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fau\Documents\BUT_Informatique\BUT_2\Semestre4\Ressources\R4.09_(OutilsMathematiquesGestion)\"/>
    </mc:Choice>
  </mc:AlternateContent>
  <xr:revisionPtr revIDLastSave="0" documentId="13_ncr:1_{0667FC4E-444F-4FFD-9E04-F207B8181DF3}" xr6:coauthVersionLast="47" xr6:coauthVersionMax="47" xr10:uidLastSave="{00000000-0000-0000-0000-000000000000}"/>
  <bookViews>
    <workbookView xWindow="-108" yWindow="-108" windowWidth="23256" windowHeight="12456" activeTab="1" xr2:uid="{9BF57440-A0DD-4E8F-A37F-18F323575587}"/>
  </bookViews>
  <sheets>
    <sheet name="TD1" sheetId="1" r:id="rId1"/>
    <sheet name="TD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0" i="3" l="1"/>
  <c r="B52" i="3" s="1"/>
  <c r="E51" i="3"/>
  <c r="F11" i="3"/>
  <c r="F43" i="3"/>
  <c r="C39" i="3"/>
  <c r="J39" i="3" s="1"/>
  <c r="C40" i="3" s="1"/>
  <c r="I28" i="3"/>
  <c r="I27" i="3"/>
  <c r="I26" i="3"/>
  <c r="I25" i="3"/>
  <c r="I24" i="3"/>
  <c r="C24" i="3"/>
  <c r="H24" i="3" s="1"/>
  <c r="F14" i="3"/>
  <c r="F13" i="3"/>
  <c r="F12" i="3"/>
  <c r="F10" i="3"/>
  <c r="C10" i="3"/>
  <c r="G77" i="1"/>
  <c r="D72" i="1"/>
  <c r="G72" i="1" s="1"/>
  <c r="C71" i="1" s="1"/>
  <c r="D11" i="1"/>
  <c r="G11" i="1" s="1"/>
  <c r="C58" i="1"/>
  <c r="C60" i="1" s="1"/>
  <c r="C61" i="1" s="1"/>
  <c r="G61" i="1" s="1"/>
  <c r="E49" i="1"/>
  <c r="E36" i="1"/>
  <c r="F39" i="1" s="1"/>
  <c r="C36" i="1"/>
  <c r="C39" i="1" s="1"/>
  <c r="E24" i="1"/>
  <c r="E27" i="1" s="1"/>
  <c r="E17" i="1"/>
  <c r="D10" i="1"/>
  <c r="D4" i="1"/>
  <c r="G4" i="1" s="1"/>
  <c r="D3" i="1"/>
  <c r="J40" i="3" l="1"/>
  <c r="C41" i="3" s="1"/>
  <c r="H40" i="3"/>
  <c r="I40" i="3" s="1"/>
  <c r="H39" i="3"/>
  <c r="I39" i="3" s="1"/>
  <c r="J10" i="3"/>
  <c r="C11" i="3" s="1"/>
  <c r="H11" i="3" s="1"/>
  <c r="I11" i="3" s="1"/>
  <c r="H10" i="3"/>
  <c r="I10" i="3" s="1"/>
  <c r="F41" i="1"/>
  <c r="J41" i="3" l="1"/>
  <c r="C42" i="3" s="1"/>
  <c r="H41" i="3"/>
  <c r="I41" i="3" s="1"/>
  <c r="J11" i="3"/>
  <c r="C12" i="3" s="1"/>
  <c r="H12" i="3" s="1"/>
  <c r="I12" i="3" s="1"/>
  <c r="J12" i="3" l="1"/>
  <c r="C13" i="3" s="1"/>
  <c r="J13" i="3" s="1"/>
  <c r="C14" i="3" s="1"/>
  <c r="H42" i="3"/>
  <c r="I42" i="3" s="1"/>
  <c r="J42" i="3"/>
  <c r="C43" i="3" s="1"/>
  <c r="H13" i="3" l="1"/>
  <c r="I13" i="3" s="1"/>
  <c r="H43" i="3"/>
  <c r="I43" i="3" s="1"/>
  <c r="J43" i="3"/>
  <c r="J14" i="3"/>
  <c r="H14" i="3"/>
  <c r="I14" i="3" s="1"/>
  <c r="F24" i="3"/>
  <c r="J24" i="3" s="1"/>
  <c r="C25" i="3" s="1"/>
  <c r="H25" i="3" s="1"/>
  <c r="F25" i="3" l="1"/>
  <c r="J25" i="3" l="1"/>
  <c r="C26" i="3" s="1"/>
  <c r="H26" i="3" l="1"/>
  <c r="F26" i="3" s="1"/>
  <c r="J26" i="3" s="1"/>
  <c r="C27" i="3" s="1"/>
  <c r="H27" i="3" s="1"/>
  <c r="F27" i="3" s="1"/>
  <c r="J27" i="3" s="1"/>
  <c r="C28" i="3" s="1"/>
  <c r="H28" i="3" s="1"/>
  <c r="F28" i="3" l="1"/>
  <c r="J28" i="3" s="1"/>
</calcChain>
</file>

<file path=xl/sharedStrings.xml><?xml version="1.0" encoding="utf-8"?>
<sst xmlns="http://schemas.openxmlformats.org/spreadsheetml/2006/main" count="185" uniqueCount="99">
  <si>
    <t>Exercice 1</t>
  </si>
  <si>
    <t>1. Calculer les taux mensuels proportionnel et équivalent à un taux annuel de 4%</t>
  </si>
  <si>
    <t>tk = t/k</t>
  </si>
  <si>
    <t>tk = (1+t)^(1/k) -1</t>
  </si>
  <si>
    <t>Taux annuel (%) :</t>
  </si>
  <si>
    <t>Taux proportionnel :</t>
  </si>
  <si>
    <t>Taux équivalent :</t>
  </si>
  <si>
    <t>En pourcentages =</t>
  </si>
  <si>
    <t>2. Calculer les taux mensuels proportionnel et équivalent à un taux annuel de 2%</t>
  </si>
  <si>
    <t xml:space="preserve"> Taux annuel (%) :</t>
  </si>
  <si>
    <t>Taux trimestriel</t>
  </si>
  <si>
    <t>Exercice 2</t>
  </si>
  <si>
    <t>1. Combien M. X aura-t-il au bout de 3 ans s'il laisse les intérêts sur le compte</t>
  </si>
  <si>
    <t>Argent placé (€) :</t>
  </si>
  <si>
    <t>Calcul :</t>
  </si>
  <si>
    <t>A *(t)^T</t>
  </si>
  <si>
    <t>Temps :</t>
  </si>
  <si>
    <t>2. Combien M.X aura-t-il au bout de 3 ans s'il enlève les intérêts dès qu'ils sont versés ?</t>
  </si>
  <si>
    <t>=</t>
  </si>
  <si>
    <t>Calcul  :</t>
  </si>
  <si>
    <t>Argent (€) :</t>
  </si>
  <si>
    <t>A*(t/100)</t>
  </si>
  <si>
    <t>3. En laissant les intérêts sur le compte, combien de temps doit-il laisser les 5000€ pour obtenir 6361,40€ ?</t>
  </si>
  <si>
    <t>Intérêts simples (1an) :</t>
  </si>
  <si>
    <t>Objectif (€) :</t>
  </si>
  <si>
    <t>A la fin il aura :</t>
  </si>
  <si>
    <t>A + I * T</t>
  </si>
  <si>
    <t>O = A (t)^n</t>
  </si>
  <si>
    <t>^n</t>
  </si>
  <si>
    <t xml:space="preserve">O/A </t>
  </si>
  <si>
    <t>t^n</t>
  </si>
  <si>
    <t>Log (O/A)</t>
  </si>
  <si>
    <t>nlog(t)</t>
  </si>
  <si>
    <t>n</t>
  </si>
  <si>
    <t>Donc</t>
  </si>
  <si>
    <t>Log (O/A) / Log(t) = n</t>
  </si>
  <si>
    <t>Donc n =</t>
  </si>
  <si>
    <t>Exercice 3</t>
  </si>
  <si>
    <t>1. Combien faudrait-il placer aujourd'hui sur un livret A à 3% par an, pour disposer de 100€ dans 8 ans</t>
  </si>
  <si>
    <t>Valeur actuelle :</t>
  </si>
  <si>
    <t>Cn * (1+t)^-n</t>
  </si>
  <si>
    <t>Taux (%) :</t>
  </si>
  <si>
    <t>Exercice 4</t>
  </si>
  <si>
    <t>1. A quel taux faut-il placer aujourd'hui 5000€ pour obtenir 6491,60€ dans 7 ans</t>
  </si>
  <si>
    <t>C0(1+t)^n</t>
  </si>
  <si>
    <t xml:space="preserve">Cn </t>
  </si>
  <si>
    <t>5000(1+T)^7</t>
  </si>
  <si>
    <t>Donc :</t>
  </si>
  <si>
    <t>(1+t)^7</t>
  </si>
  <si>
    <t>Taux :</t>
  </si>
  <si>
    <t>En pourcentages</t>
  </si>
  <si>
    <t>Exercice 5</t>
  </si>
  <si>
    <t>1. Combien aura-t-elle au bout de 6 ans ?</t>
  </si>
  <si>
    <t>Argent mensuel (€) :</t>
  </si>
  <si>
    <t>Taux mensuel (%) :</t>
  </si>
  <si>
    <t>En pourcentages :</t>
  </si>
  <si>
    <t>6 ans = 72 mois</t>
  </si>
  <si>
    <t>somme mensuelle * (((1+t)^n)-1)/t</t>
  </si>
  <si>
    <t>Valeur acquise des sommes versées =</t>
  </si>
  <si>
    <t>500*(((1+0,0025)^N)-1)/0,0025</t>
  </si>
  <si>
    <t>2. Combien doit placer Mme Z tous les mois pour obtenir 51717,37€ au bout de 5 ans ?</t>
  </si>
  <si>
    <t>Périodes</t>
  </si>
  <si>
    <t>Capital dû en début de période</t>
  </si>
  <si>
    <t>Amortissement</t>
  </si>
  <si>
    <t>Intérêts</t>
  </si>
  <si>
    <t>Annuités</t>
  </si>
  <si>
    <t>Capital dû en fin de période</t>
  </si>
  <si>
    <t>Tableau amortissement constant</t>
  </si>
  <si>
    <t>Somme empruntée</t>
  </si>
  <si>
    <t>Taux (en %)</t>
  </si>
  <si>
    <t>Durée (année)</t>
  </si>
  <si>
    <t>Capital dû en début de période - Amortissement</t>
  </si>
  <si>
    <t>Somme empruntée / Durée</t>
  </si>
  <si>
    <t>Capital dû en début de période * Taux intérêts</t>
  </si>
  <si>
    <t>Amortissement + Intérêts</t>
  </si>
  <si>
    <t>Calculs à retenir</t>
  </si>
  <si>
    <t>Capital dû en début de période (C0)</t>
  </si>
  <si>
    <t>Capital dû en début de période (Cn)</t>
  </si>
  <si>
    <t>Capital dû en fin de période précédente</t>
  </si>
  <si>
    <t>Question 1</t>
  </si>
  <si>
    <t>Question 2</t>
  </si>
  <si>
    <t>Tableau annuité constante</t>
  </si>
  <si>
    <t>Tableau in fine</t>
  </si>
  <si>
    <t>In fine</t>
  </si>
  <si>
    <t>Annuité constante</t>
  </si>
  <si>
    <t>Amortissement constant</t>
  </si>
  <si>
    <t>Somme empruntée * (taux/(1-(1+taux)^-n))</t>
  </si>
  <si>
    <t>Annuité - Intérêt</t>
  </si>
  <si>
    <t>Pour toutes les années</t>
  </si>
  <si>
    <t>pour chaque années</t>
  </si>
  <si>
    <t>0 sauf dernière année = somme empruntée</t>
  </si>
  <si>
    <t>Taux annuel en taux mensuel (en %)</t>
  </si>
  <si>
    <t>somme empruntée * (taux/(1-(1+taux)^-n)</t>
  </si>
  <si>
    <t xml:space="preserve">Mensualité </t>
  </si>
  <si>
    <t>Somme empruntée (€)</t>
  </si>
  <si>
    <t>Durée (mois)</t>
  </si>
  <si>
    <t>Taux intérêts (annuel en %)</t>
  </si>
  <si>
    <t>Taux intérêts (mensuel en %)</t>
  </si>
  <si>
    <t>tauxAnnuel/12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</si>
</sst>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Poppins"/>
    </font>
    <font>
      <sz val="11"/>
      <color rgb="FFFF0000"/>
      <name val="Poppins"/>
    </font>
    <font>
      <sz val="11"/>
      <name val="Poppins"/>
    </font>
    <font>
      <b/>
      <sz val="11"/>
      <color theme="1"/>
      <name val="Poppins"/>
    </font>
    <font>
      <b/>
      <sz val="14"/>
      <color rgb="FFFF0000"/>
      <name val="Poppins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6" borderId="0" xfId="0" applyFont="1" applyFill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4" fillId="0" borderId="0" xfId="0" applyFont="1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5" borderId="5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0" xfId="0" applyFont="1" applyFill="1"/>
    <xf numFmtId="0" fontId="4" fillId="4" borderId="0" xfId="0" applyFont="1" applyFill="1"/>
    <xf numFmtId="0" fontId="6" fillId="0" borderId="0" xfId="0" applyFont="1"/>
    <xf numFmtId="4" fontId="1" fillId="0" borderId="7" xfId="0" applyNumberFormat="1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5" borderId="13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1" fillId="5" borderId="16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4A30-0D42-4831-BD91-389C1B6FF9CB}">
  <dimension ref="A1:G82"/>
  <sheetViews>
    <sheetView topLeftCell="A69" zoomScale="89" workbookViewId="0">
      <selection activeCell="A82" sqref="A82:B82"/>
    </sheetView>
  </sheetViews>
  <sheetFormatPr baseColWidth="10" defaultRowHeight="20.399999999999999" x14ac:dyDescent="0.7"/>
  <cols>
    <col min="1" max="2" width="11.5546875" style="1"/>
    <col min="3" max="3" width="18" style="1" bestFit="1" customWidth="1"/>
    <col min="4" max="4" width="14.88671875" style="1" bestFit="1" customWidth="1"/>
    <col min="5" max="5" width="11.5546875" style="1"/>
    <col min="6" max="6" width="20.21875" style="1" bestFit="1" customWidth="1"/>
    <col min="7" max="16384" width="11.5546875" style="1"/>
  </cols>
  <sheetData>
    <row r="1" spans="1:7" s="34" customFormat="1" x14ac:dyDescent="0.7">
      <c r="A1" s="34" t="s">
        <v>0</v>
      </c>
    </row>
    <row r="2" spans="1:7" s="32" customFormat="1" x14ac:dyDescent="0.7">
      <c r="A2" s="32" t="s">
        <v>1</v>
      </c>
    </row>
    <row r="3" spans="1:7" x14ac:dyDescent="0.7">
      <c r="A3" s="31" t="s">
        <v>5</v>
      </c>
      <c r="B3" s="31"/>
      <c r="C3" s="2" t="s">
        <v>2</v>
      </c>
      <c r="D3" s="1">
        <f xml:space="preserve"> C6/12</f>
        <v>0.33333333333333331</v>
      </c>
    </row>
    <row r="4" spans="1:7" x14ac:dyDescent="0.7">
      <c r="A4" s="31" t="s">
        <v>6</v>
      </c>
      <c r="B4" s="31"/>
      <c r="C4" s="2" t="s">
        <v>3</v>
      </c>
      <c r="D4" s="1">
        <f>((1+C6*0.01)^(1/12)) -1</f>
        <v>3.2737397821989145E-3</v>
      </c>
      <c r="F4" s="2" t="s">
        <v>7</v>
      </c>
      <c r="G4" s="4">
        <f>D4*100</f>
        <v>0.32737397821989145</v>
      </c>
    </row>
    <row r="6" spans="1:7" x14ac:dyDescent="0.7">
      <c r="A6" s="35" t="s">
        <v>4</v>
      </c>
      <c r="B6" s="35"/>
      <c r="C6" s="1">
        <v>4</v>
      </c>
    </row>
    <row r="8" spans="1:7" s="32" customFormat="1" x14ac:dyDescent="0.7">
      <c r="A8" s="32" t="s">
        <v>8</v>
      </c>
    </row>
    <row r="9" spans="1:7" s="37" customFormat="1" x14ac:dyDescent="0.7">
      <c r="A9" s="37" t="s">
        <v>10</v>
      </c>
    </row>
    <row r="10" spans="1:7" x14ac:dyDescent="0.7">
      <c r="A10" s="31" t="s">
        <v>5</v>
      </c>
      <c r="B10" s="31"/>
      <c r="C10" s="2" t="s">
        <v>2</v>
      </c>
      <c r="D10" s="1">
        <f>C13/4</f>
        <v>2</v>
      </c>
    </row>
    <row r="11" spans="1:7" x14ac:dyDescent="0.7">
      <c r="A11" s="31" t="s">
        <v>6</v>
      </c>
      <c r="B11" s="31"/>
      <c r="C11" s="2" t="s">
        <v>3</v>
      </c>
      <c r="D11" s="1">
        <f>((1+C13*0.01)^(1/4))-1</f>
        <v>1.9426546908273501E-2</v>
      </c>
      <c r="F11" s="2" t="s">
        <v>7</v>
      </c>
      <c r="G11" s="4">
        <f>D11*100</f>
        <v>1.9426546908273501</v>
      </c>
    </row>
    <row r="13" spans="1:7" x14ac:dyDescent="0.7">
      <c r="A13" s="35" t="s">
        <v>9</v>
      </c>
      <c r="B13" s="35"/>
      <c r="C13" s="1">
        <v>8</v>
      </c>
    </row>
    <row r="15" spans="1:7" s="34" customFormat="1" x14ac:dyDescent="0.7">
      <c r="A15" s="34" t="s">
        <v>11</v>
      </c>
    </row>
    <row r="16" spans="1:7" s="32" customFormat="1" x14ac:dyDescent="0.7">
      <c r="A16" s="32" t="s">
        <v>12</v>
      </c>
    </row>
    <row r="17" spans="1:5" x14ac:dyDescent="0.7">
      <c r="A17" s="31" t="s">
        <v>19</v>
      </c>
      <c r="B17" s="31"/>
      <c r="C17" s="1" t="s">
        <v>15</v>
      </c>
      <c r="D17" s="1" t="s">
        <v>18</v>
      </c>
      <c r="E17" s="4">
        <f xml:space="preserve"> C20 *(1+C19*0.01)^C21</f>
        <v>5543.5893749999987</v>
      </c>
    </row>
    <row r="19" spans="1:5" x14ac:dyDescent="0.7">
      <c r="A19" s="35" t="s">
        <v>4</v>
      </c>
      <c r="B19" s="35"/>
      <c r="C19" s="1">
        <v>3.5</v>
      </c>
    </row>
    <row r="20" spans="1:5" x14ac:dyDescent="0.7">
      <c r="A20" s="35" t="s">
        <v>13</v>
      </c>
      <c r="B20" s="35"/>
      <c r="C20" s="1">
        <v>5000</v>
      </c>
    </row>
    <row r="21" spans="1:5" x14ac:dyDescent="0.7">
      <c r="A21" s="35" t="s">
        <v>16</v>
      </c>
      <c r="B21" s="35"/>
      <c r="C21" s="1">
        <v>3</v>
      </c>
    </row>
    <row r="23" spans="1:5" s="32" customFormat="1" x14ac:dyDescent="0.7">
      <c r="A23" s="32" t="s">
        <v>17</v>
      </c>
    </row>
    <row r="24" spans="1:5" x14ac:dyDescent="0.7">
      <c r="A24" s="31" t="s">
        <v>23</v>
      </c>
      <c r="B24" s="31"/>
      <c r="C24" s="1" t="s">
        <v>21</v>
      </c>
      <c r="D24" s="1" t="s">
        <v>18</v>
      </c>
      <c r="E24" s="4">
        <f>C30*(C29/100)</f>
        <v>175.00000000000003</v>
      </c>
    </row>
    <row r="27" spans="1:5" x14ac:dyDescent="0.7">
      <c r="A27" s="31" t="s">
        <v>25</v>
      </c>
      <c r="B27" s="31"/>
      <c r="C27" s="1" t="s">
        <v>26</v>
      </c>
      <c r="D27" s="1" t="s">
        <v>18</v>
      </c>
      <c r="E27" s="4">
        <f>C30+(E24*C31)</f>
        <v>5525</v>
      </c>
    </row>
    <row r="29" spans="1:5" x14ac:dyDescent="0.7">
      <c r="A29" s="35" t="s">
        <v>4</v>
      </c>
      <c r="B29" s="35"/>
      <c r="C29" s="2">
        <v>3.5</v>
      </c>
    </row>
    <row r="30" spans="1:5" x14ac:dyDescent="0.7">
      <c r="A30" s="35" t="s">
        <v>20</v>
      </c>
      <c r="B30" s="35"/>
      <c r="C30" s="1">
        <v>5000</v>
      </c>
    </row>
    <row r="31" spans="1:5" x14ac:dyDescent="0.7">
      <c r="A31" s="35" t="s">
        <v>16</v>
      </c>
      <c r="B31" s="35"/>
      <c r="C31" s="1">
        <v>3</v>
      </c>
    </row>
    <row r="33" spans="1:6" s="3" customFormat="1" x14ac:dyDescent="0.7">
      <c r="A33" s="3" t="s">
        <v>22</v>
      </c>
    </row>
    <row r="34" spans="1:6" x14ac:dyDescent="0.7">
      <c r="A34" s="31" t="s">
        <v>14</v>
      </c>
      <c r="B34" s="31"/>
      <c r="C34" s="5" t="s">
        <v>27</v>
      </c>
    </row>
    <row r="35" spans="1:6" x14ac:dyDescent="0.7">
      <c r="C35" s="5" t="s">
        <v>29</v>
      </c>
      <c r="D35" s="1" t="s">
        <v>18</v>
      </c>
      <c r="E35" s="5" t="s">
        <v>30</v>
      </c>
    </row>
    <row r="36" spans="1:6" x14ac:dyDescent="0.7">
      <c r="C36" s="4">
        <f>C45/C44</f>
        <v>1.2722799999999999</v>
      </c>
      <c r="D36" s="1" t="s">
        <v>18</v>
      </c>
      <c r="E36" s="4">
        <f>1+ C43/100</f>
        <v>1.0349999999999999</v>
      </c>
      <c r="F36" s="4" t="s">
        <v>28</v>
      </c>
    </row>
    <row r="38" spans="1:6" x14ac:dyDescent="0.7">
      <c r="C38" s="5" t="s">
        <v>31</v>
      </c>
      <c r="D38" s="1" t="s">
        <v>18</v>
      </c>
      <c r="E38" s="5" t="s">
        <v>32</v>
      </c>
    </row>
    <row r="39" spans="1:6" x14ac:dyDescent="0.7">
      <c r="C39" s="4">
        <f>LOG(C36)</f>
        <v>0.10458270020624619</v>
      </c>
      <c r="D39" s="1" t="s">
        <v>18</v>
      </c>
      <c r="E39" s="4" t="s">
        <v>33</v>
      </c>
      <c r="F39" s="4">
        <f>LOG(E36)</f>
        <v>1.4940349792936524E-2</v>
      </c>
    </row>
    <row r="40" spans="1:6" x14ac:dyDescent="0.7">
      <c r="A40" s="2"/>
      <c r="B40" s="2"/>
    </row>
    <row r="41" spans="1:6" x14ac:dyDescent="0.7">
      <c r="A41" s="2" t="s">
        <v>34</v>
      </c>
      <c r="B41" s="33" t="s">
        <v>35</v>
      </c>
      <c r="C41" s="33"/>
      <c r="E41" s="1" t="s">
        <v>36</v>
      </c>
      <c r="F41" s="4">
        <f>C39/F39</f>
        <v>7.0000168440293571</v>
      </c>
    </row>
    <row r="42" spans="1:6" x14ac:dyDescent="0.7">
      <c r="A42" s="2"/>
      <c r="B42" s="2"/>
    </row>
    <row r="43" spans="1:6" x14ac:dyDescent="0.7">
      <c r="A43" s="35" t="s">
        <v>4</v>
      </c>
      <c r="B43" s="35"/>
      <c r="C43" s="1">
        <v>3.5</v>
      </c>
    </row>
    <row r="44" spans="1:6" x14ac:dyDescent="0.7">
      <c r="A44" s="35" t="s">
        <v>20</v>
      </c>
      <c r="B44" s="35"/>
      <c r="C44" s="1">
        <v>5000</v>
      </c>
    </row>
    <row r="45" spans="1:6" x14ac:dyDescent="0.7">
      <c r="A45" s="35" t="s">
        <v>24</v>
      </c>
      <c r="B45" s="35"/>
      <c r="C45" s="1">
        <v>6361.4</v>
      </c>
    </row>
    <row r="47" spans="1:6" s="34" customFormat="1" x14ac:dyDescent="0.7">
      <c r="A47" s="34" t="s">
        <v>37</v>
      </c>
    </row>
    <row r="48" spans="1:6" s="36" customFormat="1" x14ac:dyDescent="0.7">
      <c r="A48" s="36" t="s">
        <v>38</v>
      </c>
    </row>
    <row r="49" spans="1:7" x14ac:dyDescent="0.7">
      <c r="A49" s="31" t="s">
        <v>39</v>
      </c>
      <c r="B49" s="31"/>
      <c r="C49" s="1" t="s">
        <v>40</v>
      </c>
      <c r="E49" s="4">
        <f>C52 * (1+C51/100)^-C53</f>
        <v>789409.23431393574</v>
      </c>
    </row>
    <row r="51" spans="1:7" x14ac:dyDescent="0.7">
      <c r="A51" s="35" t="s">
        <v>41</v>
      </c>
      <c r="B51" s="35"/>
      <c r="C51" s="1">
        <v>3</v>
      </c>
    </row>
    <row r="52" spans="1:7" x14ac:dyDescent="0.7">
      <c r="A52" s="35" t="s">
        <v>24</v>
      </c>
      <c r="B52" s="35"/>
      <c r="C52" s="1">
        <v>1000000</v>
      </c>
    </row>
    <row r="53" spans="1:7" x14ac:dyDescent="0.7">
      <c r="A53" s="35" t="s">
        <v>16</v>
      </c>
      <c r="B53" s="35"/>
      <c r="C53" s="1">
        <v>8</v>
      </c>
    </row>
    <row r="55" spans="1:7" s="34" customFormat="1" x14ac:dyDescent="0.7">
      <c r="A55" s="34" t="s">
        <v>42</v>
      </c>
    </row>
    <row r="56" spans="1:7" s="32" customFormat="1" x14ac:dyDescent="0.7">
      <c r="A56" s="32" t="s">
        <v>43</v>
      </c>
    </row>
    <row r="57" spans="1:7" x14ac:dyDescent="0.7">
      <c r="A57" s="31" t="s">
        <v>14</v>
      </c>
      <c r="B57" s="31"/>
      <c r="C57" s="1" t="s">
        <v>45</v>
      </c>
      <c r="D57" s="1" t="s">
        <v>18</v>
      </c>
      <c r="E57" s="1" t="s">
        <v>44</v>
      </c>
    </row>
    <row r="58" spans="1:7" x14ac:dyDescent="0.7">
      <c r="C58" s="1">
        <f>C64</f>
        <v>6491.6</v>
      </c>
      <c r="E58" s="1" t="s">
        <v>46</v>
      </c>
    </row>
    <row r="60" spans="1:7" x14ac:dyDescent="0.7">
      <c r="A60" s="1" t="s">
        <v>47</v>
      </c>
      <c r="C60" s="1">
        <f>C58/C63</f>
        <v>1.2983200000000001</v>
      </c>
      <c r="D60" s="1" t="s">
        <v>18</v>
      </c>
      <c r="E60" s="1" t="s">
        <v>48</v>
      </c>
    </row>
    <row r="61" spans="1:7" x14ac:dyDescent="0.7">
      <c r="A61" s="1" t="s">
        <v>49</v>
      </c>
      <c r="C61" s="1">
        <f>((C60)^(1/C65))-1</f>
        <v>3.8000093096683729E-2</v>
      </c>
      <c r="F61" s="1" t="s">
        <v>50</v>
      </c>
      <c r="G61" s="4">
        <f>C61*100</f>
        <v>3.8000093096683729</v>
      </c>
    </row>
    <row r="63" spans="1:7" x14ac:dyDescent="0.7">
      <c r="A63" s="35" t="s">
        <v>20</v>
      </c>
      <c r="B63" s="35"/>
      <c r="C63" s="1">
        <v>5000</v>
      </c>
    </row>
    <row r="64" spans="1:7" x14ac:dyDescent="0.7">
      <c r="A64" s="35" t="s">
        <v>24</v>
      </c>
      <c r="B64" s="35"/>
      <c r="C64" s="1">
        <v>6491.6</v>
      </c>
    </row>
    <row r="65" spans="1:7" x14ac:dyDescent="0.7">
      <c r="A65" s="35" t="s">
        <v>16</v>
      </c>
      <c r="B65" s="35"/>
      <c r="C65" s="1">
        <v>7</v>
      </c>
    </row>
    <row r="67" spans="1:7" s="34" customFormat="1" x14ac:dyDescent="0.7">
      <c r="A67" s="34" t="s">
        <v>51</v>
      </c>
    </row>
    <row r="68" spans="1:7" s="32" customFormat="1" x14ac:dyDescent="0.7">
      <c r="A68" s="32" t="s">
        <v>52</v>
      </c>
    </row>
    <row r="69" spans="1:7" x14ac:dyDescent="0.7">
      <c r="A69" s="35" t="s">
        <v>53</v>
      </c>
      <c r="B69" s="35"/>
      <c r="C69" s="1">
        <v>500</v>
      </c>
    </row>
    <row r="70" spans="1:7" x14ac:dyDescent="0.7">
      <c r="A70" s="35" t="s">
        <v>4</v>
      </c>
      <c r="B70" s="35"/>
      <c r="C70" s="1">
        <v>3</v>
      </c>
    </row>
    <row r="71" spans="1:7" x14ac:dyDescent="0.7">
      <c r="A71" s="35" t="s">
        <v>54</v>
      </c>
      <c r="B71" s="35"/>
      <c r="C71" s="1">
        <f>G72</f>
        <v>0.24662697723036864</v>
      </c>
    </row>
    <row r="72" spans="1:7" x14ac:dyDescent="0.7">
      <c r="A72" s="31" t="s">
        <v>6</v>
      </c>
      <c r="B72" s="31"/>
      <c r="C72" s="2" t="s">
        <v>3</v>
      </c>
      <c r="D72" s="1">
        <f>(1+(C70/100))^(1/12)-1</f>
        <v>2.4662697723036864E-3</v>
      </c>
      <c r="F72" s="1" t="s">
        <v>55</v>
      </c>
      <c r="G72" s="4">
        <f>100*D72</f>
        <v>0.24662697723036864</v>
      </c>
    </row>
    <row r="74" spans="1:7" x14ac:dyDescent="0.7">
      <c r="A74" s="33" t="s">
        <v>56</v>
      </c>
      <c r="B74" s="33"/>
    </row>
    <row r="76" spans="1:7" x14ac:dyDescent="0.7">
      <c r="A76" s="31" t="s">
        <v>58</v>
      </c>
      <c r="B76" s="31"/>
      <c r="C76" s="31"/>
      <c r="D76" s="31" t="s">
        <v>57</v>
      </c>
      <c r="E76" s="31"/>
      <c r="F76" s="31"/>
    </row>
    <row r="77" spans="1:7" x14ac:dyDescent="0.7">
      <c r="D77" s="31" t="s">
        <v>59</v>
      </c>
      <c r="E77" s="31"/>
      <c r="F77" s="31"/>
      <c r="G77" s="4">
        <f>C69*(((1+C71/100)^72)-1)/(C71/100)</f>
        <v>39341.255102790783</v>
      </c>
    </row>
    <row r="79" spans="1:7" s="32" customFormat="1" x14ac:dyDescent="0.7">
      <c r="A79" s="32" t="s">
        <v>60</v>
      </c>
    </row>
    <row r="80" spans="1:7" x14ac:dyDescent="0.7">
      <c r="A80" s="35" t="s">
        <v>16</v>
      </c>
      <c r="B80" s="35"/>
      <c r="C80" s="1">
        <v>5</v>
      </c>
    </row>
    <row r="81" spans="1:3" x14ac:dyDescent="0.7">
      <c r="A81" s="35" t="s">
        <v>24</v>
      </c>
      <c r="B81" s="35"/>
      <c r="C81" s="1">
        <v>51717.37</v>
      </c>
    </row>
    <row r="82" spans="1:3" x14ac:dyDescent="0.7">
      <c r="A82" s="35" t="s">
        <v>53</v>
      </c>
      <c r="B82" s="35"/>
      <c r="C82" s="1">
        <v>500</v>
      </c>
    </row>
  </sheetData>
  <mergeCells count="53">
    <mergeCell ref="A80:B80"/>
    <mergeCell ref="A81:B81"/>
    <mergeCell ref="A82:B82"/>
    <mergeCell ref="A15:XFD15"/>
    <mergeCell ref="A16:XFD16"/>
    <mergeCell ref="A24:B24"/>
    <mergeCell ref="A29:B29"/>
    <mergeCell ref="A30:B30"/>
    <mergeCell ref="A17:B17"/>
    <mergeCell ref="A19:B19"/>
    <mergeCell ref="A20:B20"/>
    <mergeCell ref="A21:B21"/>
    <mergeCell ref="A23:XFD23"/>
    <mergeCell ref="A27:B27"/>
    <mergeCell ref="A31:B31"/>
    <mergeCell ref="A43:B43"/>
    <mergeCell ref="A34:B34"/>
    <mergeCell ref="A53:B53"/>
    <mergeCell ref="A49:B49"/>
    <mergeCell ref="A51:B51"/>
    <mergeCell ref="A1:XFD1"/>
    <mergeCell ref="A8:XFD8"/>
    <mergeCell ref="A10:B10"/>
    <mergeCell ref="A11:B11"/>
    <mergeCell ref="A13:B13"/>
    <mergeCell ref="A9:XFD9"/>
    <mergeCell ref="A3:B3"/>
    <mergeCell ref="A4:B4"/>
    <mergeCell ref="A6:B6"/>
    <mergeCell ref="A2:XFD2"/>
    <mergeCell ref="A55:XFD55"/>
    <mergeCell ref="B41:C41"/>
    <mergeCell ref="A47:XFD47"/>
    <mergeCell ref="A48:XFD48"/>
    <mergeCell ref="A52:B52"/>
    <mergeCell ref="A45:B45"/>
    <mergeCell ref="A44:B44"/>
    <mergeCell ref="A56:XFD56"/>
    <mergeCell ref="A63:B63"/>
    <mergeCell ref="A64:B64"/>
    <mergeCell ref="A65:B65"/>
    <mergeCell ref="A57:B57"/>
    <mergeCell ref="A67:XFD67"/>
    <mergeCell ref="A68:XFD68"/>
    <mergeCell ref="A69:B69"/>
    <mergeCell ref="A70:B70"/>
    <mergeCell ref="A71:B71"/>
    <mergeCell ref="D77:F77"/>
    <mergeCell ref="A79:XFD79"/>
    <mergeCell ref="A74:B74"/>
    <mergeCell ref="A72:B72"/>
    <mergeCell ref="D76:F76"/>
    <mergeCell ref="A76:C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14BD-F9A7-4B25-9831-A365F24F6771}">
  <dimension ref="A1:Z56"/>
  <sheetViews>
    <sheetView tabSelected="1" topLeftCell="A34" zoomScale="64" zoomScaleNormal="100" workbookViewId="0">
      <selection activeCell="N53" sqref="N53"/>
    </sheetView>
  </sheetViews>
  <sheetFormatPr baseColWidth="10" defaultRowHeight="20.399999999999999" x14ac:dyDescent="0.7"/>
  <cols>
    <col min="1" max="6" width="11.5546875" style="1"/>
    <col min="7" max="7" width="13.109375" style="1" bestFit="1" customWidth="1"/>
    <col min="8" max="8" width="11.5546875" style="1"/>
    <col min="9" max="9" width="12.44140625" style="1" bestFit="1" customWidth="1"/>
    <col min="10" max="16" width="11.5546875" style="1"/>
    <col min="17" max="17" width="11.5546875" style="1" customWidth="1"/>
    <col min="18" max="18" width="11.5546875" style="1"/>
    <col min="19" max="19" width="11.5546875" style="1" customWidth="1"/>
    <col min="20" max="16384" width="11.5546875" style="1"/>
  </cols>
  <sheetData>
    <row r="1" spans="1:25" s="12" customFormat="1" x14ac:dyDescent="0.7">
      <c r="A1" s="12" t="s">
        <v>0</v>
      </c>
    </row>
    <row r="2" spans="1:25" s="13" customFormat="1" x14ac:dyDescent="0.7">
      <c r="A2" s="13" t="s">
        <v>79</v>
      </c>
      <c r="M2" s="14"/>
    </row>
    <row r="3" spans="1:25" s="22" customFormat="1" x14ac:dyDescent="0.7">
      <c r="A3" s="22" t="s">
        <v>85</v>
      </c>
      <c r="M3" s="23"/>
    </row>
    <row r="4" spans="1:25" ht="21" thickBot="1" x14ac:dyDescent="0.75"/>
    <row r="5" spans="1:25" x14ac:dyDescent="0.7">
      <c r="B5" s="74" t="s">
        <v>67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11"/>
      <c r="O5" s="75" t="s">
        <v>75</v>
      </c>
      <c r="P5" s="76"/>
      <c r="Q5" s="81" t="s">
        <v>76</v>
      </c>
      <c r="R5" s="82"/>
      <c r="S5" s="82"/>
      <c r="T5" s="82"/>
      <c r="U5" s="83" t="s">
        <v>68</v>
      </c>
      <c r="V5" s="83"/>
      <c r="W5" s="83"/>
      <c r="X5" s="83"/>
      <c r="Y5" s="84"/>
    </row>
    <row r="6" spans="1:25" x14ac:dyDescent="0.7">
      <c r="B6" s="15"/>
      <c r="C6" s="16"/>
      <c r="D6" s="16"/>
      <c r="E6" s="16"/>
      <c r="F6" s="16"/>
      <c r="G6" s="16"/>
      <c r="H6" s="16"/>
      <c r="I6" s="16"/>
      <c r="J6" s="16"/>
      <c r="K6" s="16"/>
      <c r="L6" s="17"/>
      <c r="M6" s="11"/>
      <c r="O6" s="77"/>
      <c r="P6" s="31"/>
      <c r="Q6" s="85" t="s">
        <v>77</v>
      </c>
      <c r="R6" s="86"/>
      <c r="S6" s="86"/>
      <c r="T6" s="86"/>
      <c r="U6" s="68" t="s">
        <v>78</v>
      </c>
      <c r="V6" s="68"/>
      <c r="W6" s="68"/>
      <c r="X6" s="68"/>
      <c r="Y6" s="69"/>
    </row>
    <row r="7" spans="1:25" x14ac:dyDescent="0.7">
      <c r="B7" s="7"/>
      <c r="C7" s="50" t="s">
        <v>94</v>
      </c>
      <c r="D7" s="50"/>
      <c r="E7" s="50"/>
      <c r="F7" s="87">
        <v>100000</v>
      </c>
      <c r="G7" s="87"/>
      <c r="H7" s="50" t="s">
        <v>69</v>
      </c>
      <c r="I7" s="50"/>
      <c r="J7" s="87">
        <v>4</v>
      </c>
      <c r="K7" s="87"/>
      <c r="L7" s="88"/>
      <c r="O7" s="78"/>
      <c r="P7" s="31"/>
      <c r="Q7" s="56" t="s">
        <v>63</v>
      </c>
      <c r="R7" s="57"/>
      <c r="S7" s="57"/>
      <c r="T7" s="57"/>
      <c r="U7" s="68" t="s">
        <v>72</v>
      </c>
      <c r="V7" s="68"/>
      <c r="W7" s="68"/>
      <c r="X7" s="68"/>
      <c r="Y7" s="69"/>
    </row>
    <row r="8" spans="1:25" x14ac:dyDescent="0.7">
      <c r="B8" s="8"/>
      <c r="C8" s="49" t="s">
        <v>70</v>
      </c>
      <c r="D8" s="49"/>
      <c r="E8" s="49"/>
      <c r="F8" s="72">
        <v>5</v>
      </c>
      <c r="G8" s="72"/>
      <c r="H8" s="9"/>
      <c r="I8" s="9"/>
      <c r="J8" s="72"/>
      <c r="K8" s="72"/>
      <c r="L8" s="73"/>
      <c r="O8" s="78"/>
      <c r="P8" s="31"/>
      <c r="Q8" s="56" t="s">
        <v>64</v>
      </c>
      <c r="R8" s="57"/>
      <c r="S8" s="57"/>
      <c r="T8" s="57"/>
      <c r="U8" s="68" t="s">
        <v>73</v>
      </c>
      <c r="V8" s="68"/>
      <c r="W8" s="68"/>
      <c r="X8" s="68"/>
      <c r="Y8" s="69"/>
    </row>
    <row r="9" spans="1:25" x14ac:dyDescent="0.7">
      <c r="B9" s="18" t="s">
        <v>61</v>
      </c>
      <c r="C9" s="67" t="s">
        <v>62</v>
      </c>
      <c r="D9" s="67"/>
      <c r="E9" s="67"/>
      <c r="F9" s="67" t="s">
        <v>63</v>
      </c>
      <c r="G9" s="67"/>
      <c r="H9" s="19" t="s">
        <v>64</v>
      </c>
      <c r="I9" s="19" t="s">
        <v>65</v>
      </c>
      <c r="J9" s="20" t="s">
        <v>66</v>
      </c>
      <c r="K9" s="20"/>
      <c r="L9" s="20"/>
      <c r="O9" s="78"/>
      <c r="P9" s="31"/>
      <c r="Q9" s="56" t="s">
        <v>65</v>
      </c>
      <c r="R9" s="57"/>
      <c r="S9" s="57"/>
      <c r="T9" s="57"/>
      <c r="U9" s="68" t="s">
        <v>74</v>
      </c>
      <c r="V9" s="68"/>
      <c r="W9" s="68"/>
      <c r="X9" s="68"/>
      <c r="Y9" s="69"/>
    </row>
    <row r="10" spans="1:25" ht="21" thickBot="1" x14ac:dyDescent="0.75">
      <c r="B10" s="21">
        <v>1</v>
      </c>
      <c r="C10" s="64">
        <f>F7</f>
        <v>100000</v>
      </c>
      <c r="D10" s="65"/>
      <c r="E10" s="65"/>
      <c r="F10" s="66">
        <f>F7/F8</f>
        <v>20000</v>
      </c>
      <c r="G10" s="66"/>
      <c r="H10" s="10">
        <f>(0.01*J7)*C10</f>
        <v>4000</v>
      </c>
      <c r="I10" s="10">
        <f>F10+H10</f>
        <v>24000</v>
      </c>
      <c r="J10" s="64">
        <f>C10-F10</f>
        <v>80000</v>
      </c>
      <c r="K10" s="65"/>
      <c r="L10" s="65"/>
      <c r="O10" s="79"/>
      <c r="P10" s="80"/>
      <c r="Q10" s="58" t="s">
        <v>66</v>
      </c>
      <c r="R10" s="59"/>
      <c r="S10" s="59"/>
      <c r="T10" s="59"/>
      <c r="U10" s="70" t="s">
        <v>71</v>
      </c>
      <c r="V10" s="70"/>
      <c r="W10" s="70"/>
      <c r="X10" s="70"/>
      <c r="Y10" s="71"/>
    </row>
    <row r="11" spans="1:25" x14ac:dyDescent="0.7">
      <c r="B11" s="21">
        <v>2</v>
      </c>
      <c r="C11" s="64">
        <f>J10</f>
        <v>80000</v>
      </c>
      <c r="D11" s="65"/>
      <c r="E11" s="65"/>
      <c r="F11" s="89">
        <f>F7/F8</f>
        <v>20000</v>
      </c>
      <c r="G11" s="90"/>
      <c r="H11" s="10">
        <f>(0.01*J7)*C11</f>
        <v>3200</v>
      </c>
      <c r="I11" s="10">
        <f>F11+H11</f>
        <v>23200</v>
      </c>
      <c r="J11" s="64">
        <f t="shared" ref="J11:J13" si="0">C11-F11</f>
        <v>60000</v>
      </c>
      <c r="K11" s="65"/>
      <c r="L11" s="65"/>
    </row>
    <row r="12" spans="1:25" x14ac:dyDescent="0.7">
      <c r="B12" s="21">
        <v>3</v>
      </c>
      <c r="C12" s="64">
        <f>J11</f>
        <v>60000</v>
      </c>
      <c r="D12" s="65"/>
      <c r="E12" s="65"/>
      <c r="F12" s="64">
        <f>F7/F8</f>
        <v>20000</v>
      </c>
      <c r="G12" s="65"/>
      <c r="H12" s="10">
        <f>(0.01*J7)*C12</f>
        <v>2400</v>
      </c>
      <c r="I12" s="10">
        <f t="shared" ref="I12:I14" si="1">F12+H12</f>
        <v>22400</v>
      </c>
      <c r="J12" s="64">
        <f t="shared" si="0"/>
        <v>40000</v>
      </c>
      <c r="K12" s="65"/>
      <c r="L12" s="65"/>
    </row>
    <row r="13" spans="1:25" x14ac:dyDescent="0.7">
      <c r="B13" s="21">
        <v>4</v>
      </c>
      <c r="C13" s="64">
        <f>J12</f>
        <v>40000</v>
      </c>
      <c r="D13" s="65"/>
      <c r="E13" s="65"/>
      <c r="F13" s="64">
        <f>F7/F8</f>
        <v>20000</v>
      </c>
      <c r="G13" s="65"/>
      <c r="H13" s="10">
        <f>(0.01*J7)*C13</f>
        <v>1600</v>
      </c>
      <c r="I13" s="10">
        <f t="shared" si="1"/>
        <v>21600</v>
      </c>
      <c r="J13" s="64">
        <f t="shared" si="0"/>
        <v>20000</v>
      </c>
      <c r="K13" s="65"/>
      <c r="L13" s="65"/>
    </row>
    <row r="14" spans="1:25" x14ac:dyDescent="0.7">
      <c r="B14" s="21">
        <v>5</v>
      </c>
      <c r="C14" s="64">
        <f>J13</f>
        <v>20000</v>
      </c>
      <c r="D14" s="65"/>
      <c r="E14" s="65"/>
      <c r="F14" s="64">
        <f>F7/F8</f>
        <v>20000</v>
      </c>
      <c r="G14" s="65"/>
      <c r="H14" s="6">
        <f>(0.01*J7)*C14</f>
        <v>800</v>
      </c>
      <c r="I14" s="10">
        <f t="shared" si="1"/>
        <v>20800</v>
      </c>
      <c r="J14" s="64">
        <f>C14-F14</f>
        <v>0</v>
      </c>
      <c r="K14" s="65"/>
      <c r="L14" s="65"/>
    </row>
    <row r="15" spans="1:25" ht="21.6" customHeight="1" x14ac:dyDescent="0.7"/>
    <row r="17" spans="1:26" s="22" customFormat="1" x14ac:dyDescent="0.7">
      <c r="A17" s="22" t="s">
        <v>84</v>
      </c>
      <c r="M17" s="23"/>
    </row>
    <row r="18" spans="1:26" ht="21" thickBot="1" x14ac:dyDescent="0.75"/>
    <row r="19" spans="1:26" x14ac:dyDescent="0.7">
      <c r="B19" s="74" t="s">
        <v>81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11"/>
      <c r="O19" s="75" t="s">
        <v>75</v>
      </c>
      <c r="P19" s="76"/>
      <c r="Q19" s="81" t="s">
        <v>76</v>
      </c>
      <c r="R19" s="82"/>
      <c r="S19" s="82"/>
      <c r="T19" s="82"/>
      <c r="U19" s="83" t="s">
        <v>68</v>
      </c>
      <c r="V19" s="83"/>
      <c r="W19" s="83"/>
      <c r="X19" s="83"/>
      <c r="Y19" s="84"/>
      <c r="Z19" s="1" t="s">
        <v>89</v>
      </c>
    </row>
    <row r="20" spans="1:26" x14ac:dyDescent="0.7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1"/>
      <c r="O20" s="77"/>
      <c r="P20" s="31"/>
      <c r="Q20" s="85" t="s">
        <v>77</v>
      </c>
      <c r="R20" s="86"/>
      <c r="S20" s="86"/>
      <c r="T20" s="86"/>
      <c r="U20" s="68" t="s">
        <v>78</v>
      </c>
      <c r="V20" s="68"/>
      <c r="W20" s="68"/>
      <c r="X20" s="68"/>
      <c r="Y20" s="69"/>
      <c r="Z20" s="1" t="s">
        <v>89</v>
      </c>
    </row>
    <row r="21" spans="1:26" x14ac:dyDescent="0.7">
      <c r="B21" s="7"/>
      <c r="C21" s="50" t="s">
        <v>94</v>
      </c>
      <c r="D21" s="50"/>
      <c r="E21" s="50"/>
      <c r="F21" s="87">
        <v>100000</v>
      </c>
      <c r="G21" s="87"/>
      <c r="H21" s="50" t="s">
        <v>69</v>
      </c>
      <c r="I21" s="50"/>
      <c r="J21" s="87">
        <v>4</v>
      </c>
      <c r="K21" s="87"/>
      <c r="L21" s="88"/>
      <c r="O21" s="78"/>
      <c r="P21" s="31"/>
      <c r="Q21" s="56" t="s">
        <v>63</v>
      </c>
      <c r="R21" s="57"/>
      <c r="S21" s="57"/>
      <c r="T21" s="57"/>
      <c r="U21" s="68" t="s">
        <v>87</v>
      </c>
      <c r="V21" s="68"/>
      <c r="W21" s="68"/>
      <c r="X21" s="68"/>
      <c r="Y21" s="69"/>
      <c r="Z21" s="1" t="s">
        <v>89</v>
      </c>
    </row>
    <row r="22" spans="1:26" x14ac:dyDescent="0.7">
      <c r="B22" s="8"/>
      <c r="C22" s="49" t="s">
        <v>70</v>
      </c>
      <c r="D22" s="49"/>
      <c r="E22" s="49"/>
      <c r="F22" s="72">
        <v>5</v>
      </c>
      <c r="G22" s="72"/>
      <c r="H22" s="9"/>
      <c r="I22" s="9"/>
      <c r="J22" s="72"/>
      <c r="K22" s="72"/>
      <c r="L22" s="73"/>
      <c r="O22" s="78"/>
      <c r="P22" s="31"/>
      <c r="Q22" s="56" t="s">
        <v>64</v>
      </c>
      <c r="R22" s="57"/>
      <c r="S22" s="57"/>
      <c r="T22" s="57"/>
      <c r="U22" s="68" t="s">
        <v>73</v>
      </c>
      <c r="V22" s="68"/>
      <c r="W22" s="68"/>
      <c r="X22" s="68"/>
      <c r="Y22" s="69"/>
      <c r="Z22" s="1" t="s">
        <v>89</v>
      </c>
    </row>
    <row r="23" spans="1:26" x14ac:dyDescent="0.7">
      <c r="B23" s="18" t="s">
        <v>61</v>
      </c>
      <c r="C23" s="67" t="s">
        <v>62</v>
      </c>
      <c r="D23" s="67"/>
      <c r="E23" s="67"/>
      <c r="F23" s="67" t="s">
        <v>63</v>
      </c>
      <c r="G23" s="67"/>
      <c r="H23" s="19" t="s">
        <v>64</v>
      </c>
      <c r="I23" s="19" t="s">
        <v>65</v>
      </c>
      <c r="J23" s="20" t="s">
        <v>66</v>
      </c>
      <c r="K23" s="20"/>
      <c r="L23" s="20"/>
      <c r="O23" s="78"/>
      <c r="P23" s="31"/>
      <c r="Q23" s="56" t="s">
        <v>65</v>
      </c>
      <c r="R23" s="57"/>
      <c r="S23" s="57"/>
      <c r="T23" s="57"/>
      <c r="U23" s="68" t="s">
        <v>86</v>
      </c>
      <c r="V23" s="68"/>
      <c r="W23" s="68"/>
      <c r="X23" s="68"/>
      <c r="Y23" s="69"/>
      <c r="Z23" s="1" t="s">
        <v>88</v>
      </c>
    </row>
    <row r="24" spans="1:26" ht="21" thickBot="1" x14ac:dyDescent="0.75">
      <c r="B24" s="21">
        <v>1</v>
      </c>
      <c r="C24" s="64">
        <f>F21</f>
        <v>100000</v>
      </c>
      <c r="D24" s="65"/>
      <c r="E24" s="65"/>
      <c r="F24" s="66">
        <f>I24-H24</f>
        <v>18462.711349303365</v>
      </c>
      <c r="G24" s="66"/>
      <c r="H24" s="10">
        <f>C24*(0.01*J21)</f>
        <v>4000</v>
      </c>
      <c r="I24" s="10">
        <f>F21*((0.01*J21)/(1-(1+(0.01*J21))^-F22))</f>
        <v>22462.711349303365</v>
      </c>
      <c r="J24" s="64">
        <f>C24-F24</f>
        <v>81537.288650696632</v>
      </c>
      <c r="K24" s="65"/>
      <c r="L24" s="65"/>
      <c r="O24" s="79"/>
      <c r="P24" s="80"/>
      <c r="Q24" s="58" t="s">
        <v>66</v>
      </c>
      <c r="R24" s="59"/>
      <c r="S24" s="59"/>
      <c r="T24" s="59"/>
      <c r="U24" s="70" t="s">
        <v>71</v>
      </c>
      <c r="V24" s="70"/>
      <c r="W24" s="70"/>
      <c r="X24" s="70"/>
      <c r="Y24" s="71"/>
      <c r="Z24" s="1" t="s">
        <v>89</v>
      </c>
    </row>
    <row r="25" spans="1:26" x14ac:dyDescent="0.7">
      <c r="B25" s="21">
        <v>2</v>
      </c>
      <c r="C25" s="64">
        <f>J24</f>
        <v>81537.288650696632</v>
      </c>
      <c r="D25" s="65"/>
      <c r="E25" s="65"/>
      <c r="F25" s="66">
        <f t="shared" ref="F25:F28" si="2">I25-H25</f>
        <v>19201.2198032755</v>
      </c>
      <c r="G25" s="66"/>
      <c r="H25" s="10">
        <f>C25*(0.01*J21)</f>
        <v>3261.4915460278653</v>
      </c>
      <c r="I25" s="10">
        <f>F21*((0.01*J21)/(1-(1+(0.01*J21))^-F22))</f>
        <v>22462.711349303365</v>
      </c>
      <c r="J25" s="64">
        <f t="shared" ref="J25:J27" si="3">C25-F25</f>
        <v>62336.068847421135</v>
      </c>
      <c r="K25" s="65"/>
      <c r="L25" s="65"/>
    </row>
    <row r="26" spans="1:26" x14ac:dyDescent="0.7">
      <c r="B26" s="21">
        <v>3</v>
      </c>
      <c r="C26" s="64">
        <f>J25</f>
        <v>62336.068847421135</v>
      </c>
      <c r="D26" s="65"/>
      <c r="E26" s="65"/>
      <c r="F26" s="66">
        <f t="shared" si="2"/>
        <v>19969.26859540652</v>
      </c>
      <c r="G26" s="66"/>
      <c r="H26" s="10">
        <f>C26*(0.01*J21)</f>
        <v>2493.4427538968453</v>
      </c>
      <c r="I26" s="10">
        <f>F21*((0.01*J21)/(1-(1+(0.01*J21))^-F22))</f>
        <v>22462.711349303365</v>
      </c>
      <c r="J26" s="64">
        <f t="shared" si="3"/>
        <v>42366.800252014611</v>
      </c>
      <c r="K26" s="65"/>
      <c r="L26" s="65"/>
    </row>
    <row r="27" spans="1:26" x14ac:dyDescent="0.7">
      <c r="B27" s="21">
        <v>4</v>
      </c>
      <c r="C27" s="64">
        <f>J26</f>
        <v>42366.800252014611</v>
      </c>
      <c r="D27" s="65"/>
      <c r="E27" s="65"/>
      <c r="F27" s="66">
        <f t="shared" si="2"/>
        <v>20768.039339222782</v>
      </c>
      <c r="G27" s="66"/>
      <c r="H27" s="10">
        <f>C27*(0.01*J21)</f>
        <v>1694.6720100805844</v>
      </c>
      <c r="I27" s="10">
        <f>F21*((0.01*J21)/(1-(1+(0.01*J21))^-F22))</f>
        <v>22462.711349303365</v>
      </c>
      <c r="J27" s="64">
        <f t="shared" si="3"/>
        <v>21598.760912791829</v>
      </c>
      <c r="K27" s="65"/>
      <c r="L27" s="65"/>
    </row>
    <row r="28" spans="1:26" x14ac:dyDescent="0.7">
      <c r="B28" s="21">
        <v>5</v>
      </c>
      <c r="C28" s="64">
        <f>J27</f>
        <v>21598.760912791829</v>
      </c>
      <c r="D28" s="65"/>
      <c r="E28" s="65"/>
      <c r="F28" s="66">
        <f t="shared" si="2"/>
        <v>21598.760912791691</v>
      </c>
      <c r="G28" s="66"/>
      <c r="H28" s="10">
        <f>C28*(0.01*J21)</f>
        <v>863.95043651167316</v>
      </c>
      <c r="I28" s="10">
        <f>F21*((0.01*J21)/(1-(1+(0.01*J21))^-F22))</f>
        <v>22462.711349303365</v>
      </c>
      <c r="J28" s="64">
        <f>C28-F28</f>
        <v>1.3824319466948509E-10</v>
      </c>
      <c r="K28" s="65"/>
      <c r="L28" s="65"/>
    </row>
    <row r="31" spans="1:26" s="13" customFormat="1" x14ac:dyDescent="0.7">
      <c r="A31" s="13" t="s">
        <v>80</v>
      </c>
      <c r="M31" s="14"/>
    </row>
    <row r="32" spans="1:26" s="22" customFormat="1" x14ac:dyDescent="0.7">
      <c r="A32" s="22" t="s">
        <v>83</v>
      </c>
      <c r="M32" s="23"/>
    </row>
    <row r="33" spans="1:25" ht="21" thickBot="1" x14ac:dyDescent="0.75"/>
    <row r="34" spans="1:25" x14ac:dyDescent="0.7">
      <c r="B34" s="74" t="s">
        <v>82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11"/>
      <c r="O34" s="75" t="s">
        <v>75</v>
      </c>
      <c r="P34" s="76"/>
      <c r="Q34" s="81" t="s">
        <v>76</v>
      </c>
      <c r="R34" s="82"/>
      <c r="S34" s="82"/>
      <c r="T34" s="82"/>
      <c r="U34" s="83" t="s">
        <v>68</v>
      </c>
      <c r="V34" s="83"/>
      <c r="W34" s="83"/>
      <c r="X34" s="83"/>
      <c r="Y34" s="84"/>
    </row>
    <row r="35" spans="1:25" x14ac:dyDescent="0.7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1"/>
      <c r="O35" s="77"/>
      <c r="P35" s="31"/>
      <c r="Q35" s="85" t="s">
        <v>77</v>
      </c>
      <c r="R35" s="86"/>
      <c r="S35" s="86"/>
      <c r="T35" s="86"/>
      <c r="U35" s="68" t="s">
        <v>78</v>
      </c>
      <c r="V35" s="68"/>
      <c r="W35" s="68"/>
      <c r="X35" s="68"/>
      <c r="Y35" s="69"/>
    </row>
    <row r="36" spans="1:25" x14ac:dyDescent="0.7">
      <c r="B36" s="7"/>
      <c r="C36" s="50" t="s">
        <v>94</v>
      </c>
      <c r="D36" s="50"/>
      <c r="E36" s="50"/>
      <c r="F36" s="87">
        <v>100000</v>
      </c>
      <c r="G36" s="87"/>
      <c r="H36" s="50" t="s">
        <v>69</v>
      </c>
      <c r="I36" s="50"/>
      <c r="J36" s="87">
        <v>4</v>
      </c>
      <c r="K36" s="87"/>
      <c r="L36" s="88"/>
      <c r="O36" s="78"/>
      <c r="P36" s="31"/>
      <c r="Q36" s="56" t="s">
        <v>63</v>
      </c>
      <c r="R36" s="57"/>
      <c r="S36" s="57"/>
      <c r="T36" s="57"/>
      <c r="U36" s="68" t="s">
        <v>90</v>
      </c>
      <c r="V36" s="68"/>
      <c r="W36" s="68"/>
      <c r="X36" s="68"/>
      <c r="Y36" s="69"/>
    </row>
    <row r="37" spans="1:25" x14ac:dyDescent="0.7">
      <c r="B37" s="8"/>
      <c r="C37" s="49" t="s">
        <v>70</v>
      </c>
      <c r="D37" s="49"/>
      <c r="E37" s="49"/>
      <c r="F37" s="72">
        <v>5</v>
      </c>
      <c r="G37" s="72"/>
      <c r="H37" s="9"/>
      <c r="I37" s="9"/>
      <c r="J37" s="72"/>
      <c r="K37" s="72"/>
      <c r="L37" s="73"/>
      <c r="O37" s="78"/>
      <c r="P37" s="31"/>
      <c r="Q37" s="56" t="s">
        <v>64</v>
      </c>
      <c r="R37" s="57"/>
      <c r="S37" s="57"/>
      <c r="T37" s="57"/>
      <c r="U37" s="68" t="s">
        <v>73</v>
      </c>
      <c r="V37" s="68"/>
      <c r="W37" s="68"/>
      <c r="X37" s="68"/>
      <c r="Y37" s="69"/>
    </row>
    <row r="38" spans="1:25" x14ac:dyDescent="0.7">
      <c r="B38" s="18" t="s">
        <v>61</v>
      </c>
      <c r="C38" s="67" t="s">
        <v>62</v>
      </c>
      <c r="D38" s="67"/>
      <c r="E38" s="67"/>
      <c r="F38" s="67" t="s">
        <v>63</v>
      </c>
      <c r="G38" s="67"/>
      <c r="H38" s="19" t="s">
        <v>64</v>
      </c>
      <c r="I38" s="19" t="s">
        <v>65</v>
      </c>
      <c r="J38" s="20" t="s">
        <v>66</v>
      </c>
      <c r="K38" s="20"/>
      <c r="L38" s="20"/>
      <c r="O38" s="78"/>
      <c r="P38" s="31"/>
      <c r="Q38" s="56" t="s">
        <v>65</v>
      </c>
      <c r="R38" s="57"/>
      <c r="S38" s="57"/>
      <c r="T38" s="57"/>
      <c r="U38" s="68" t="s">
        <v>74</v>
      </c>
      <c r="V38" s="68"/>
      <c r="W38" s="68"/>
      <c r="X38" s="68"/>
      <c r="Y38" s="69"/>
    </row>
    <row r="39" spans="1:25" ht="21" thickBot="1" x14ac:dyDescent="0.75">
      <c r="B39" s="21">
        <v>1</v>
      </c>
      <c r="C39" s="64">
        <f>F36</f>
        <v>100000</v>
      </c>
      <c r="D39" s="65"/>
      <c r="E39" s="65"/>
      <c r="F39" s="66">
        <v>0</v>
      </c>
      <c r="G39" s="66"/>
      <c r="H39" s="10">
        <f>C39*(0.01*J36)</f>
        <v>4000</v>
      </c>
      <c r="I39" s="10">
        <f>F39+H39</f>
        <v>4000</v>
      </c>
      <c r="J39" s="64">
        <f>C39-F39</f>
        <v>100000</v>
      </c>
      <c r="K39" s="65"/>
      <c r="L39" s="65"/>
      <c r="O39" s="79"/>
      <c r="P39" s="80"/>
      <c r="Q39" s="58" t="s">
        <v>66</v>
      </c>
      <c r="R39" s="59"/>
      <c r="S39" s="59"/>
      <c r="T39" s="59"/>
      <c r="U39" s="70" t="s">
        <v>71</v>
      </c>
      <c r="V39" s="70"/>
      <c r="W39" s="70"/>
      <c r="X39" s="70"/>
      <c r="Y39" s="71"/>
    </row>
    <row r="40" spans="1:25" x14ac:dyDescent="0.7">
      <c r="B40" s="21">
        <v>2</v>
      </c>
      <c r="C40" s="64">
        <f>J39</f>
        <v>100000</v>
      </c>
      <c r="D40" s="65"/>
      <c r="E40" s="65"/>
      <c r="F40" s="66">
        <v>0</v>
      </c>
      <c r="G40" s="66"/>
      <c r="H40" s="10">
        <f>C40*(0.01*J36)</f>
        <v>4000</v>
      </c>
      <c r="I40" s="10">
        <f t="shared" ref="I40:I42" si="4">F40+H40</f>
        <v>4000</v>
      </c>
      <c r="J40" s="64">
        <f t="shared" ref="J40:J43" si="5">C40-F40</f>
        <v>100000</v>
      </c>
      <c r="K40" s="65"/>
      <c r="L40" s="65"/>
    </row>
    <row r="41" spans="1:25" x14ac:dyDescent="0.7">
      <c r="B41" s="21">
        <v>3</v>
      </c>
      <c r="C41" s="64">
        <f>J40</f>
        <v>100000</v>
      </c>
      <c r="D41" s="65"/>
      <c r="E41" s="65"/>
      <c r="F41" s="64">
        <v>0</v>
      </c>
      <c r="G41" s="65"/>
      <c r="H41" s="10">
        <f>C41*(0.01*J36)</f>
        <v>4000</v>
      </c>
      <c r="I41" s="10">
        <f t="shared" si="4"/>
        <v>4000</v>
      </c>
      <c r="J41" s="64">
        <f t="shared" si="5"/>
        <v>100000</v>
      </c>
      <c r="K41" s="65"/>
      <c r="L41" s="65"/>
    </row>
    <row r="42" spans="1:25" x14ac:dyDescent="0.7">
      <c r="B42" s="21">
        <v>4</v>
      </c>
      <c r="C42" s="64">
        <f>J41</f>
        <v>100000</v>
      </c>
      <c r="D42" s="65"/>
      <c r="E42" s="65"/>
      <c r="F42" s="64">
        <v>0</v>
      </c>
      <c r="G42" s="65"/>
      <c r="H42" s="10">
        <f>C42*(0.01*J36)</f>
        <v>4000</v>
      </c>
      <c r="I42" s="10">
        <f t="shared" si="4"/>
        <v>4000</v>
      </c>
      <c r="J42" s="64">
        <f t="shared" si="5"/>
        <v>100000</v>
      </c>
      <c r="K42" s="65"/>
      <c r="L42" s="65"/>
    </row>
    <row r="43" spans="1:25" x14ac:dyDescent="0.7">
      <c r="B43" s="21">
        <v>5</v>
      </c>
      <c r="C43" s="64">
        <f>J42</f>
        <v>100000</v>
      </c>
      <c r="D43" s="65"/>
      <c r="E43" s="65"/>
      <c r="F43" s="64">
        <f>F36</f>
        <v>100000</v>
      </c>
      <c r="G43" s="65"/>
      <c r="H43" s="10">
        <f>C43*(0.01*J36)</f>
        <v>4000</v>
      </c>
      <c r="I43" s="10">
        <f>F43+H43</f>
        <v>104000</v>
      </c>
      <c r="J43" s="64">
        <f t="shared" si="5"/>
        <v>0</v>
      </c>
      <c r="K43" s="65"/>
      <c r="L43" s="65"/>
      <c r="P43" s="24"/>
    </row>
    <row r="46" spans="1:25" s="12" customFormat="1" x14ac:dyDescent="0.7">
      <c r="A46" s="12" t="s">
        <v>11</v>
      </c>
    </row>
    <row r="47" spans="1:25" s="13" customFormat="1" x14ac:dyDescent="0.7">
      <c r="A47" s="13" t="s">
        <v>79</v>
      </c>
      <c r="M47" s="14"/>
    </row>
    <row r="48" spans="1:25" ht="21" thickBot="1" x14ac:dyDescent="0.75"/>
    <row r="49" spans="1:25" ht="20.399999999999999" customHeight="1" x14ac:dyDescent="0.7">
      <c r="B49" s="53" t="s">
        <v>94</v>
      </c>
      <c r="C49" s="50"/>
      <c r="D49" s="50"/>
      <c r="E49" s="25">
        <v>50000</v>
      </c>
      <c r="F49" s="26"/>
      <c r="G49" s="26"/>
      <c r="H49" s="50" t="s">
        <v>96</v>
      </c>
      <c r="I49" s="50"/>
      <c r="J49" s="50"/>
      <c r="K49" s="27">
        <v>3</v>
      </c>
      <c r="O49" s="60" t="s">
        <v>75</v>
      </c>
      <c r="P49" s="61"/>
      <c r="Q49" s="54" t="s">
        <v>91</v>
      </c>
      <c r="R49" s="55"/>
      <c r="S49" s="55"/>
      <c r="T49" s="55"/>
      <c r="U49" s="44" t="s">
        <v>98</v>
      </c>
      <c r="V49" s="44"/>
      <c r="W49" s="44"/>
      <c r="X49" s="44"/>
      <c r="Y49" s="45"/>
    </row>
    <row r="50" spans="1:25" ht="21" thickBot="1" x14ac:dyDescent="0.75">
      <c r="B50" s="52" t="s">
        <v>70</v>
      </c>
      <c r="C50" s="51"/>
      <c r="D50" s="51"/>
      <c r="E50" s="1">
        <v>10</v>
      </c>
      <c r="H50" s="51" t="s">
        <v>97</v>
      </c>
      <c r="I50" s="51"/>
      <c r="J50" s="51"/>
      <c r="K50" s="28">
        <f>K49/12</f>
        <v>0.25</v>
      </c>
      <c r="O50" s="62"/>
      <c r="P50" s="63"/>
      <c r="Q50" s="58" t="s">
        <v>93</v>
      </c>
      <c r="R50" s="59"/>
      <c r="S50" s="59"/>
      <c r="T50" s="59"/>
      <c r="U50" s="46" t="s">
        <v>92</v>
      </c>
      <c r="V50" s="46"/>
      <c r="W50" s="46"/>
      <c r="X50" s="46"/>
      <c r="Y50" s="47"/>
    </row>
    <row r="51" spans="1:25" x14ac:dyDescent="0.7">
      <c r="B51" s="48" t="s">
        <v>95</v>
      </c>
      <c r="C51" s="49"/>
      <c r="D51" s="49"/>
      <c r="E51" s="29">
        <f>12*10</f>
        <v>120</v>
      </c>
      <c r="F51" s="29"/>
      <c r="G51" s="29"/>
      <c r="H51" s="29"/>
      <c r="I51" s="29"/>
      <c r="J51" s="29"/>
      <c r="K51" s="30"/>
    </row>
    <row r="52" spans="1:25" x14ac:dyDescent="0.7">
      <c r="B52" s="38">
        <f>E49*((0.01*K50)/(1-(1+(0.01*K50))^-E51))</f>
        <v>482.80372349195528</v>
      </c>
      <c r="C52" s="39"/>
      <c r="D52" s="39"/>
      <c r="E52" s="39"/>
      <c r="F52" s="39"/>
      <c r="G52" s="39"/>
      <c r="H52" s="39"/>
      <c r="I52" s="39"/>
      <c r="J52" s="39"/>
      <c r="K52" s="40"/>
    </row>
    <row r="53" spans="1:25" x14ac:dyDescent="0.7">
      <c r="B53" s="41"/>
      <c r="C53" s="42"/>
      <c r="D53" s="42"/>
      <c r="E53" s="42"/>
      <c r="F53" s="42"/>
      <c r="G53" s="42"/>
      <c r="H53" s="42"/>
      <c r="I53" s="42"/>
      <c r="J53" s="42"/>
      <c r="K53" s="43"/>
    </row>
    <row r="56" spans="1:25" s="13" customFormat="1" x14ac:dyDescent="0.7">
      <c r="A56" s="13" t="s">
        <v>80</v>
      </c>
      <c r="M56" s="14"/>
    </row>
  </sheetData>
  <mergeCells count="125">
    <mergeCell ref="C11:E11"/>
    <mergeCell ref="J13:L13"/>
    <mergeCell ref="J14:L14"/>
    <mergeCell ref="B5:L5"/>
    <mergeCell ref="J7:L7"/>
    <mergeCell ref="J8:L8"/>
    <mergeCell ref="H7:I7"/>
    <mergeCell ref="C7:E7"/>
    <mergeCell ref="C8:E8"/>
    <mergeCell ref="F7:G7"/>
    <mergeCell ref="F8:G8"/>
    <mergeCell ref="J10:L10"/>
    <mergeCell ref="J11:L11"/>
    <mergeCell ref="J12:L12"/>
    <mergeCell ref="C12:E12"/>
    <mergeCell ref="C13:E13"/>
    <mergeCell ref="C14:E14"/>
    <mergeCell ref="F10:G10"/>
    <mergeCell ref="F11:G11"/>
    <mergeCell ref="F12:G12"/>
    <mergeCell ref="F13:G13"/>
    <mergeCell ref="F14:G14"/>
    <mergeCell ref="C9:E9"/>
    <mergeCell ref="F9:G9"/>
    <mergeCell ref="C10:E10"/>
    <mergeCell ref="O5:P10"/>
    <mergeCell ref="U6:Y6"/>
    <mergeCell ref="Q5:T5"/>
    <mergeCell ref="Q6:T6"/>
    <mergeCell ref="Q7:T7"/>
    <mergeCell ref="Q8:T8"/>
    <mergeCell ref="Q9:T9"/>
    <mergeCell ref="Q10:T10"/>
    <mergeCell ref="U7:Y7"/>
    <mergeCell ref="U5:Y5"/>
    <mergeCell ref="U9:Y9"/>
    <mergeCell ref="U10:Y10"/>
    <mergeCell ref="U8:Y8"/>
    <mergeCell ref="Q21:T21"/>
    <mergeCell ref="U21:Y21"/>
    <mergeCell ref="C22:E22"/>
    <mergeCell ref="F22:G22"/>
    <mergeCell ref="J22:L22"/>
    <mergeCell ref="Q22:T22"/>
    <mergeCell ref="U22:Y22"/>
    <mergeCell ref="B19:L19"/>
    <mergeCell ref="O19:P24"/>
    <mergeCell ref="Q19:T19"/>
    <mergeCell ref="U19:Y19"/>
    <mergeCell ref="Q20:T20"/>
    <mergeCell ref="U20:Y20"/>
    <mergeCell ref="C21:E21"/>
    <mergeCell ref="F21:G21"/>
    <mergeCell ref="H21:I21"/>
    <mergeCell ref="J21:L21"/>
    <mergeCell ref="C23:E23"/>
    <mergeCell ref="F23:G23"/>
    <mergeCell ref="Q23:T23"/>
    <mergeCell ref="U23:Y23"/>
    <mergeCell ref="C24:E24"/>
    <mergeCell ref="F24:G24"/>
    <mergeCell ref="J24:L24"/>
    <mergeCell ref="Q24:T24"/>
    <mergeCell ref="U24:Y24"/>
    <mergeCell ref="C27:E27"/>
    <mergeCell ref="F27:G27"/>
    <mergeCell ref="J27:L27"/>
    <mergeCell ref="C28:E28"/>
    <mergeCell ref="F28:G28"/>
    <mergeCell ref="J28:L28"/>
    <mergeCell ref="C25:E25"/>
    <mergeCell ref="F25:G25"/>
    <mergeCell ref="J25:L25"/>
    <mergeCell ref="C26:E26"/>
    <mergeCell ref="F26:G26"/>
    <mergeCell ref="J26:L26"/>
    <mergeCell ref="Q36:T36"/>
    <mergeCell ref="U36:Y36"/>
    <mergeCell ref="C37:E37"/>
    <mergeCell ref="F37:G37"/>
    <mergeCell ref="J37:L37"/>
    <mergeCell ref="Q37:T37"/>
    <mergeCell ref="U37:Y37"/>
    <mergeCell ref="B34:L34"/>
    <mergeCell ref="O34:P39"/>
    <mergeCell ref="Q34:T34"/>
    <mergeCell ref="U34:Y34"/>
    <mergeCell ref="Q35:T35"/>
    <mergeCell ref="U35:Y35"/>
    <mergeCell ref="C36:E36"/>
    <mergeCell ref="F36:G36"/>
    <mergeCell ref="H36:I36"/>
    <mergeCell ref="J36:L36"/>
    <mergeCell ref="C38:E38"/>
    <mergeCell ref="F38:G38"/>
    <mergeCell ref="Q38:T38"/>
    <mergeCell ref="U38:Y38"/>
    <mergeCell ref="C39:E39"/>
    <mergeCell ref="F39:G39"/>
    <mergeCell ref="J39:L39"/>
    <mergeCell ref="Q39:T39"/>
    <mergeCell ref="U39:Y39"/>
    <mergeCell ref="C42:E42"/>
    <mergeCell ref="F42:G42"/>
    <mergeCell ref="J42:L42"/>
    <mergeCell ref="C43:E43"/>
    <mergeCell ref="F43:G43"/>
    <mergeCell ref="J43:L43"/>
    <mergeCell ref="C40:E40"/>
    <mergeCell ref="F40:G40"/>
    <mergeCell ref="J40:L40"/>
    <mergeCell ref="C41:E41"/>
    <mergeCell ref="F41:G41"/>
    <mergeCell ref="J41:L41"/>
    <mergeCell ref="B52:K53"/>
    <mergeCell ref="U49:Y49"/>
    <mergeCell ref="U50:Y50"/>
    <mergeCell ref="B51:D51"/>
    <mergeCell ref="H49:J49"/>
    <mergeCell ref="H50:J50"/>
    <mergeCell ref="B50:D50"/>
    <mergeCell ref="B49:D49"/>
    <mergeCell ref="Q49:T49"/>
    <mergeCell ref="Q50:T50"/>
    <mergeCell ref="O49:P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TD1</vt:lpstr>
      <vt:lpstr>TD2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lilou dufau</dc:creator>
  <cp:lastModifiedBy>Dufau Lilou</cp:lastModifiedBy>
  <dcterms:created xsi:type="dcterms:W3CDTF">2025-02-11T09:31:49Z</dcterms:created>
  <dcterms:modified xsi:type="dcterms:W3CDTF">2025-03-24T15:18:23Z</dcterms:modified>
</cp:coreProperties>
</file>