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F:\liulily\文章\SCI\2024-05 meta analysis\参考文献\"/>
    </mc:Choice>
  </mc:AlternateContent>
  <bookViews>
    <workbookView xWindow="28680" yWindow="-120" windowWidth="25440" windowHeight="15396" tabRatio="920" firstSheet="6" activeTab="9"/>
  </bookViews>
  <sheets>
    <sheet name="Article_information" sheetId="1" r:id="rId1"/>
    <sheet name="Effect_size_cal(Gene_OE)" sheetId="10" r:id="rId2"/>
    <sheet name="Effect_size_cal(Gene_KD)" sheetId="3" r:id="rId3"/>
    <sheet name="Effect_size_cal(related_gen_OE)" sheetId="11" r:id="rId4"/>
    <sheet name="Effect_size_cal(related_gene_K)" sheetId="2" r:id="rId5"/>
    <sheet name="Effect_size_cal(protein_OE)" sheetId="12" r:id="rId6"/>
    <sheet name="Effect_size_cal(protein_KD)" sheetId="6" r:id="rId7"/>
    <sheet name="Effect_size_cal(related_pro_KD)" sheetId="7" r:id="rId8"/>
    <sheet name="Effect_size_cal(related_pro_OE)" sheetId="13" r:id="rId9"/>
    <sheet name="Effect_size_cal(TAG_OE)" sheetId="14" r:id="rId10"/>
    <sheet name="Effect_size_cal(TAG_KD)" sheetId="4" r:id="rId11"/>
    <sheet name="Effect_size_cal(lipid_OE)" sheetId="15" r:id="rId12"/>
    <sheet name="Effect_size_cal(lipid_KD)" sheetId="5" r:id="rId13"/>
    <sheet name="Effect_size_cal(cholesterol_OE)" sheetId="16" r:id="rId14"/>
    <sheet name="Effect_size_cal(cholesterol_KD)" sheetId="8" r:id="rId15"/>
    <sheet name="Effect_size_cal(UFAs_OE)" sheetId="17" r:id="rId16"/>
    <sheet name="Effect_size_cal(UFAs_KD)" sheetId="9" r:id="rId17"/>
    <sheet name="Effect_size_cal(TFAs_OE)" sheetId="18" r:id="rId18"/>
    <sheet name="Effect_size_cal(TFAs_KD)" sheetId="19" r:id="rId19"/>
    <sheet name="Effect_size_cal(W3_KD)" sheetId="20" r:id="rId20"/>
    <sheet name="Effect_size_cal(W3_OE)" sheetId="21" r:id="rId21"/>
    <sheet name="Effect_size_cal(W6_KD)" sheetId="23" r:id="rId22"/>
    <sheet name="Effect_size_cal(W6_OE)" sheetId="22" r:id="rId23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53" i="15" l="1"/>
  <c r="M53" i="15"/>
  <c r="N52" i="15"/>
  <c r="M52" i="15"/>
  <c r="N43" i="15"/>
  <c r="M43" i="15"/>
  <c r="N42" i="15"/>
  <c r="M42" i="15"/>
  <c r="M3018" i="11"/>
  <c r="M3017" i="11"/>
  <c r="M3016" i="11"/>
  <c r="M3015" i="11"/>
  <c r="M3014" i="11"/>
  <c r="M3013" i="11"/>
  <c r="M3012" i="11"/>
  <c r="M3011" i="11"/>
  <c r="M3010" i="11"/>
  <c r="M3009" i="11"/>
  <c r="M3008" i="11"/>
  <c r="M3007" i="11"/>
  <c r="M2981" i="11"/>
  <c r="M2980" i="11"/>
  <c r="M2979" i="11"/>
  <c r="M2978" i="11"/>
  <c r="M2977" i="11"/>
  <c r="M2976" i="11"/>
  <c r="M2975" i="11"/>
  <c r="M2974" i="11"/>
  <c r="M2973" i="11"/>
  <c r="M2972" i="11"/>
  <c r="M2971" i="11"/>
  <c r="M2970" i="11"/>
  <c r="M2969" i="11"/>
  <c r="M2968" i="11"/>
  <c r="M2967" i="11"/>
  <c r="M2966" i="11"/>
  <c r="M2940" i="11"/>
  <c r="M2939" i="11"/>
  <c r="M2938" i="11"/>
  <c r="M2937" i="11"/>
  <c r="M2936" i="11"/>
  <c r="M2935" i="11"/>
  <c r="M2934" i="11"/>
  <c r="M2933" i="11"/>
  <c r="M2932" i="11"/>
  <c r="M2931" i="11"/>
  <c r="M2930" i="11"/>
  <c r="M2929" i="11"/>
  <c r="M2928" i="11"/>
  <c r="M2927" i="11"/>
  <c r="M2896" i="11"/>
  <c r="M2895" i="11"/>
  <c r="M2894" i="11"/>
  <c r="M2893" i="11"/>
  <c r="M2892" i="11"/>
  <c r="M2891" i="11"/>
  <c r="M2890" i="11"/>
  <c r="M2889" i="11"/>
  <c r="M2888" i="11"/>
  <c r="M2887" i="11"/>
  <c r="M2886" i="11"/>
  <c r="M2885" i="11"/>
  <c r="M2884" i="11"/>
  <c r="M2883" i="11"/>
  <c r="M2882" i="11"/>
  <c r="M2881" i="11"/>
  <c r="M2880" i="11"/>
  <c r="M2879" i="11"/>
  <c r="M2878" i="11"/>
  <c r="M2877" i="11"/>
  <c r="M2835" i="11"/>
  <c r="M2834" i="11"/>
  <c r="M2833" i="11"/>
  <c r="M2832" i="11"/>
  <c r="M2831" i="11"/>
  <c r="M2830" i="11"/>
  <c r="M2829" i="11"/>
  <c r="M2828" i="11"/>
  <c r="M2827" i="11"/>
  <c r="M2826" i="11"/>
  <c r="M2825" i="11"/>
  <c r="M2824" i="11"/>
  <c r="M2823" i="11"/>
  <c r="M2822" i="11"/>
  <c r="M2821" i="11"/>
  <c r="M2820" i="11"/>
  <c r="M2819" i="11"/>
  <c r="M2818" i="11"/>
  <c r="M2817" i="11"/>
  <c r="M2816" i="11"/>
  <c r="M2815" i="11"/>
  <c r="M2814" i="11"/>
  <c r="M2813" i="11"/>
  <c r="M2812" i="11"/>
  <c r="M2811" i="11"/>
  <c r="M2810" i="11"/>
  <c r="M2809" i="11"/>
  <c r="M2808" i="11"/>
  <c r="M2788" i="11"/>
  <c r="M2787" i="11"/>
  <c r="M2782" i="11"/>
  <c r="M2781" i="11"/>
  <c r="M2769" i="11"/>
  <c r="M2768" i="11"/>
  <c r="M2767" i="11"/>
  <c r="M2766" i="11"/>
  <c r="M2765" i="11"/>
  <c r="M2764" i="11"/>
  <c r="M2757" i="11"/>
  <c r="M2756" i="11"/>
  <c r="M2755" i="11"/>
  <c r="M2754" i="11"/>
  <c r="M2743" i="11"/>
  <c r="M2742" i="11"/>
  <c r="M2741" i="11"/>
  <c r="M2740" i="11"/>
  <c r="M2739" i="11"/>
  <c r="M2738" i="11"/>
  <c r="M2737" i="11"/>
  <c r="M2736" i="11"/>
  <c r="M2699" i="11"/>
  <c r="M2698" i="11"/>
  <c r="M2697" i="11"/>
  <c r="M2696" i="11"/>
  <c r="M2695" i="11"/>
  <c r="M2694" i="11"/>
  <c r="M2693" i="11"/>
  <c r="M2692" i="11"/>
  <c r="M2691" i="11"/>
  <c r="M2690" i="11"/>
  <c r="M2689" i="11"/>
  <c r="M2688" i="11"/>
  <c r="M2687" i="11"/>
  <c r="M2686" i="11"/>
  <c r="M2685" i="11"/>
  <c r="M2684" i="11"/>
  <c r="M2683" i="11"/>
  <c r="M2682" i="11"/>
  <c r="M2681" i="11"/>
  <c r="M2680" i="11"/>
  <c r="M2662" i="11"/>
  <c r="M2661" i="11"/>
  <c r="M2660" i="11"/>
  <c r="M2659" i="11"/>
  <c r="M2650" i="11"/>
  <c r="M2649" i="11"/>
  <c r="M2648" i="11"/>
  <c r="M2647" i="11"/>
  <c r="M2646" i="11"/>
  <c r="M2645" i="11"/>
  <c r="M2634" i="11"/>
  <c r="M2633" i="11"/>
  <c r="M2632" i="11"/>
  <c r="M2631" i="11"/>
  <c r="M2630" i="11"/>
  <c r="M2629" i="11"/>
  <c r="M2628" i="11"/>
  <c r="M2627" i="11"/>
  <c r="M2604" i="11"/>
  <c r="M2603" i="11"/>
  <c r="M2602" i="11"/>
  <c r="M2601" i="11"/>
  <c r="M2600" i="11"/>
  <c r="M2599" i="11"/>
  <c r="M2598" i="11"/>
  <c r="M2597" i="11"/>
  <c r="M2596" i="11"/>
  <c r="M2595" i="11"/>
  <c r="M2582" i="11"/>
  <c r="M2581" i="11"/>
  <c r="M2576" i="11"/>
  <c r="M2575" i="11"/>
  <c r="M2570" i="11"/>
  <c r="M2569" i="11"/>
  <c r="M2564" i="11"/>
  <c r="M2563" i="11"/>
  <c r="M2558" i="11"/>
  <c r="M2557" i="11"/>
  <c r="R2537" i="11"/>
  <c r="R2536" i="11"/>
  <c r="R2535" i="11"/>
  <c r="R2534" i="11"/>
  <c r="R2533" i="11"/>
  <c r="R2532" i="11"/>
  <c r="R2531" i="11"/>
  <c r="R2530" i="11"/>
  <c r="R2529" i="11"/>
  <c r="R2528" i="11"/>
  <c r="R2521" i="11"/>
  <c r="R2520" i="11"/>
  <c r="R2519" i="11"/>
  <c r="R2518" i="11"/>
  <c r="R2507" i="11"/>
  <c r="R2506" i="11"/>
  <c r="R2505" i="11"/>
  <c r="R2504" i="11"/>
  <c r="R2503" i="11"/>
  <c r="R2502" i="11"/>
  <c r="R2501" i="11"/>
  <c r="R2500" i="11"/>
  <c r="R2491" i="11"/>
  <c r="R2490" i="11"/>
  <c r="R2489" i="11"/>
  <c r="R2488" i="11"/>
  <c r="R2487" i="11"/>
  <c r="R2486" i="11"/>
  <c r="R2466" i="11"/>
  <c r="R2465" i="11"/>
  <c r="R2454" i="11"/>
  <c r="R2453" i="11"/>
  <c r="R2452" i="11"/>
  <c r="R2451" i="11"/>
  <c r="R2450" i="11"/>
  <c r="R2449" i="11"/>
  <c r="R2442" i="11"/>
  <c r="R2441" i="11"/>
  <c r="R2440" i="11"/>
  <c r="R2439" i="11"/>
  <c r="R2430" i="11"/>
  <c r="R2429" i="11"/>
  <c r="R2428" i="11"/>
  <c r="R2427" i="11"/>
  <c r="R2426" i="11"/>
  <c r="R2425" i="11"/>
  <c r="R2416" i="11"/>
  <c r="R2415" i="11"/>
  <c r="R2414" i="11"/>
  <c r="R2413" i="11"/>
  <c r="R2412" i="11"/>
  <c r="R2411" i="11"/>
  <c r="R2402" i="11"/>
  <c r="R2401" i="11"/>
  <c r="R2400" i="11"/>
  <c r="R2399" i="11"/>
  <c r="R2398" i="11"/>
  <c r="R2397" i="11"/>
  <c r="R2390" i="11"/>
  <c r="R2389" i="11"/>
  <c r="R2388" i="11"/>
  <c r="R2387" i="11"/>
  <c r="R2378" i="11"/>
  <c r="R2377" i="11"/>
  <c r="R2376" i="11"/>
  <c r="R2375" i="11"/>
  <c r="R2374" i="11"/>
  <c r="R2373" i="11"/>
  <c r="R2366" i="11"/>
  <c r="R2365" i="11"/>
  <c r="R2364" i="11"/>
  <c r="R2363" i="11"/>
  <c r="R2330" i="11"/>
  <c r="R2329" i="11"/>
  <c r="R2328" i="11"/>
  <c r="R2327" i="11"/>
  <c r="R2326" i="11"/>
  <c r="R2325" i="11"/>
  <c r="R2324" i="11"/>
  <c r="R2323" i="11"/>
  <c r="R2300" i="11"/>
  <c r="R2299" i="11"/>
  <c r="R2298" i="11"/>
  <c r="R2297" i="11"/>
  <c r="R2296" i="11"/>
  <c r="R2295" i="11"/>
  <c r="R2294" i="11"/>
  <c r="R2293" i="11"/>
  <c r="R2292" i="11"/>
  <c r="R2291" i="11"/>
  <c r="R2290" i="11"/>
  <c r="R2289" i="11"/>
  <c r="R2237" i="11"/>
  <c r="R2236" i="11"/>
  <c r="R2235" i="11"/>
  <c r="R2234" i="11"/>
  <c r="R2233" i="11"/>
  <c r="R2232" i="11"/>
  <c r="R2231" i="11"/>
  <c r="R2230" i="11"/>
  <c r="R2229" i="11"/>
  <c r="R2228" i="11"/>
  <c r="R2227" i="11"/>
  <c r="R2226" i="11"/>
  <c r="R2225" i="11"/>
  <c r="R2224" i="11"/>
  <c r="R2223" i="11"/>
  <c r="R2222" i="11"/>
  <c r="R2221" i="11"/>
  <c r="R2220" i="11"/>
  <c r="R2219" i="11"/>
  <c r="R2218" i="11"/>
  <c r="R2217" i="11"/>
  <c r="R2216" i="11"/>
  <c r="R2215" i="11"/>
  <c r="R2214" i="11"/>
  <c r="R2213" i="11"/>
  <c r="R2212" i="11"/>
  <c r="R2211" i="11"/>
  <c r="R2210" i="11"/>
  <c r="R2209" i="11"/>
  <c r="R2208" i="11"/>
  <c r="R2207" i="11"/>
  <c r="R2206" i="11"/>
  <c r="R2205" i="11"/>
  <c r="R2204" i="11"/>
  <c r="R2203" i="11"/>
  <c r="R2202" i="11"/>
  <c r="R2166" i="11"/>
  <c r="R2165" i="11"/>
  <c r="R2164" i="11"/>
  <c r="R2163" i="11"/>
  <c r="R2162" i="11"/>
  <c r="R2161" i="11"/>
  <c r="R2160" i="11"/>
  <c r="R2159" i="11"/>
  <c r="R2158" i="11"/>
  <c r="R2157" i="11"/>
  <c r="R2156" i="11"/>
  <c r="R2155" i="11"/>
  <c r="R2154" i="11"/>
  <c r="R2153" i="11"/>
  <c r="R2142" i="11"/>
  <c r="R2141" i="11"/>
  <c r="R2140" i="11"/>
  <c r="R2139" i="11"/>
  <c r="R2138" i="11"/>
  <c r="R2137" i="11"/>
  <c r="R2136" i="11"/>
  <c r="R2135" i="11"/>
  <c r="R2095" i="11"/>
  <c r="R2094" i="11"/>
  <c r="R2093" i="11"/>
  <c r="R2092" i="11"/>
  <c r="R2091" i="11"/>
  <c r="R2090" i="11"/>
  <c r="R2089" i="11"/>
  <c r="R2088" i="11"/>
  <c r="R2085" i="11"/>
  <c r="R2084" i="11"/>
  <c r="R2083" i="11"/>
  <c r="R2082" i="11"/>
  <c r="R2080" i="11"/>
  <c r="R2079" i="11"/>
  <c r="R2078" i="11"/>
  <c r="R2077" i="11"/>
  <c r="R2076" i="11"/>
  <c r="R2075" i="11"/>
  <c r="R2074" i="11"/>
  <c r="R2073" i="11"/>
  <c r="R2072" i="11"/>
  <c r="R2071" i="11"/>
  <c r="R2070" i="11"/>
  <c r="R2069" i="11"/>
  <c r="R2068" i="11"/>
  <c r="R2067" i="11"/>
  <c r="R2044" i="11"/>
  <c r="R2043" i="11"/>
  <c r="R2042" i="11"/>
  <c r="R2041" i="11"/>
  <c r="R2040" i="11"/>
  <c r="R2039" i="11"/>
  <c r="R2030" i="11"/>
  <c r="R2029" i="11"/>
  <c r="R2028" i="11"/>
  <c r="R2027" i="11"/>
  <c r="R2026" i="11"/>
  <c r="R2025" i="11"/>
  <c r="P2009" i="11"/>
  <c r="P2008" i="11"/>
  <c r="P2007" i="11"/>
  <c r="P2006" i="11"/>
  <c r="P2005" i="11"/>
  <c r="P2004" i="11"/>
  <c r="P1995" i="11"/>
  <c r="P1994" i="11"/>
  <c r="P1993" i="11"/>
  <c r="P1992" i="11"/>
  <c r="P1991" i="11"/>
  <c r="P1990" i="11"/>
  <c r="P1981" i="11"/>
  <c r="P1980" i="11"/>
  <c r="P1979" i="11"/>
  <c r="P1978" i="11"/>
  <c r="P1977" i="11"/>
  <c r="P1976" i="11"/>
  <c r="R1954" i="11"/>
  <c r="R1953" i="11"/>
  <c r="R1952" i="11"/>
  <c r="R1951" i="11"/>
  <c r="R1950" i="11"/>
  <c r="R1949" i="11"/>
  <c r="R1948" i="11"/>
  <c r="R1947" i="11"/>
  <c r="R1940" i="11"/>
  <c r="R1939" i="11"/>
  <c r="R1938" i="11"/>
  <c r="R1937" i="11"/>
  <c r="R1926" i="11"/>
  <c r="R1925" i="11"/>
  <c r="R1924" i="11"/>
  <c r="R1923" i="11"/>
  <c r="R1922" i="11"/>
  <c r="R1921" i="11"/>
  <c r="R1920" i="11"/>
  <c r="R1919" i="11"/>
  <c r="R1898" i="11"/>
  <c r="R1897" i="11"/>
  <c r="R1896" i="11"/>
  <c r="R1895" i="11"/>
  <c r="R1894" i="11"/>
  <c r="R1893" i="11"/>
  <c r="R1882" i="11"/>
  <c r="R1881" i="11"/>
  <c r="R1880" i="11"/>
  <c r="R1879" i="11"/>
  <c r="R1878" i="11"/>
  <c r="R1877" i="11"/>
  <c r="R1876" i="11"/>
  <c r="R1875" i="11"/>
  <c r="R1860" i="11"/>
  <c r="R1859" i="11"/>
  <c r="R1858" i="11"/>
  <c r="R1857" i="11"/>
  <c r="R1856" i="11"/>
  <c r="R1855" i="11"/>
  <c r="R1854" i="11"/>
  <c r="R1853" i="11"/>
  <c r="R1852" i="11"/>
  <c r="R1851" i="11"/>
  <c r="R1850" i="11"/>
  <c r="R1849" i="11"/>
  <c r="R1823" i="11"/>
  <c r="R1822" i="11"/>
  <c r="R1821" i="11"/>
  <c r="R1820" i="11"/>
  <c r="R1819" i="11"/>
  <c r="R1818" i="11"/>
  <c r="R1817" i="11"/>
  <c r="R1816" i="11"/>
  <c r="R1786" i="11"/>
  <c r="R1785" i="11"/>
  <c r="R1784" i="11"/>
  <c r="R1783" i="11"/>
  <c r="R1782" i="11"/>
  <c r="R1781" i="11"/>
  <c r="R1780" i="11"/>
  <c r="R1779" i="11"/>
  <c r="R1778" i="11"/>
  <c r="R1777" i="11"/>
  <c r="R1776" i="11"/>
  <c r="R1775" i="11"/>
  <c r="R1774" i="11"/>
  <c r="R1773" i="11"/>
  <c r="R1772" i="11"/>
  <c r="R1771" i="11"/>
  <c r="R1770" i="11"/>
  <c r="R1769" i="11"/>
  <c r="R1768" i="11"/>
  <c r="R1767" i="11"/>
  <c r="R1766" i="11"/>
  <c r="R1765" i="11"/>
  <c r="R1746" i="11"/>
  <c r="R1745" i="11"/>
  <c r="R1744" i="11"/>
  <c r="R1743" i="11"/>
  <c r="R1734" i="11"/>
  <c r="R1733" i="11"/>
  <c r="R1732" i="11"/>
  <c r="R1731" i="11"/>
  <c r="R1730" i="11"/>
  <c r="R1729" i="11"/>
  <c r="R1707" i="11"/>
  <c r="R1706" i="11"/>
  <c r="R1705" i="11"/>
  <c r="R1704" i="11"/>
  <c r="R1703" i="11"/>
  <c r="R1702" i="11"/>
  <c r="R1701" i="11"/>
  <c r="R1700" i="11"/>
  <c r="R1682" i="11"/>
  <c r="R1681" i="11"/>
  <c r="R1680" i="11"/>
  <c r="R1679" i="11"/>
  <c r="R1678" i="11"/>
  <c r="R1677" i="11"/>
  <c r="R1676" i="11"/>
  <c r="R1675" i="11"/>
  <c r="R1674" i="11"/>
  <c r="R1673" i="11"/>
  <c r="R1672" i="11"/>
  <c r="R1671" i="11"/>
  <c r="R1670" i="11"/>
  <c r="R1669" i="11"/>
  <c r="R1660" i="11"/>
  <c r="R1659" i="11"/>
  <c r="R1658" i="11"/>
  <c r="R1657" i="11"/>
  <c r="R1656" i="11"/>
  <c r="R1655" i="11"/>
  <c r="R1644" i="11"/>
  <c r="R1643" i="11"/>
  <c r="R1642" i="11"/>
  <c r="R1641" i="11"/>
  <c r="R1640" i="11"/>
  <c r="R1639" i="11"/>
  <c r="R1638" i="11"/>
  <c r="R1637" i="11"/>
  <c r="R1596" i="11"/>
  <c r="R1595" i="11"/>
  <c r="R1594" i="11"/>
  <c r="R1593" i="11"/>
  <c r="R1592" i="11"/>
  <c r="R1591" i="11"/>
  <c r="R1590" i="11"/>
  <c r="R1589" i="11"/>
  <c r="R1588" i="11"/>
  <c r="R1587" i="11"/>
  <c r="R1586" i="11"/>
  <c r="R1585" i="11"/>
  <c r="R1584" i="11"/>
  <c r="R1583" i="11"/>
  <c r="R1582" i="11"/>
  <c r="R1581" i="11"/>
  <c r="R1562" i="11"/>
  <c r="R1561" i="11"/>
  <c r="R1560" i="11"/>
  <c r="R1559" i="11"/>
  <c r="R1558" i="11"/>
  <c r="R1557" i="11"/>
  <c r="R1556" i="11"/>
  <c r="R1555" i="11"/>
  <c r="R1554" i="11"/>
  <c r="R1553" i="11"/>
  <c r="R1552" i="11"/>
  <c r="R1551" i="11"/>
  <c r="R1550" i="11"/>
  <c r="R1549" i="11"/>
  <c r="R1548" i="11"/>
  <c r="R1547" i="11"/>
  <c r="R1528" i="11"/>
  <c r="R1527" i="11"/>
  <c r="R1526" i="11"/>
  <c r="R1525" i="11"/>
  <c r="R1524" i="11"/>
  <c r="R1523" i="11"/>
  <c r="R1522" i="11"/>
  <c r="R1521" i="11"/>
  <c r="R1520" i="11"/>
  <c r="R1519" i="11"/>
  <c r="R1518" i="11"/>
  <c r="R1517" i="11"/>
  <c r="R1516" i="11"/>
  <c r="R1515" i="11"/>
  <c r="R1514" i="11"/>
  <c r="R1513" i="11"/>
  <c r="R1480" i="11"/>
  <c r="R1479" i="11"/>
  <c r="R1469" i="11"/>
  <c r="R1468" i="11"/>
  <c r="R1467" i="11"/>
  <c r="R1466" i="11"/>
  <c r="R1465" i="11"/>
  <c r="R1464" i="11"/>
  <c r="R1459" i="11"/>
  <c r="R1458" i="11"/>
  <c r="R1453" i="11"/>
  <c r="R1452" i="11"/>
  <c r="R1447" i="11"/>
  <c r="R1446" i="11"/>
  <c r="R1441" i="11"/>
  <c r="R1440" i="11"/>
  <c r="R1411" i="11"/>
  <c r="R1410" i="11"/>
  <c r="R1409" i="11"/>
  <c r="R1408" i="11"/>
  <c r="R1407" i="11"/>
  <c r="R1406" i="11"/>
  <c r="R1405" i="11"/>
  <c r="R1404" i="11"/>
  <c r="R1403" i="11"/>
  <c r="R1402" i="11"/>
  <c r="R1401" i="11"/>
  <c r="R1400" i="11"/>
  <c r="R1399" i="11"/>
  <c r="R1398" i="11"/>
  <c r="R1397" i="11"/>
  <c r="R1396" i="11"/>
  <c r="R1377" i="11"/>
  <c r="R1376" i="11"/>
  <c r="R1375" i="11"/>
  <c r="R1374" i="11"/>
  <c r="R1373" i="11"/>
  <c r="R1372" i="11"/>
  <c r="R1365" i="11"/>
  <c r="R1364" i="11"/>
  <c r="R1363" i="11"/>
  <c r="R1362" i="11"/>
  <c r="R1351" i="11"/>
  <c r="R1350" i="11"/>
  <c r="R1349" i="11"/>
  <c r="R1348" i="11"/>
  <c r="R1347" i="11"/>
  <c r="R1346" i="11"/>
  <c r="R1345" i="11"/>
  <c r="R1344" i="11"/>
  <c r="R1326" i="11"/>
  <c r="R1325" i="11"/>
  <c r="R1320" i="11"/>
  <c r="R1319" i="11"/>
  <c r="R1314" i="11"/>
  <c r="R1313" i="11"/>
  <c r="R1295" i="11"/>
  <c r="R1294" i="11"/>
  <c r="R1293" i="11"/>
  <c r="R1292" i="11"/>
  <c r="R1291" i="11"/>
  <c r="R1290" i="11"/>
  <c r="R1289" i="11"/>
  <c r="R1288" i="11"/>
  <c r="R1255" i="11"/>
  <c r="R1254" i="11"/>
  <c r="R1253" i="11"/>
  <c r="R1252" i="11"/>
  <c r="R1251" i="11"/>
  <c r="R1250" i="11"/>
  <c r="R1249" i="11"/>
  <c r="R1248" i="11"/>
  <c r="R1247" i="11"/>
  <c r="R1246" i="11"/>
  <c r="R1245" i="11"/>
  <c r="R1244" i="11"/>
  <c r="R1243" i="11"/>
  <c r="R1242" i="11"/>
  <c r="R1241" i="11"/>
  <c r="R1240" i="11"/>
  <c r="R1239" i="11"/>
  <c r="R1238" i="11"/>
  <c r="R1237" i="11"/>
  <c r="R1236" i="11"/>
  <c r="R1203" i="11"/>
  <c r="R1202" i="11"/>
  <c r="R1201" i="11"/>
  <c r="R1200" i="11"/>
  <c r="R1189" i="11"/>
  <c r="R1188" i="11"/>
  <c r="R1187" i="11"/>
  <c r="R1186" i="11"/>
  <c r="R1185" i="11"/>
  <c r="R1184" i="11"/>
  <c r="R1183" i="11"/>
  <c r="R1182" i="11"/>
  <c r="R1155" i="11"/>
  <c r="R1154" i="11"/>
  <c r="R1153" i="11"/>
  <c r="R1152" i="11"/>
  <c r="R1151" i="11"/>
  <c r="R1150" i="11"/>
  <c r="R1149" i="11"/>
  <c r="R1148" i="11"/>
  <c r="R1147" i="11"/>
  <c r="R1146" i="11"/>
  <c r="R1145" i="11"/>
  <c r="R1144" i="11"/>
  <c r="R1135" i="11"/>
  <c r="R1134" i="11"/>
  <c r="R1133" i="11"/>
  <c r="R1132" i="11"/>
  <c r="R1131" i="11"/>
  <c r="R1130" i="11"/>
  <c r="R1109" i="11"/>
  <c r="R1108" i="11"/>
  <c r="R1107" i="11"/>
  <c r="R1106" i="11"/>
  <c r="R1105" i="11"/>
  <c r="R1104" i="11"/>
  <c r="R1103" i="11"/>
  <c r="R1102" i="11"/>
  <c r="R1101" i="11"/>
  <c r="R1100" i="11"/>
  <c r="R1099" i="11"/>
  <c r="R1098" i="11"/>
  <c r="R1097" i="11"/>
  <c r="R1096" i="11"/>
  <c r="R1095" i="11"/>
  <c r="R1094" i="11"/>
  <c r="R1093" i="11"/>
  <c r="R1092" i="11"/>
  <c r="R1079" i="11"/>
  <c r="R1078" i="11"/>
  <c r="R1077" i="11"/>
  <c r="R1076" i="11"/>
  <c r="R1075" i="11"/>
  <c r="R1074" i="11"/>
  <c r="R1073" i="11"/>
  <c r="R1072" i="11"/>
  <c r="R1071" i="11"/>
  <c r="R1070" i="11"/>
  <c r="R1061" i="11"/>
  <c r="R1060" i="11"/>
  <c r="R1059" i="11"/>
  <c r="R1058" i="11"/>
  <c r="R1057" i="11"/>
  <c r="R1056" i="11"/>
  <c r="R1043" i="11"/>
  <c r="R1042" i="11"/>
  <c r="R1041" i="11"/>
  <c r="R1040" i="11"/>
  <c r="R1039" i="11"/>
  <c r="R1038" i="11"/>
  <c r="R1037" i="11"/>
  <c r="R1036" i="11"/>
  <c r="R1035" i="11"/>
  <c r="R1034" i="11"/>
  <c r="R1015" i="11"/>
  <c r="R1014" i="11"/>
  <c r="R1013" i="11"/>
  <c r="R1012" i="11"/>
  <c r="R1011" i="11"/>
  <c r="R1010" i="11"/>
  <c r="R1009" i="11"/>
  <c r="R1008" i="11"/>
  <c r="R1007" i="11"/>
  <c r="R1006" i="11"/>
  <c r="R1005" i="11"/>
  <c r="R1004" i="11"/>
  <c r="R1003" i="11"/>
  <c r="R1002" i="11"/>
  <c r="R1001" i="11"/>
  <c r="R1000" i="11"/>
  <c r="R947" i="11"/>
  <c r="R946" i="11"/>
  <c r="R945" i="11"/>
  <c r="R944" i="11"/>
  <c r="R943" i="11"/>
  <c r="R942" i="11"/>
  <c r="R941" i="11"/>
  <c r="R940" i="11"/>
  <c r="R939" i="11"/>
  <c r="R938" i="11"/>
  <c r="R931" i="11"/>
  <c r="R930" i="11"/>
  <c r="R929" i="11"/>
  <c r="R928" i="11"/>
  <c r="R917" i="11"/>
  <c r="R916" i="11"/>
  <c r="R915" i="11"/>
  <c r="R914" i="11"/>
  <c r="R913" i="11"/>
  <c r="R912" i="11"/>
  <c r="R911" i="11"/>
  <c r="R910" i="11"/>
  <c r="R901" i="11"/>
  <c r="R900" i="11"/>
  <c r="R899" i="11"/>
  <c r="R898" i="11"/>
  <c r="R897" i="11"/>
  <c r="R896" i="11"/>
  <c r="R854" i="11"/>
  <c r="R853" i="11"/>
  <c r="R852" i="11"/>
  <c r="R851" i="11"/>
  <c r="R850" i="11"/>
  <c r="R849" i="11"/>
  <c r="R848" i="11"/>
  <c r="R847" i="11"/>
  <c r="R846" i="11"/>
  <c r="R845" i="11"/>
  <c r="R844" i="11"/>
  <c r="R843" i="11"/>
  <c r="R832" i="11"/>
  <c r="R831" i="11"/>
  <c r="R830" i="11"/>
  <c r="R829" i="11"/>
  <c r="R828" i="11"/>
  <c r="R827" i="11"/>
  <c r="R826" i="11"/>
  <c r="R825" i="11"/>
  <c r="R804" i="11"/>
  <c r="R803" i="11"/>
  <c r="R802" i="11"/>
  <c r="R801" i="11"/>
  <c r="R800" i="11"/>
  <c r="R799" i="11"/>
  <c r="R798" i="11"/>
  <c r="R797" i="11"/>
  <c r="R796" i="11"/>
  <c r="R795" i="11"/>
  <c r="R794" i="11"/>
  <c r="R793" i="11"/>
  <c r="R792" i="11"/>
  <c r="R791" i="11"/>
  <c r="R790" i="11"/>
  <c r="R789" i="11"/>
  <c r="R788" i="11"/>
  <c r="R787" i="11"/>
  <c r="R757" i="11"/>
  <c r="R756" i="11"/>
  <c r="R755" i="11"/>
  <c r="R754" i="11"/>
  <c r="R753" i="11"/>
  <c r="R752" i="11"/>
  <c r="R743" i="11"/>
  <c r="R742" i="11"/>
  <c r="R741" i="11"/>
  <c r="R740" i="11"/>
  <c r="R739" i="11"/>
  <c r="R738" i="11"/>
  <c r="R724" i="11"/>
  <c r="R723" i="11"/>
  <c r="R722" i="11"/>
  <c r="R721" i="11"/>
  <c r="R720" i="11"/>
  <c r="R719" i="11"/>
  <c r="R708" i="11"/>
  <c r="R707" i="11"/>
  <c r="R706" i="11"/>
  <c r="R705" i="11"/>
  <c r="R704" i="11"/>
  <c r="R703" i="11"/>
  <c r="R702" i="11"/>
  <c r="R701" i="11"/>
  <c r="K692" i="11"/>
  <c r="K691" i="11"/>
  <c r="K690" i="11"/>
  <c r="R668" i="11"/>
  <c r="R667" i="11"/>
  <c r="R666" i="11"/>
  <c r="R665" i="11"/>
  <c r="R664" i="11"/>
  <c r="R663" i="11"/>
  <c r="R662" i="11"/>
  <c r="R661" i="11"/>
  <c r="R660" i="11"/>
  <c r="R659" i="11"/>
  <c r="R658" i="11"/>
  <c r="R657" i="11"/>
  <c r="R656" i="11"/>
  <c r="R655" i="11"/>
  <c r="R654" i="11"/>
  <c r="R653" i="11"/>
  <c r="R634" i="11"/>
  <c r="R633" i="11"/>
  <c r="R632" i="11"/>
  <c r="R631" i="11"/>
  <c r="R630" i="11"/>
  <c r="R629" i="11"/>
  <c r="R622" i="11"/>
  <c r="R621" i="11"/>
  <c r="R620" i="11"/>
  <c r="R619" i="11"/>
  <c r="R606" i="11"/>
  <c r="R605" i="11"/>
  <c r="R604" i="11"/>
  <c r="R603" i="11"/>
  <c r="R602" i="11"/>
  <c r="R601" i="11"/>
  <c r="R600" i="11"/>
  <c r="R599" i="11"/>
  <c r="R598" i="11"/>
  <c r="R597" i="11"/>
  <c r="R588" i="11"/>
  <c r="R587" i="11"/>
  <c r="R586" i="11"/>
  <c r="R585" i="11"/>
  <c r="R584" i="11"/>
  <c r="R583" i="11"/>
  <c r="R539" i="11"/>
  <c r="R538" i="11"/>
  <c r="R537" i="11"/>
  <c r="R536" i="11"/>
  <c r="R535" i="11"/>
  <c r="R534" i="11"/>
  <c r="R533" i="11"/>
  <c r="R532" i="11"/>
  <c r="R531" i="11"/>
  <c r="R530" i="11"/>
  <c r="R529" i="11"/>
  <c r="R528" i="11"/>
  <c r="R527" i="11"/>
  <c r="R526" i="11"/>
  <c r="R525" i="11"/>
  <c r="R524" i="11"/>
  <c r="R523" i="11"/>
  <c r="R522" i="11"/>
  <c r="R521" i="11"/>
  <c r="R520" i="11"/>
  <c r="R519" i="11"/>
  <c r="R518" i="11"/>
  <c r="R493" i="11"/>
  <c r="R492" i="11"/>
  <c r="R491" i="11"/>
  <c r="R490" i="11"/>
  <c r="R489" i="11"/>
  <c r="R488" i="11"/>
  <c r="R480" i="11"/>
  <c r="R479" i="11"/>
  <c r="R478" i="11"/>
  <c r="R477" i="11"/>
  <c r="R476" i="11"/>
  <c r="R475" i="11"/>
  <c r="R469" i="11"/>
  <c r="R468" i="11"/>
  <c r="R467" i="11"/>
  <c r="R466" i="11"/>
  <c r="R460" i="11"/>
  <c r="R459" i="11"/>
  <c r="R458" i="11"/>
  <c r="R457" i="11"/>
  <c r="R451" i="11"/>
  <c r="R450" i="11"/>
  <c r="R449" i="11"/>
  <c r="R448" i="11"/>
  <c r="R422" i="11"/>
  <c r="R421" i="11"/>
  <c r="R420" i="11"/>
  <c r="R419" i="11"/>
  <c r="R418" i="11"/>
  <c r="R417" i="11"/>
  <c r="R416" i="11"/>
  <c r="R415" i="11"/>
  <c r="R404" i="11"/>
  <c r="R403" i="11"/>
  <c r="R402" i="11"/>
  <c r="R401" i="11"/>
  <c r="R400" i="11"/>
  <c r="R399" i="11"/>
  <c r="R398" i="11"/>
  <c r="R397" i="11"/>
  <c r="R386" i="11"/>
  <c r="R385" i="11"/>
  <c r="R384" i="11"/>
  <c r="R383" i="11"/>
  <c r="R382" i="11"/>
  <c r="R381" i="11"/>
  <c r="R380" i="11"/>
  <c r="R379" i="11"/>
  <c r="R348" i="11"/>
  <c r="R347" i="11"/>
  <c r="R346" i="11"/>
  <c r="R345" i="11"/>
  <c r="R344" i="11"/>
  <c r="R343" i="11"/>
  <c r="R342" i="11"/>
  <c r="R341" i="11"/>
  <c r="R340" i="11"/>
  <c r="R339" i="11"/>
  <c r="R338" i="11"/>
  <c r="R337" i="11"/>
  <c r="R336" i="11"/>
  <c r="R335" i="11"/>
  <c r="R318" i="11"/>
  <c r="R317" i="11"/>
  <c r="R316" i="11"/>
  <c r="R315" i="11"/>
  <c r="R306" i="11"/>
  <c r="R305" i="11"/>
  <c r="R304" i="11"/>
  <c r="R303" i="11"/>
  <c r="R302" i="11"/>
  <c r="R301" i="11"/>
  <c r="R294" i="11"/>
  <c r="R293" i="11"/>
  <c r="R292" i="11"/>
  <c r="R291" i="11"/>
  <c r="R280" i="11"/>
  <c r="R279" i="11"/>
  <c r="R278" i="11"/>
  <c r="R277" i="11"/>
  <c r="R276" i="11"/>
  <c r="R275" i="11"/>
  <c r="R274" i="11"/>
  <c r="R273" i="11"/>
  <c r="R260" i="11"/>
  <c r="R259" i="11"/>
  <c r="R258" i="11"/>
  <c r="R257" i="11"/>
  <c r="R256" i="11"/>
  <c r="R255" i="11"/>
  <c r="R254" i="11"/>
  <c r="R253" i="11"/>
  <c r="R252" i="11"/>
  <c r="R251" i="11"/>
  <c r="R224" i="11"/>
  <c r="R223" i="11"/>
  <c r="R222" i="11"/>
  <c r="R221" i="11"/>
  <c r="R220" i="11"/>
  <c r="R219" i="11"/>
  <c r="R218" i="11"/>
  <c r="R217" i="11"/>
  <c r="R210" i="11"/>
  <c r="R209" i="11"/>
  <c r="R208" i="11"/>
  <c r="R207" i="11"/>
  <c r="R194" i="11"/>
  <c r="R193" i="11"/>
  <c r="R192" i="11"/>
  <c r="R191" i="11"/>
  <c r="R190" i="11"/>
  <c r="R189" i="11"/>
  <c r="R188" i="11"/>
  <c r="R187" i="11"/>
  <c r="R186" i="11"/>
  <c r="R185" i="11"/>
  <c r="R164" i="11"/>
  <c r="R163" i="11"/>
  <c r="R162" i="11"/>
  <c r="R161" i="11"/>
  <c r="R152" i="11"/>
  <c r="R151" i="11"/>
  <c r="R150" i="11"/>
  <c r="R149" i="11"/>
  <c r="R148" i="11"/>
  <c r="R147" i="11"/>
  <c r="R140" i="11"/>
  <c r="R139" i="11"/>
  <c r="R138" i="11"/>
  <c r="R137" i="11"/>
  <c r="I2" i="10"/>
  <c r="L2" i="10"/>
  <c r="P4" i="10"/>
  <c r="P5" i="10"/>
  <c r="P12" i="10"/>
  <c r="P13" i="10"/>
  <c r="L19" i="10"/>
  <c r="P21" i="10"/>
  <c r="P22" i="10"/>
  <c r="P33" i="10"/>
  <c r="P34" i="10"/>
  <c r="P41" i="10"/>
  <c r="P42" i="10"/>
  <c r="P53" i="10"/>
  <c r="P61" i="10"/>
  <c r="P62" i="10"/>
  <c r="P72" i="10"/>
  <c r="P81" i="10"/>
  <c r="P82" i="10"/>
  <c r="P90" i="10"/>
  <c r="P102" i="10"/>
  <c r="L109" i="10"/>
  <c r="P111" i="10"/>
  <c r="P112" i="10"/>
  <c r="P121" i="10"/>
  <c r="P122" i="10"/>
  <c r="P132" i="10"/>
  <c r="P133" i="10"/>
  <c r="P143" i="10"/>
  <c r="P144" i="10"/>
  <c r="I153" i="10"/>
  <c r="P157" i="10"/>
  <c r="I169" i="10"/>
  <c r="L169" i="10"/>
  <c r="P173" i="10"/>
  <c r="P174" i="10"/>
  <c r="P184" i="10"/>
  <c r="P185" i="10"/>
  <c r="I192" i="10"/>
  <c r="P195" i="10"/>
  <c r="I207" i="10"/>
  <c r="P210" i="10"/>
  <c r="I219" i="10"/>
  <c r="L219" i="10"/>
  <c r="P223" i="10"/>
  <c r="P224" i="10"/>
  <c r="I233" i="10"/>
  <c r="P237" i="10"/>
  <c r="I246" i="10"/>
  <c r="L246" i="10"/>
  <c r="P250" i="10"/>
  <c r="P251" i="10"/>
  <c r="I259" i="10"/>
  <c r="P263" i="10"/>
  <c r="W274" i="10"/>
  <c r="W275" i="10"/>
  <c r="W276" i="10"/>
  <c r="W279" i="10"/>
  <c r="I287" i="10"/>
  <c r="P291" i="10"/>
  <c r="I300" i="10"/>
  <c r="L300" i="10"/>
  <c r="P304" i="10"/>
  <c r="P305" i="10"/>
  <c r="I312" i="10"/>
  <c r="P316" i="10"/>
  <c r="I325" i="10"/>
  <c r="L325" i="10"/>
  <c r="P328" i="10"/>
  <c r="P329" i="10"/>
  <c r="I335" i="10"/>
  <c r="P339" i="10"/>
  <c r="I347" i="10"/>
  <c r="L347" i="10"/>
  <c r="P350" i="10"/>
  <c r="P351" i="10"/>
  <c r="I355" i="10"/>
  <c r="P359" i="10"/>
  <c r="I367" i="10"/>
  <c r="L367" i="10"/>
  <c r="P370" i="10"/>
  <c r="P371" i="10"/>
  <c r="I377" i="10"/>
  <c r="P381" i="10"/>
  <c r="I389" i="10"/>
  <c r="P393" i="10"/>
  <c r="P406" i="10"/>
  <c r="P419" i="10"/>
  <c r="P431" i="10"/>
  <c r="P432" i="10"/>
  <c r="P447" i="10"/>
  <c r="P448" i="10"/>
  <c r="I454" i="10"/>
  <c r="P458" i="10"/>
  <c r="P470" i="10"/>
  <c r="I477" i="10"/>
  <c r="L477" i="10"/>
  <c r="P480" i="10"/>
  <c r="P481" i="10"/>
  <c r="I488" i="10"/>
  <c r="L488" i="10"/>
  <c r="P491" i="10"/>
  <c r="P492" i="10"/>
  <c r="I498" i="10"/>
  <c r="L498" i="10"/>
  <c r="P501" i="10"/>
  <c r="P502" i="10"/>
  <c r="I507" i="10"/>
  <c r="P512" i="10"/>
  <c r="P522" i="10"/>
  <c r="P523" i="10"/>
  <c r="P532" i="10"/>
  <c r="P533" i="10"/>
  <c r="L540" i="10"/>
  <c r="P543" i="10"/>
  <c r="P544" i="10"/>
  <c r="M2787" i="2" l="1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786" i="2"/>
  <c r="M2752" i="2"/>
  <c r="M2753" i="2"/>
  <c r="M2754" i="2"/>
  <c r="M2755" i="2"/>
  <c r="M2756" i="2"/>
  <c r="M2757" i="2"/>
  <c r="M2758" i="2"/>
  <c r="M2759" i="2"/>
  <c r="M2760" i="2"/>
  <c r="M2761" i="2"/>
  <c r="M2762" i="2"/>
  <c r="M2751" i="2"/>
  <c r="N2716" i="2"/>
  <c r="N2717" i="2"/>
  <c r="N2718" i="2"/>
  <c r="N2719" i="2"/>
  <c r="N2720" i="2"/>
  <c r="N2721" i="2"/>
  <c r="N2722" i="2"/>
  <c r="N2723" i="2"/>
  <c r="N2724" i="2"/>
  <c r="N2725" i="2"/>
  <c r="N2726" i="2"/>
  <c r="N2715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54" i="2"/>
  <c r="N2630" i="2"/>
  <c r="N2629" i="2"/>
  <c r="N2628" i="2"/>
  <c r="N2627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586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34" i="2"/>
  <c r="N2501" i="2"/>
  <c r="N2502" i="2"/>
  <c r="N2503" i="2"/>
  <c r="N2504" i="2"/>
  <c r="N2505" i="2"/>
  <c r="N2506" i="2"/>
  <c r="N2507" i="2"/>
  <c r="N2508" i="2"/>
  <c r="N2509" i="2"/>
  <c r="N2500" i="2"/>
  <c r="N2480" i="2"/>
  <c r="N2479" i="2"/>
  <c r="N2478" i="2"/>
  <c r="N2477" i="2"/>
  <c r="N2476" i="2"/>
  <c r="N2475" i="2"/>
  <c r="N2474" i="2"/>
  <c r="N2473" i="2"/>
  <c r="N2472" i="2"/>
  <c r="N2471" i="2"/>
  <c r="N2426" i="2"/>
  <c r="N2427" i="2"/>
  <c r="N2428" i="2"/>
  <c r="N2429" i="2"/>
  <c r="N2430" i="2"/>
  <c r="N2431" i="2"/>
  <c r="N2432" i="2"/>
  <c r="N2433" i="2"/>
  <c r="N2434" i="2"/>
  <c r="N2425" i="2"/>
  <c r="N2422" i="2"/>
  <c r="N2423" i="2"/>
  <c r="N2424" i="2"/>
  <c r="N2421" i="2"/>
  <c r="N2414" i="2"/>
  <c r="N2415" i="2"/>
  <c r="N2416" i="2"/>
  <c r="N2417" i="2"/>
  <c r="N2418" i="2"/>
  <c r="N2419" i="2"/>
  <c r="N2420" i="2"/>
  <c r="N2413" i="2"/>
  <c r="N2408" i="2"/>
  <c r="N2409" i="2"/>
  <c r="N2410" i="2"/>
  <c r="N2411" i="2"/>
  <c r="N2412" i="2"/>
  <c r="N2407" i="2"/>
  <c r="N2320" i="2"/>
  <c r="N2321" i="2"/>
  <c r="N2322" i="2"/>
  <c r="N2323" i="2"/>
  <c r="N2324" i="2"/>
  <c r="N2325" i="2"/>
  <c r="N2326" i="2"/>
  <c r="N2327" i="2"/>
  <c r="N2328" i="2"/>
  <c r="N2319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03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287" i="2"/>
  <c r="N2278" i="2"/>
  <c r="N2279" i="2"/>
  <c r="N2280" i="2"/>
  <c r="N2281" i="2"/>
  <c r="N2282" i="2"/>
  <c r="N2283" i="2"/>
  <c r="N2284" i="2"/>
  <c r="N2285" i="2"/>
  <c r="N2286" i="2"/>
  <c r="N2277" i="2"/>
  <c r="N2274" i="2"/>
  <c r="N2275" i="2"/>
  <c r="N2276" i="2"/>
  <c r="N2273" i="2"/>
  <c r="N2270" i="2"/>
  <c r="N2271" i="2"/>
  <c r="N2272" i="2"/>
  <c r="N2269" i="2"/>
  <c r="N2232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68" i="2"/>
  <c r="M2163" i="2"/>
  <c r="M2164" i="2"/>
  <c r="M2165" i="2"/>
  <c r="M2166" i="2"/>
  <c r="M2167" i="2"/>
  <c r="M2162" i="2"/>
  <c r="M2127" i="2"/>
  <c r="M2128" i="2"/>
  <c r="M2129" i="2"/>
  <c r="M2130" i="2"/>
  <c r="M2131" i="2"/>
  <c r="M2132" i="2"/>
  <c r="M2133" i="2"/>
  <c r="M2126" i="2"/>
  <c r="M2074" i="2"/>
  <c r="M2069" i="2"/>
  <c r="M2070" i="2"/>
  <c r="M2071" i="2"/>
  <c r="M2072" i="2"/>
  <c r="M2073" i="2"/>
  <c r="M2068" i="2"/>
  <c r="M2067" i="2"/>
  <c r="M2063" i="2"/>
  <c r="M2064" i="2"/>
  <c r="M2065" i="2"/>
  <c r="M2066" i="2"/>
  <c r="M2062" i="2"/>
  <c r="M2057" i="2"/>
  <c r="M2058" i="2"/>
  <c r="M2059" i="2"/>
  <c r="M2060" i="2"/>
  <c r="M2061" i="2"/>
  <c r="M2056" i="2"/>
  <c r="M2049" i="2"/>
  <c r="M2050" i="2"/>
  <c r="M2051" i="2"/>
  <c r="M2052" i="2"/>
  <c r="M2053" i="2"/>
  <c r="M2054" i="2"/>
  <c r="M2055" i="2"/>
  <c r="M2048" i="2"/>
  <c r="M2002" i="2"/>
  <c r="M2003" i="2"/>
  <c r="M2004" i="2"/>
  <c r="M2005" i="2"/>
  <c r="M2006" i="2"/>
  <c r="M2007" i="2"/>
  <c r="M2008" i="2"/>
  <c r="M2009" i="2"/>
  <c r="M2010" i="2"/>
  <c r="M2011" i="2"/>
  <c r="M2012" i="2"/>
  <c r="M2001" i="2"/>
  <c r="M1940" i="2"/>
  <c r="M1941" i="2"/>
  <c r="M1942" i="2"/>
  <c r="M1943" i="2"/>
  <c r="M1944" i="2"/>
  <c r="M1945" i="2"/>
  <c r="M1946" i="2"/>
  <c r="M1947" i="2"/>
  <c r="M1948" i="2"/>
  <c r="M1949" i="2"/>
  <c r="M1950" i="2"/>
  <c r="M1939" i="2"/>
  <c r="M1938" i="2"/>
  <c r="M1937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21" i="2"/>
  <c r="M1916" i="2"/>
  <c r="M1917" i="2"/>
  <c r="M1918" i="2"/>
  <c r="M1919" i="2"/>
  <c r="M1920" i="2"/>
  <c r="M1915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46" i="2"/>
  <c r="M1799" i="2"/>
  <c r="M1800" i="2"/>
  <c r="M1801" i="2"/>
  <c r="M1802" i="2"/>
  <c r="M1803" i="2"/>
  <c r="M1804" i="2"/>
  <c r="M1805" i="2"/>
  <c r="M1806" i="2"/>
  <c r="M1807" i="2"/>
  <c r="M1808" i="2"/>
  <c r="M1809" i="2"/>
  <c r="M1798" i="2"/>
  <c r="M1793" i="2"/>
  <c r="M1794" i="2"/>
  <c r="M1795" i="2"/>
  <c r="M1796" i="2"/>
  <c r="M1797" i="2"/>
  <c r="M1792" i="2"/>
  <c r="M1785" i="2"/>
  <c r="M1786" i="2"/>
  <c r="M1787" i="2"/>
  <c r="M1788" i="2"/>
  <c r="M1789" i="2"/>
  <c r="M1790" i="2"/>
  <c r="M1791" i="2"/>
  <c r="M1784" i="2"/>
  <c r="M1756" i="2"/>
  <c r="M1757" i="2"/>
  <c r="M1758" i="2"/>
  <c r="M1759" i="2"/>
  <c r="M1760" i="2"/>
  <c r="M1755" i="2"/>
  <c r="M1736" i="2"/>
  <c r="M1737" i="2"/>
  <c r="M1738" i="2"/>
  <c r="M1735" i="2"/>
  <c r="M1734" i="2"/>
  <c r="M1733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691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38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581" i="2"/>
  <c r="M1551" i="2"/>
  <c r="M1552" i="2"/>
  <c r="M1553" i="2"/>
  <c r="M1554" i="2"/>
  <c r="M1555" i="2"/>
  <c r="M1556" i="2"/>
  <c r="M1557" i="2"/>
  <c r="M1550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495" i="2"/>
  <c r="M1457" i="2"/>
  <c r="M1458" i="2"/>
  <c r="M1459" i="2"/>
  <c r="M1460" i="2"/>
  <c r="M1461" i="2"/>
  <c r="M1462" i="2"/>
  <c r="M1463" i="2"/>
  <c r="M1456" i="2"/>
  <c r="M1451" i="2"/>
  <c r="M1452" i="2"/>
  <c r="M1453" i="2"/>
  <c r="M1454" i="2"/>
  <c r="M1455" i="2"/>
  <c r="M1450" i="2"/>
  <c r="M1449" i="2"/>
  <c r="M1448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387" i="2"/>
  <c r="M1382" i="2"/>
  <c r="M1383" i="2"/>
  <c r="M1384" i="2"/>
  <c r="M1385" i="2"/>
  <c r="M1386" i="2"/>
  <c r="M1381" i="2"/>
  <c r="M1374" i="2"/>
  <c r="M1375" i="2"/>
  <c r="M1376" i="2"/>
  <c r="M1377" i="2"/>
  <c r="M1378" i="2"/>
  <c r="M1379" i="2"/>
  <c r="M1380" i="2"/>
  <c r="M1373" i="2"/>
  <c r="M1366" i="2"/>
  <c r="M1367" i="2"/>
  <c r="M1368" i="2"/>
  <c r="M1369" i="2"/>
  <c r="M1370" i="2"/>
  <c r="M1371" i="2"/>
  <c r="M1372" i="2"/>
  <c r="M1365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00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34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67" i="2"/>
  <c r="M1188" i="2"/>
  <c r="M1189" i="2"/>
  <c r="M1190" i="2"/>
  <c r="M1191" i="2"/>
  <c r="M1192" i="2"/>
  <c r="M1193" i="2"/>
  <c r="M1194" i="2"/>
  <c r="M1187" i="2"/>
  <c r="M1176" i="2"/>
  <c r="M1175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39" i="2"/>
  <c r="M1096" i="2"/>
  <c r="M1097" i="2"/>
  <c r="M1098" i="2"/>
  <c r="M1099" i="2"/>
  <c r="M1100" i="2"/>
  <c r="M1095" i="2"/>
  <c r="M1092" i="2"/>
  <c r="M1093" i="2"/>
  <c r="M1094" i="2"/>
  <c r="M1091" i="2"/>
  <c r="M1086" i="2"/>
  <c r="M1087" i="2"/>
  <c r="M1088" i="2"/>
  <c r="M1089" i="2"/>
  <c r="M1090" i="2"/>
  <c r="M1085" i="2"/>
  <c r="M1076" i="2"/>
  <c r="M1077" i="2"/>
  <c r="M1078" i="2"/>
  <c r="M1079" i="2"/>
  <c r="M1080" i="2"/>
  <c r="M1081" i="2"/>
  <c r="M1082" i="2"/>
  <c r="M1083" i="2"/>
  <c r="M1084" i="2"/>
  <c r="M1075" i="2"/>
  <c r="M1050" i="2"/>
  <c r="M1049" i="2"/>
  <c r="M1048" i="2"/>
  <c r="M1047" i="2"/>
  <c r="M1046" i="2"/>
  <c r="M1045" i="2"/>
  <c r="M1018" i="2"/>
  <c r="M1019" i="2"/>
  <c r="M1020" i="2"/>
  <c r="M1021" i="2"/>
  <c r="M1022" i="2"/>
  <c r="M1023" i="2"/>
  <c r="M1024" i="2"/>
  <c r="M1017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68" i="2"/>
  <c r="M940" i="2"/>
  <c r="M941" i="2"/>
  <c r="M942" i="2"/>
  <c r="M939" i="2"/>
  <c r="M932" i="2"/>
  <c r="M933" i="2"/>
  <c r="M934" i="2"/>
  <c r="M935" i="2"/>
  <c r="M936" i="2"/>
  <c r="M937" i="2"/>
  <c r="M938" i="2"/>
  <c r="M931" i="2"/>
  <c r="M890" i="2" l="1"/>
  <c r="M891" i="2"/>
  <c r="M892" i="2"/>
  <c r="M889" i="2"/>
  <c r="M880" i="2"/>
  <c r="M881" i="2"/>
  <c r="M882" i="2"/>
  <c r="M883" i="2"/>
  <c r="M884" i="2"/>
  <c r="M885" i="2"/>
  <c r="M886" i="2"/>
  <c r="M887" i="2"/>
  <c r="M888" i="2"/>
  <c r="M879" i="2"/>
  <c r="M872" i="2"/>
  <c r="M873" i="2"/>
  <c r="M874" i="2"/>
  <c r="M875" i="2"/>
  <c r="M876" i="2"/>
  <c r="M877" i="2"/>
  <c r="M878" i="2"/>
  <c r="M871" i="2"/>
  <c r="M866" i="2"/>
  <c r="M867" i="2"/>
  <c r="M868" i="2"/>
  <c r="M869" i="2"/>
  <c r="M870" i="2"/>
  <c r="M865" i="2"/>
  <c r="M814" i="2"/>
  <c r="M801" i="2"/>
  <c r="M815" i="2"/>
  <c r="M816" i="2"/>
  <c r="M817" i="2"/>
  <c r="M818" i="2"/>
  <c r="M819" i="2"/>
  <c r="M809" i="2"/>
  <c r="M810" i="2"/>
  <c r="M811" i="2"/>
  <c r="M812" i="2"/>
  <c r="M813" i="2"/>
  <c r="M808" i="2"/>
  <c r="M803" i="2"/>
  <c r="M804" i="2"/>
  <c r="M805" i="2"/>
  <c r="M806" i="2"/>
  <c r="M807" i="2"/>
  <c r="M802" i="2"/>
  <c r="M795" i="2"/>
  <c r="M796" i="2"/>
  <c r="M797" i="2"/>
  <c r="M798" i="2"/>
  <c r="M799" i="2"/>
  <c r="M800" i="2"/>
  <c r="M794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45" i="2"/>
  <c r="M717" i="2" l="1"/>
  <c r="M718" i="2"/>
  <c r="M719" i="2"/>
  <c r="M720" i="2"/>
  <c r="M721" i="2"/>
  <c r="M722" i="2"/>
  <c r="M723" i="2"/>
  <c r="M716" i="2"/>
  <c r="M680" i="2"/>
  <c r="M681" i="2"/>
  <c r="M682" i="2"/>
  <c r="M683" i="2"/>
  <c r="M684" i="2"/>
  <c r="M679" i="2"/>
  <c r="M674" i="2"/>
  <c r="M675" i="2"/>
  <c r="M676" i="2"/>
  <c r="M677" i="2"/>
  <c r="M678" i="2"/>
  <c r="M673" i="2"/>
  <c r="M668" i="2"/>
  <c r="M669" i="2"/>
  <c r="M670" i="2"/>
  <c r="M671" i="2"/>
  <c r="M672" i="2"/>
  <c r="M667" i="2"/>
  <c r="M662" i="2"/>
  <c r="M663" i="2"/>
  <c r="M664" i="2"/>
  <c r="M665" i="2"/>
  <c r="M666" i="2"/>
  <c r="M661" i="2"/>
  <c r="M594" i="2"/>
  <c r="M615" i="2"/>
  <c r="M616" i="2"/>
  <c r="M617" i="2"/>
  <c r="M618" i="2"/>
  <c r="M619" i="2"/>
  <c r="M614" i="2"/>
  <c r="M611" i="2"/>
  <c r="M612" i="2"/>
  <c r="M613" i="2"/>
  <c r="M610" i="2"/>
  <c r="M609" i="2"/>
  <c r="M608" i="2"/>
  <c r="M607" i="2"/>
  <c r="M606" i="2"/>
  <c r="M605" i="2"/>
  <c r="M604" i="2"/>
  <c r="M603" i="2"/>
  <c r="M602" i="2"/>
  <c r="M601" i="2"/>
  <c r="M600" i="2"/>
  <c r="M595" i="2"/>
  <c r="M596" i="2"/>
  <c r="M597" i="2"/>
  <c r="M598" i="2"/>
  <c r="M599" i="2"/>
  <c r="M574" i="2"/>
  <c r="M573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25" i="2"/>
  <c r="M492" i="2"/>
  <c r="M493" i="2"/>
  <c r="M494" i="2"/>
  <c r="M495" i="2"/>
  <c r="M496" i="2"/>
  <c r="M491" i="2"/>
  <c r="M486" i="2"/>
  <c r="M487" i="2"/>
  <c r="M488" i="2"/>
  <c r="M489" i="2"/>
  <c r="M490" i="2"/>
  <c r="M485" i="2"/>
  <c r="M447" i="2" l="1"/>
  <c r="M448" i="2"/>
  <c r="M449" i="2"/>
  <c r="M450" i="2"/>
  <c r="M451" i="2"/>
  <c r="M452" i="2"/>
  <c r="M453" i="2"/>
  <c r="M454" i="2"/>
  <c r="M455" i="2"/>
  <c r="M446" i="2"/>
  <c r="M437" i="2"/>
  <c r="M438" i="2"/>
  <c r="M439" i="2"/>
  <c r="M440" i="2"/>
  <c r="M441" i="2"/>
  <c r="M442" i="2"/>
  <c r="M443" i="2"/>
  <c r="M444" i="2"/>
  <c r="M445" i="2"/>
  <c r="M436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69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20" i="2"/>
  <c r="M294" i="2" l="1"/>
  <c r="M295" i="2"/>
  <c r="M296" i="2"/>
  <c r="M297" i="2"/>
  <c r="M298" i="2"/>
  <c r="M293" i="2"/>
  <c r="M258" i="2"/>
  <c r="M255" i="2"/>
  <c r="M256" i="2"/>
  <c r="M257" i="2"/>
  <c r="M250" i="2"/>
  <c r="M251" i="2"/>
  <c r="M252" i="2"/>
  <c r="M253" i="2"/>
  <c r="M254" i="2"/>
  <c r="M249" i="2"/>
  <c r="M242" i="2"/>
  <c r="M243" i="2"/>
  <c r="M244" i="2"/>
  <c r="M245" i="2"/>
  <c r="M246" i="2"/>
  <c r="M247" i="2"/>
  <c r="M248" i="2"/>
  <c r="M241" i="2"/>
  <c r="M240" i="2"/>
  <c r="M232" i="2"/>
  <c r="M233" i="2"/>
  <c r="M234" i="2"/>
  <c r="M235" i="2"/>
  <c r="M236" i="2"/>
  <c r="M237" i="2"/>
  <c r="M238" i="2"/>
  <c r="M239" i="2"/>
  <c r="M231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80" i="2"/>
  <c r="M148" i="2"/>
  <c r="M149" i="2"/>
  <c r="M150" i="2"/>
  <c r="M151" i="2"/>
  <c r="M152" i="2"/>
  <c r="M153" i="2"/>
  <c r="M154" i="2"/>
  <c r="M155" i="2"/>
  <c r="M156" i="2"/>
  <c r="M157" i="2"/>
  <c r="M147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91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45" i="2"/>
  <c r="M11" i="2"/>
  <c r="M12" i="2"/>
  <c r="M13" i="2"/>
  <c r="M14" i="2"/>
  <c r="M15" i="2"/>
  <c r="M16" i="2"/>
  <c r="M17" i="2"/>
  <c r="M18" i="2"/>
  <c r="M19" i="2"/>
  <c r="M20" i="2"/>
  <c r="M21" i="2"/>
  <c r="M10" i="2"/>
  <c r="M274" i="6"/>
  <c r="M273" i="6"/>
  <c r="M6" i="12"/>
  <c r="L6" i="12"/>
  <c r="M5" i="12"/>
  <c r="L5" i="12"/>
  <c r="M17" i="12"/>
  <c r="L17" i="12"/>
  <c r="M16" i="12"/>
  <c r="L16" i="12"/>
  <c r="M25" i="12"/>
  <c r="L25" i="12"/>
  <c r="M24" i="12"/>
  <c r="L24" i="12"/>
  <c r="M34" i="12"/>
  <c r="L34" i="12"/>
  <c r="M33" i="12"/>
  <c r="L33" i="12"/>
  <c r="M47" i="12"/>
  <c r="L47" i="12"/>
  <c r="M46" i="12"/>
  <c r="L46" i="12"/>
  <c r="M55" i="12"/>
  <c r="L55" i="12"/>
  <c r="M54" i="12"/>
  <c r="L54" i="12"/>
  <c r="M72" i="12"/>
  <c r="L72" i="12"/>
  <c r="M71" i="12"/>
  <c r="L71" i="12"/>
  <c r="M85" i="12"/>
  <c r="L85" i="12"/>
  <c r="M84" i="12"/>
  <c r="L84" i="12"/>
  <c r="M97" i="12"/>
  <c r="L97" i="12"/>
  <c r="M96" i="12"/>
  <c r="L96" i="12"/>
  <c r="M112" i="12"/>
  <c r="L112" i="12"/>
  <c r="M111" i="12"/>
  <c r="L111" i="12"/>
  <c r="M120" i="12"/>
  <c r="L120" i="12"/>
  <c r="M119" i="12"/>
  <c r="L119" i="12"/>
  <c r="M130" i="12"/>
  <c r="L130" i="12"/>
  <c r="M129" i="12"/>
  <c r="L129" i="12"/>
  <c r="M139" i="12"/>
  <c r="L139" i="12"/>
  <c r="M138" i="12"/>
  <c r="L138" i="12"/>
  <c r="M158" i="12"/>
  <c r="L158" i="12"/>
  <c r="M157" i="12"/>
  <c r="L157" i="12"/>
  <c r="M168" i="12"/>
  <c r="L168" i="12"/>
  <c r="M167" i="12"/>
  <c r="L167" i="12"/>
  <c r="M177" i="12"/>
  <c r="L177" i="12"/>
  <c r="M176" i="12"/>
  <c r="L176" i="12"/>
  <c r="M188" i="12"/>
  <c r="L188" i="12"/>
  <c r="M187" i="12"/>
  <c r="L187" i="12"/>
  <c r="M199" i="12"/>
  <c r="L199" i="12"/>
  <c r="M198" i="12"/>
  <c r="L198" i="12"/>
  <c r="M207" i="12"/>
  <c r="L207" i="12"/>
  <c r="M206" i="12"/>
  <c r="L206" i="12"/>
  <c r="M218" i="12"/>
  <c r="L218" i="12"/>
  <c r="M217" i="12"/>
  <c r="L217" i="12"/>
  <c r="M231" i="12"/>
  <c r="L231" i="12"/>
  <c r="M230" i="12"/>
  <c r="L230" i="12"/>
  <c r="M245" i="12"/>
  <c r="L245" i="12"/>
  <c r="M244" i="12"/>
  <c r="L244" i="12"/>
  <c r="M254" i="12"/>
  <c r="L254" i="12"/>
  <c r="M253" i="12"/>
  <c r="L253" i="12"/>
  <c r="M265" i="12"/>
  <c r="M264" i="12"/>
  <c r="L265" i="12"/>
  <c r="L264" i="12"/>
  <c r="M247" i="6"/>
  <c r="L247" i="6"/>
  <c r="M246" i="6"/>
  <c r="L246" i="6"/>
  <c r="M235" i="6"/>
  <c r="L235" i="6"/>
  <c r="M234" i="6"/>
  <c r="L234" i="6"/>
  <c r="M207" i="6"/>
  <c r="L207" i="6"/>
  <c r="M206" i="6"/>
  <c r="L206" i="6"/>
  <c r="M199" i="6"/>
  <c r="L199" i="6"/>
  <c r="M198" i="6"/>
  <c r="L198" i="6"/>
  <c r="M190" i="6"/>
  <c r="L190" i="6"/>
  <c r="M189" i="6"/>
  <c r="L189" i="6"/>
  <c r="M177" i="6"/>
  <c r="L177" i="6"/>
  <c r="M176" i="6"/>
  <c r="L176" i="6"/>
  <c r="M168" i="6"/>
  <c r="L168" i="6"/>
  <c r="M167" i="6"/>
  <c r="L167" i="6"/>
  <c r="M158" i="6"/>
  <c r="L158" i="6"/>
  <c r="M157" i="6"/>
  <c r="L157" i="6"/>
  <c r="M140" i="6"/>
  <c r="L140" i="6"/>
  <c r="M139" i="6"/>
  <c r="L139" i="6"/>
  <c r="M130" i="6"/>
  <c r="L130" i="6"/>
  <c r="M129" i="6"/>
  <c r="L129" i="6"/>
  <c r="M122" i="6"/>
  <c r="L122" i="6"/>
  <c r="M121" i="6"/>
  <c r="L121" i="6"/>
  <c r="M109" i="6"/>
  <c r="L109" i="6"/>
  <c r="M108" i="6"/>
  <c r="L108" i="6"/>
  <c r="M98" i="6"/>
  <c r="L98" i="6"/>
  <c r="M97" i="6"/>
  <c r="L97" i="6"/>
  <c r="M85" i="6"/>
  <c r="L85" i="6"/>
  <c r="M84" i="6"/>
  <c r="L84" i="6"/>
  <c r="M67" i="6"/>
  <c r="L67" i="6"/>
  <c r="M66" i="6"/>
  <c r="L66" i="6"/>
  <c r="M59" i="6"/>
  <c r="L59" i="6"/>
  <c r="M58" i="6"/>
  <c r="L58" i="6"/>
  <c r="M51" i="6"/>
  <c r="L51" i="6"/>
  <c r="M50" i="6"/>
  <c r="L50" i="6"/>
  <c r="M43" i="6"/>
  <c r="L43" i="6"/>
  <c r="M42" i="6"/>
  <c r="L42" i="6"/>
  <c r="M32" i="6"/>
  <c r="L32" i="6"/>
  <c r="M31" i="6"/>
  <c r="L31" i="6"/>
  <c r="M24" i="6"/>
  <c r="L24" i="6"/>
  <c r="M23" i="6"/>
  <c r="L23" i="6"/>
  <c r="M16" i="6"/>
  <c r="L16" i="6"/>
  <c r="M15" i="6"/>
  <c r="L15" i="6"/>
  <c r="L6" i="6"/>
  <c r="L5" i="6"/>
  <c r="M6" i="6"/>
  <c r="M5" i="6"/>
  <c r="M266" i="6"/>
  <c r="M265" i="6"/>
  <c r="O305" i="7"/>
  <c r="O306" i="7"/>
  <c r="O307" i="7"/>
  <c r="O308" i="7"/>
  <c r="O309" i="7"/>
  <c r="O310" i="7"/>
  <c r="O311" i="7"/>
  <c r="O312" i="7"/>
  <c r="O313" i="7"/>
  <c r="O314" i="7"/>
  <c r="O315" i="7"/>
  <c r="O304" i="7"/>
  <c r="M254" i="6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43" i="7"/>
  <c r="M215" i="6"/>
  <c r="M214" i="6"/>
  <c r="O217" i="7"/>
  <c r="O211" i="7"/>
  <c r="O212" i="7"/>
  <c r="O213" i="7"/>
  <c r="O214" i="7"/>
  <c r="O215" i="7"/>
  <c r="O216" i="7"/>
  <c r="O210" i="7"/>
  <c r="O188" i="7"/>
  <c r="O189" i="7"/>
  <c r="O190" i="7"/>
  <c r="O191" i="7"/>
  <c r="O192" i="7"/>
  <c r="O193" i="7"/>
  <c r="O194" i="7"/>
  <c r="O187" i="7"/>
  <c r="O168" i="7"/>
  <c r="O167" i="7"/>
  <c r="O165" i="7"/>
  <c r="O166" i="7"/>
  <c r="O169" i="7"/>
  <c r="O170" i="7"/>
  <c r="O130" i="7"/>
  <c r="O131" i="7"/>
  <c r="O132" i="7"/>
  <c r="O133" i="7"/>
  <c r="O134" i="7"/>
  <c r="O135" i="7"/>
  <c r="O136" i="7"/>
  <c r="O137" i="7"/>
  <c r="O138" i="7"/>
  <c r="O139" i="7"/>
  <c r="O140" i="7"/>
  <c r="O129" i="7"/>
  <c r="O108" i="7"/>
  <c r="O107" i="7"/>
  <c r="O106" i="7"/>
  <c r="O105" i="7"/>
  <c r="O104" i="7"/>
  <c r="O79" i="7"/>
  <c r="O80" i="7"/>
  <c r="O81" i="7"/>
  <c r="O78" i="7"/>
  <c r="O92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44" i="7"/>
  <c r="O11" i="7"/>
  <c r="O12" i="7"/>
  <c r="O13" i="7"/>
  <c r="O14" i="7"/>
  <c r="O15" i="7"/>
  <c r="O16" i="7"/>
  <c r="O17" i="7"/>
  <c r="O18" i="7"/>
  <c r="O19" i="7"/>
  <c r="O20" i="7"/>
  <c r="O21" i="7"/>
  <c r="O10" i="7"/>
  <c r="O213" i="13"/>
  <c r="O214" i="13"/>
  <c r="O215" i="13"/>
  <c r="O216" i="13"/>
  <c r="O217" i="13"/>
  <c r="O218" i="13"/>
  <c r="O219" i="13"/>
  <c r="O220" i="13"/>
  <c r="O221" i="13"/>
  <c r="O222" i="13"/>
  <c r="O223" i="13"/>
  <c r="O212" i="13"/>
  <c r="O172" i="13"/>
  <c r="O163" i="13"/>
  <c r="O164" i="13"/>
  <c r="O165" i="13"/>
  <c r="O166" i="13"/>
  <c r="O167" i="13"/>
  <c r="O168" i="13"/>
  <c r="O169" i="13"/>
  <c r="O170" i="13"/>
  <c r="O171" i="13"/>
  <c r="O150" i="13"/>
  <c r="O151" i="13"/>
  <c r="O152" i="13"/>
  <c r="O153" i="13"/>
  <c r="O154" i="13"/>
  <c r="O155" i="13"/>
  <c r="O156" i="13"/>
  <c r="O157" i="13"/>
  <c r="O158" i="13"/>
  <c r="O159" i="13"/>
  <c r="O160" i="13"/>
  <c r="O161" i="13"/>
  <c r="O162" i="13"/>
  <c r="O149" i="13"/>
  <c r="O148" i="13"/>
  <c r="O147" i="13"/>
  <c r="O88" i="13"/>
  <c r="O89" i="13"/>
  <c r="O90" i="13"/>
  <c r="O91" i="13"/>
  <c r="O92" i="13"/>
  <c r="O93" i="13"/>
  <c r="O94" i="13"/>
  <c r="O87" i="13"/>
  <c r="O116" i="13"/>
  <c r="O114" i="13"/>
  <c r="O115" i="13"/>
  <c r="O117" i="13"/>
  <c r="O118" i="13"/>
  <c r="O119" i="13"/>
  <c r="O113" i="13"/>
  <c r="O112" i="13"/>
  <c r="O64" i="13" l="1"/>
  <c r="O60" i="13"/>
  <c r="O59" i="13"/>
  <c r="O58" i="13"/>
  <c r="O57" i="13"/>
  <c r="O61" i="13"/>
  <c r="O62" i="13"/>
  <c r="O63" i="13"/>
  <c r="O65" i="13"/>
  <c r="O66" i="13"/>
  <c r="O56" i="13"/>
  <c r="O9" i="13"/>
  <c r="O8" i="13"/>
  <c r="O7" i="13"/>
  <c r="O6" i="13"/>
  <c r="O24" i="13"/>
  <c r="O23" i="13"/>
  <c r="J30" i="13"/>
  <c r="M30" i="13"/>
  <c r="J29" i="13"/>
  <c r="M29" i="13"/>
  <c r="O37" i="13"/>
  <c r="O36" i="13"/>
  <c r="O35" i="13"/>
  <c r="O34" i="13"/>
  <c r="N6" i="9"/>
  <c r="M6" i="9"/>
  <c r="N5" i="9"/>
  <c r="M5" i="9"/>
  <c r="N18" i="9"/>
  <c r="M18" i="9"/>
  <c r="N17" i="9"/>
  <c r="M17" i="9"/>
  <c r="N37" i="9"/>
  <c r="N36" i="9"/>
  <c r="M37" i="9"/>
  <c r="M36" i="9"/>
  <c r="N36" i="17"/>
  <c r="M36" i="17"/>
  <c r="N35" i="17"/>
  <c r="M35" i="17"/>
  <c r="N18" i="17"/>
  <c r="M18" i="17"/>
  <c r="N17" i="17"/>
  <c r="M17" i="17"/>
  <c r="N6" i="17"/>
  <c r="N5" i="17"/>
  <c r="M6" i="17"/>
  <c r="M5" i="17"/>
  <c r="N5" i="18"/>
  <c r="M6" i="18"/>
  <c r="N6" i="18"/>
  <c r="M5" i="18"/>
  <c r="O117" i="8"/>
  <c r="N117" i="8"/>
  <c r="O116" i="8"/>
  <c r="N116" i="8"/>
  <c r="O106" i="8"/>
  <c r="O107" i="8"/>
  <c r="O108" i="8"/>
  <c r="N108" i="8"/>
  <c r="N107" i="8"/>
  <c r="N106" i="8"/>
  <c r="O95" i="8"/>
  <c r="N95" i="8"/>
  <c r="O94" i="8"/>
  <c r="N94" i="8"/>
  <c r="O84" i="8"/>
  <c r="N84" i="8"/>
  <c r="O83" i="8"/>
  <c r="N83" i="8"/>
  <c r="O74" i="8"/>
  <c r="N74" i="8"/>
  <c r="O73" i="8"/>
  <c r="N73" i="8"/>
  <c r="O60" i="8"/>
  <c r="N60" i="8"/>
  <c r="O59" i="8"/>
  <c r="N59" i="8"/>
  <c r="O50" i="8"/>
  <c r="N50" i="8"/>
  <c r="O49" i="8"/>
  <c r="N49" i="8"/>
  <c r="O39" i="8"/>
  <c r="N39" i="8"/>
  <c r="O38" i="8"/>
  <c r="N38" i="8"/>
  <c r="O28" i="8"/>
  <c r="N28" i="8"/>
  <c r="O27" i="8"/>
  <c r="N27" i="8"/>
  <c r="O16" i="8"/>
  <c r="N16" i="8"/>
  <c r="O15" i="8"/>
  <c r="N15" i="8"/>
  <c r="O6" i="8"/>
  <c r="N6" i="8"/>
  <c r="O5" i="8"/>
  <c r="N5" i="8"/>
  <c r="O83" i="16"/>
  <c r="N83" i="16"/>
  <c r="O82" i="16"/>
  <c r="N82" i="16"/>
  <c r="O74" i="16"/>
  <c r="N74" i="16"/>
  <c r="O73" i="16"/>
  <c r="N73" i="16"/>
  <c r="O63" i="16"/>
  <c r="N63" i="16"/>
  <c r="O62" i="16"/>
  <c r="N62" i="16"/>
  <c r="O50" i="16"/>
  <c r="N50" i="16"/>
  <c r="O49" i="16"/>
  <c r="N49" i="16"/>
  <c r="O42" i="16"/>
  <c r="N42" i="16"/>
  <c r="O41" i="16"/>
  <c r="N41" i="16"/>
  <c r="O27" i="16"/>
  <c r="N27" i="16"/>
  <c r="O26" i="16"/>
  <c r="N26" i="16"/>
  <c r="O6" i="16"/>
  <c r="N6" i="16"/>
  <c r="O5" i="16"/>
  <c r="N5" i="16"/>
  <c r="O15" i="16"/>
  <c r="O14" i="16"/>
  <c r="N15" i="16"/>
  <c r="N14" i="16"/>
  <c r="N6" i="15"/>
  <c r="M6" i="15"/>
  <c r="N5" i="15"/>
  <c r="M5" i="15"/>
  <c r="N17" i="15"/>
  <c r="M17" i="15"/>
  <c r="N16" i="15"/>
  <c r="M16" i="15"/>
  <c r="N25" i="15"/>
  <c r="M25" i="15"/>
  <c r="N24" i="15"/>
  <c r="M24" i="15"/>
  <c r="N33" i="15"/>
  <c r="M33" i="15"/>
  <c r="N32" i="15"/>
  <c r="M32" i="15"/>
  <c r="N6" i="5"/>
  <c r="M6" i="5"/>
  <c r="N5" i="5"/>
  <c r="M5" i="5"/>
  <c r="N17" i="5"/>
  <c r="M17" i="5"/>
  <c r="N16" i="5"/>
  <c r="M16" i="5"/>
  <c r="N28" i="5"/>
  <c r="M28" i="5"/>
  <c r="N27" i="5"/>
  <c r="M27" i="5"/>
  <c r="N38" i="5"/>
  <c r="M38" i="5"/>
  <c r="N37" i="5"/>
  <c r="M37" i="5"/>
  <c r="N45" i="5"/>
  <c r="M45" i="5"/>
  <c r="N44" i="5"/>
  <c r="M44" i="5"/>
  <c r="N53" i="5"/>
  <c r="N52" i="5"/>
  <c r="M53" i="5"/>
  <c r="M52" i="5"/>
  <c r="M223" i="4"/>
  <c r="N223" i="4"/>
  <c r="N325" i="4"/>
  <c r="M325" i="4"/>
  <c r="N324" i="4"/>
  <c r="M324" i="4"/>
  <c r="N510" i="4"/>
  <c r="M510" i="4"/>
  <c r="N509" i="4"/>
  <c r="M509" i="4"/>
  <c r="N500" i="4"/>
  <c r="M500" i="4"/>
  <c r="N499" i="4"/>
  <c r="M499" i="4"/>
  <c r="N490" i="4"/>
  <c r="M490" i="4"/>
  <c r="N489" i="4"/>
  <c r="M489" i="4"/>
  <c r="N482" i="4"/>
  <c r="M482" i="4"/>
  <c r="N481" i="4"/>
  <c r="M481" i="4"/>
  <c r="N472" i="4"/>
  <c r="M472" i="4"/>
  <c r="N471" i="4"/>
  <c r="M471" i="4"/>
  <c r="N461" i="4"/>
  <c r="M461" i="4"/>
  <c r="N460" i="4"/>
  <c r="M460" i="4"/>
  <c r="N452" i="4"/>
  <c r="M452" i="4"/>
  <c r="N451" i="4"/>
  <c r="M451" i="4"/>
  <c r="N443" i="4"/>
  <c r="M443" i="4"/>
  <c r="N442" i="4"/>
  <c r="M442" i="4"/>
  <c r="N433" i="4"/>
  <c r="M433" i="4"/>
  <c r="N432" i="4"/>
  <c r="M432" i="4"/>
  <c r="N422" i="4"/>
  <c r="N420" i="4"/>
  <c r="N421" i="4"/>
  <c r="M422" i="4"/>
  <c r="M421" i="4"/>
  <c r="M420" i="4"/>
  <c r="N412" i="4"/>
  <c r="M412" i="4"/>
  <c r="N411" i="4"/>
  <c r="M411" i="4"/>
  <c r="N398" i="4"/>
  <c r="M398" i="4"/>
  <c r="N397" i="4"/>
  <c r="M397" i="4"/>
  <c r="N388" i="4"/>
  <c r="M388" i="4"/>
  <c r="N387" i="4"/>
  <c r="M387" i="4"/>
  <c r="N376" i="4"/>
  <c r="M376" i="4"/>
  <c r="N375" i="4"/>
  <c r="M375" i="4"/>
  <c r="N366" i="4"/>
  <c r="M366" i="4"/>
  <c r="N365" i="4"/>
  <c r="M365" i="4"/>
  <c r="N355" i="4"/>
  <c r="M355" i="4"/>
  <c r="N354" i="4"/>
  <c r="M354" i="4"/>
  <c r="N347" i="4"/>
  <c r="M347" i="4"/>
  <c r="N346" i="4"/>
  <c r="M346" i="4"/>
  <c r="N336" i="4"/>
  <c r="M336" i="4"/>
  <c r="N335" i="4"/>
  <c r="M335" i="4"/>
  <c r="N314" i="4"/>
  <c r="M314" i="4"/>
  <c r="N313" i="4"/>
  <c r="M313" i="4"/>
  <c r="N306" i="4"/>
  <c r="M306" i="4"/>
  <c r="N305" i="4"/>
  <c r="M305" i="4"/>
  <c r="N294" i="4"/>
  <c r="M294" i="4"/>
  <c r="N293" i="4"/>
  <c r="M293" i="4"/>
  <c r="N278" i="4"/>
  <c r="M278" i="4"/>
  <c r="N277" i="4"/>
  <c r="M277" i="4"/>
  <c r="N266" i="4"/>
  <c r="M266" i="4"/>
  <c r="N265" i="4"/>
  <c r="M265" i="4"/>
  <c r="N254" i="4"/>
  <c r="M254" i="4"/>
  <c r="N253" i="4"/>
  <c r="M253" i="4"/>
  <c r="N244" i="4"/>
  <c r="M244" i="4"/>
  <c r="N243" i="4"/>
  <c r="M243" i="4"/>
  <c r="N234" i="4"/>
  <c r="M234" i="4"/>
  <c r="N233" i="4"/>
  <c r="M233" i="4"/>
  <c r="N222" i="4"/>
  <c r="M222" i="4"/>
  <c r="N202" i="4"/>
  <c r="N201" i="4"/>
  <c r="M202" i="4"/>
  <c r="M201" i="4"/>
  <c r="N182" i="4"/>
  <c r="N181" i="4"/>
  <c r="M182" i="4"/>
  <c r="M181" i="4"/>
  <c r="N173" i="4"/>
  <c r="N172" i="4"/>
  <c r="N163" i="4"/>
  <c r="N162" i="4"/>
  <c r="N154" i="4"/>
  <c r="N153" i="4"/>
  <c r="N144" i="4"/>
  <c r="N143" i="4"/>
  <c r="N135" i="4"/>
  <c r="N134" i="4"/>
  <c r="N125" i="4"/>
  <c r="N124" i="4"/>
  <c r="N117" i="4"/>
  <c r="N116" i="4"/>
  <c r="N108" i="4"/>
  <c r="N107" i="4"/>
  <c r="N100" i="4"/>
  <c r="N99" i="4"/>
  <c r="N92" i="4"/>
  <c r="N91" i="4"/>
  <c r="N82" i="4"/>
  <c r="N81" i="4"/>
  <c r="N74" i="4"/>
  <c r="N73" i="4"/>
  <c r="N63" i="4"/>
  <c r="N62" i="4"/>
  <c r="N53" i="4"/>
  <c r="N52" i="4"/>
  <c r="N42" i="4"/>
  <c r="N41" i="4"/>
  <c r="N29" i="4"/>
  <c r="N28" i="4"/>
  <c r="N17" i="4"/>
  <c r="N16" i="4"/>
  <c r="N6" i="4"/>
  <c r="N5" i="4"/>
  <c r="M112" i="14" l="1"/>
  <c r="M111" i="14"/>
  <c r="M104" i="14"/>
  <c r="M103" i="14"/>
  <c r="M96" i="14"/>
  <c r="M95" i="14"/>
  <c r="M88" i="14"/>
  <c r="M87" i="14"/>
  <c r="M78" i="14"/>
  <c r="M77" i="14"/>
  <c r="M70" i="14"/>
  <c r="M69" i="14"/>
  <c r="M62" i="14"/>
  <c r="M61" i="14"/>
  <c r="M54" i="14"/>
  <c r="M53" i="14"/>
  <c r="M45" i="14"/>
  <c r="M44" i="14"/>
  <c r="M37" i="14"/>
  <c r="M36" i="14"/>
  <c r="M25" i="14"/>
  <c r="M24" i="14"/>
  <c r="M16" i="14"/>
  <c r="M15" i="14"/>
  <c r="M6" i="14"/>
  <c r="M5" i="14"/>
  <c r="I2" i="3"/>
  <c r="L12" i="3"/>
  <c r="I12" i="3"/>
  <c r="I32" i="3"/>
  <c r="L41" i="3"/>
  <c r="L96" i="3"/>
  <c r="P162" i="3"/>
  <c r="P161" i="3"/>
  <c r="P152" i="3"/>
  <c r="P151" i="3"/>
  <c r="P144" i="3"/>
  <c r="P133" i="3"/>
  <c r="P132" i="3"/>
  <c r="P122" i="3"/>
  <c r="P121" i="3"/>
  <c r="P110" i="3"/>
  <c r="P99" i="3"/>
  <c r="P98" i="3"/>
  <c r="P89" i="3"/>
  <c r="P82" i="3"/>
  <c r="P81" i="3"/>
  <c r="P74" i="3"/>
  <c r="P73" i="3"/>
  <c r="P67" i="3"/>
  <c r="P66" i="3"/>
  <c r="P60" i="3"/>
  <c r="P59" i="3"/>
  <c r="P52" i="3"/>
  <c r="P44" i="3"/>
  <c r="P43" i="3"/>
  <c r="P35" i="3"/>
  <c r="P25" i="3"/>
  <c r="P24" i="3"/>
  <c r="P14" i="3"/>
  <c r="P15" i="3"/>
  <c r="P5" i="3"/>
  <c r="P4" i="3"/>
  <c r="L68" i="4" l="1"/>
  <c r="I68" i="4"/>
  <c r="L31" i="14"/>
  <c r="I31" i="14"/>
  <c r="L2" i="23"/>
  <c r="I2" i="23"/>
  <c r="L2" i="20"/>
  <c r="I2" i="20"/>
  <c r="L2" i="22"/>
  <c r="I2" i="22"/>
  <c r="L2" i="21"/>
  <c r="I2" i="21"/>
  <c r="I4" i="21"/>
  <c r="L4" i="21"/>
  <c r="I5" i="21"/>
  <c r="L5" i="21"/>
  <c r="I6" i="21"/>
  <c r="L6" i="21"/>
  <c r="M131" i="14" l="1"/>
  <c r="L131" i="14"/>
  <c r="M130" i="14"/>
  <c r="L130" i="14"/>
  <c r="M140" i="14"/>
  <c r="L140" i="14"/>
  <c r="M139" i="14"/>
  <c r="L139" i="14"/>
  <c r="M154" i="14"/>
  <c r="L154" i="14"/>
  <c r="M153" i="14"/>
  <c r="L153" i="14"/>
  <c r="M173" i="14"/>
  <c r="L173" i="14"/>
  <c r="M172" i="14"/>
  <c r="L172" i="14"/>
  <c r="M184" i="14"/>
  <c r="L184" i="14"/>
  <c r="M183" i="14"/>
  <c r="L183" i="14"/>
  <c r="M208" i="14"/>
  <c r="L208" i="14"/>
  <c r="M207" i="14"/>
  <c r="L207" i="14"/>
  <c r="M220" i="14"/>
  <c r="L220" i="14"/>
  <c r="M219" i="14"/>
  <c r="L219" i="14"/>
  <c r="M231" i="14"/>
  <c r="L231" i="14"/>
  <c r="M230" i="14"/>
  <c r="L230" i="14"/>
  <c r="M241" i="14"/>
  <c r="L241" i="14"/>
  <c r="M240" i="14"/>
  <c r="L240" i="14"/>
  <c r="M251" i="14"/>
  <c r="L251" i="14"/>
  <c r="M250" i="14"/>
  <c r="L250" i="14"/>
  <c r="M263" i="14"/>
  <c r="L263" i="14"/>
  <c r="M262" i="14"/>
  <c r="L262" i="14"/>
  <c r="M274" i="14"/>
  <c r="L274" i="14"/>
  <c r="M273" i="14"/>
  <c r="L273" i="14"/>
  <c r="M287" i="14"/>
  <c r="L287" i="14"/>
  <c r="M286" i="14"/>
  <c r="L286" i="14"/>
  <c r="M298" i="14"/>
  <c r="L298" i="14"/>
  <c r="M297" i="14"/>
  <c r="L297" i="14"/>
  <c r="M309" i="14"/>
  <c r="L309" i="14"/>
  <c r="M308" i="14"/>
  <c r="L308" i="14"/>
  <c r="M319" i="14"/>
  <c r="L319" i="14"/>
  <c r="M318" i="14"/>
  <c r="L318" i="14"/>
  <c r="M329" i="14"/>
  <c r="L329" i="14"/>
  <c r="M328" i="14"/>
  <c r="L328" i="14"/>
  <c r="M340" i="14"/>
  <c r="L340" i="14"/>
  <c r="M339" i="14"/>
  <c r="L339" i="14"/>
  <c r="M349" i="14"/>
  <c r="L349" i="14"/>
  <c r="M348" i="14"/>
  <c r="L348" i="14"/>
  <c r="M357" i="14"/>
  <c r="L357" i="14"/>
  <c r="M356" i="14"/>
  <c r="L356" i="14"/>
  <c r="M368" i="14"/>
  <c r="L368" i="14"/>
  <c r="M367" i="14"/>
  <c r="L367" i="14"/>
  <c r="M379" i="14"/>
  <c r="L379" i="14"/>
  <c r="M378" i="14"/>
  <c r="L378" i="14"/>
  <c r="M391" i="14"/>
  <c r="L391" i="14"/>
  <c r="M390" i="14"/>
  <c r="L390" i="14"/>
  <c r="M401" i="14"/>
  <c r="L401" i="14"/>
  <c r="M400" i="14"/>
  <c r="L400" i="14"/>
  <c r="M412" i="14"/>
  <c r="L412" i="14"/>
  <c r="M411" i="14"/>
  <c r="L411" i="14"/>
  <c r="M423" i="14"/>
  <c r="M422" i="14"/>
  <c r="M421" i="14"/>
  <c r="L421" i="14"/>
  <c r="M420" i="14"/>
  <c r="L420" i="14"/>
  <c r="M437" i="14"/>
  <c r="L437" i="14"/>
  <c r="M436" i="14"/>
  <c r="L436" i="14"/>
  <c r="M446" i="14"/>
  <c r="L446" i="14"/>
  <c r="M445" i="14"/>
  <c r="L445" i="14"/>
  <c r="M455" i="14"/>
  <c r="L455" i="14"/>
  <c r="M454" i="14"/>
  <c r="L454" i="14"/>
  <c r="M466" i="14"/>
  <c r="L466" i="14"/>
  <c r="M465" i="14"/>
  <c r="L465" i="14"/>
  <c r="M477" i="14"/>
  <c r="L477" i="14"/>
  <c r="M476" i="14"/>
  <c r="L476" i="14"/>
  <c r="M488" i="14"/>
  <c r="L488" i="14"/>
  <c r="M487" i="14"/>
  <c r="L487" i="14"/>
  <c r="M497" i="14"/>
  <c r="L497" i="14"/>
  <c r="M496" i="14"/>
  <c r="L496" i="14"/>
  <c r="M507" i="14"/>
  <c r="M506" i="14"/>
  <c r="L507" i="14"/>
  <c r="L506" i="14"/>
  <c r="M518" i="14"/>
  <c r="M517" i="14"/>
  <c r="M122" i="14"/>
  <c r="M121" i="14"/>
  <c r="O482" i="3" l="1"/>
  <c r="O481" i="3"/>
  <c r="O480" i="3"/>
  <c r="O470" i="3"/>
  <c r="O469" i="3"/>
  <c r="I464" i="3"/>
  <c r="L464" i="3"/>
  <c r="O444" i="3"/>
  <c r="O443" i="3"/>
  <c r="O430" i="3"/>
  <c r="O431" i="3"/>
  <c r="L419" i="3"/>
  <c r="O493" i="3"/>
  <c r="L497" i="3"/>
  <c r="O500" i="3"/>
  <c r="I508" i="3"/>
  <c r="L508" i="3"/>
  <c r="O512" i="3"/>
  <c r="O511" i="3"/>
  <c r="O522" i="3"/>
  <c r="O521" i="3"/>
  <c r="O530" i="3"/>
  <c r="O529" i="3"/>
  <c r="L536" i="3"/>
  <c r="O539" i="3"/>
  <c r="O551" i="3"/>
  <c r="O550" i="3"/>
  <c r="L559" i="3"/>
  <c r="I559" i="3"/>
  <c r="O563" i="3"/>
  <c r="O562" i="3"/>
  <c r="I452" i="3"/>
  <c r="O455" i="3"/>
  <c r="O422" i="3"/>
  <c r="I409" i="3"/>
  <c r="O412" i="3"/>
  <c r="L409" i="3"/>
  <c r="O413" i="3"/>
  <c r="L400" i="3"/>
  <c r="O403" i="3"/>
  <c r="O387" i="3"/>
  <c r="L372" i="3"/>
  <c r="O375" i="3"/>
  <c r="L350" i="3"/>
  <c r="O367" i="3"/>
  <c r="O366" i="3"/>
  <c r="O353" i="3"/>
  <c r="O345" i="3"/>
  <c r="O344" i="3"/>
  <c r="O334" i="3"/>
  <c r="O333" i="3"/>
  <c r="O314" i="3"/>
  <c r="O315" i="3"/>
  <c r="O316" i="3"/>
  <c r="O317" i="3"/>
  <c r="O318" i="3"/>
  <c r="O313" i="3"/>
  <c r="L294" i="3"/>
  <c r="O297" i="3"/>
  <c r="I280" i="3"/>
  <c r="L280" i="3"/>
  <c r="O284" i="3"/>
  <c r="O283" i="3"/>
  <c r="O271" i="3"/>
  <c r="O270" i="3"/>
  <c r="O257" i="3"/>
  <c r="O256" i="3"/>
  <c r="L224" i="3"/>
  <c r="O246" i="3"/>
  <c r="O245" i="3"/>
  <c r="O227" i="3"/>
  <c r="O215" i="3"/>
  <c r="O203" i="3"/>
  <c r="O202" i="3"/>
  <c r="O191" i="3"/>
  <c r="O190" i="3"/>
  <c r="O174" i="3"/>
  <c r="L406" i="4" l="1"/>
  <c r="I406" i="4"/>
  <c r="M2115" i="2"/>
  <c r="M2107" i="2"/>
  <c r="M2108" i="2"/>
  <c r="M2109" i="2"/>
  <c r="M2110" i="2"/>
  <c r="M2111" i="2"/>
  <c r="M2112" i="2"/>
  <c r="M2113" i="2"/>
  <c r="M2114" i="2"/>
  <c r="M2106" i="2"/>
  <c r="J2108" i="2" l="1"/>
  <c r="J2109" i="2"/>
  <c r="J2110" i="2"/>
  <c r="J2111" i="2"/>
  <c r="J2112" i="2"/>
  <c r="J2113" i="2"/>
  <c r="J2114" i="2"/>
  <c r="J2115" i="2"/>
  <c r="J2107" i="2"/>
  <c r="J2106" i="2"/>
  <c r="I31" i="9" l="1"/>
  <c r="L31" i="9"/>
  <c r="L5" i="19"/>
  <c r="I5" i="19"/>
  <c r="I42" i="18"/>
  <c r="L42" i="18"/>
  <c r="L29" i="17"/>
  <c r="I29" i="17"/>
  <c r="I6" i="23" l="1"/>
  <c r="I5" i="23"/>
  <c r="I4" i="23"/>
  <c r="L5" i="23"/>
  <c r="L6" i="23"/>
  <c r="L4" i="23"/>
  <c r="I6" i="22"/>
  <c r="I5" i="22"/>
  <c r="I4" i="22"/>
  <c r="L5" i="22"/>
  <c r="L6" i="22"/>
  <c r="L4" i="22"/>
  <c r="I4" i="20"/>
  <c r="I5" i="20"/>
  <c r="I6" i="20"/>
  <c r="L5" i="20"/>
  <c r="L6" i="20"/>
  <c r="L4" i="20"/>
  <c r="I41" i="18"/>
  <c r="I40" i="18"/>
  <c r="I39" i="18"/>
  <c r="L40" i="18"/>
  <c r="L41" i="18"/>
  <c r="L39" i="18"/>
  <c r="I28" i="17"/>
  <c r="I27" i="17"/>
  <c r="I26" i="17"/>
  <c r="L27" i="17"/>
  <c r="L28" i="17"/>
  <c r="L26" i="17"/>
  <c r="I2" i="19"/>
  <c r="I4" i="19"/>
  <c r="I3" i="19"/>
  <c r="L3" i="19"/>
  <c r="L4" i="19"/>
  <c r="L2" i="19"/>
  <c r="I28" i="9"/>
  <c r="L28" i="9"/>
  <c r="I29" i="9"/>
  <c r="L29" i="9"/>
  <c r="I30" i="9"/>
  <c r="L30" i="9"/>
</calcChain>
</file>

<file path=xl/sharedStrings.xml><?xml version="1.0" encoding="utf-8"?>
<sst xmlns="http://schemas.openxmlformats.org/spreadsheetml/2006/main" count="12083" uniqueCount="680">
  <si>
    <t>Study</t>
  </si>
  <si>
    <t>Author</t>
  </si>
  <si>
    <t>Title</t>
  </si>
  <si>
    <t>Species</t>
  </si>
  <si>
    <t>Gene_name</t>
  </si>
  <si>
    <t>LPIN1</t>
  </si>
  <si>
    <t>LPIN1 promotes triglycerides synthesis and is transcriptionally regulated by PPARG in buffalo mammary epithelial cells</t>
  </si>
  <si>
    <t>Zhou et al., 2022</t>
  </si>
  <si>
    <t>Method</t>
  </si>
  <si>
    <t>Liver X receptor α promotes milk fat synthesis in buffalo mammary epithelial cells by regulating the expression of FASN</t>
  </si>
  <si>
    <t>Zhang et al., 2021</t>
  </si>
  <si>
    <t>NR1H3</t>
  </si>
  <si>
    <t>Overexpression of SREBP1 (sterol regulatory element binding protein 1) promotes de novo fatty acid synthesis and triacylglycerol accumulation in goat mammary epithelial cells</t>
  </si>
  <si>
    <t>Xu et al., 2016</t>
  </si>
  <si>
    <t>SREBP1</t>
  </si>
  <si>
    <t>goat (GMEC)</t>
  </si>
  <si>
    <t>buffalo (BMEC)</t>
  </si>
  <si>
    <t>ID</t>
  </si>
  <si>
    <t>treat_n</t>
  </si>
  <si>
    <t>treat_mean</t>
  </si>
  <si>
    <t>treat_sd</t>
  </si>
  <si>
    <t>control_n</t>
  </si>
  <si>
    <t>control_mean</t>
  </si>
  <si>
    <t>control_sd</t>
  </si>
  <si>
    <t>Gene</t>
  </si>
  <si>
    <t>Tissue</t>
  </si>
  <si>
    <t>Related_gene_expression</t>
  </si>
  <si>
    <t>Zhang et al. 2022</t>
  </si>
  <si>
    <t>Overexpression</t>
  </si>
  <si>
    <t>Knockdown</t>
  </si>
  <si>
    <t>PPARG</t>
  </si>
  <si>
    <t>AGPAT6</t>
  </si>
  <si>
    <t>DGAT1</t>
  </si>
  <si>
    <t>DGAT2</t>
  </si>
  <si>
    <t>GPAM</t>
  </si>
  <si>
    <t>BTN1A1</t>
  </si>
  <si>
    <t>SREBF1</t>
  </si>
  <si>
    <t>SREBF2</t>
  </si>
  <si>
    <t>INSIG1</t>
    <phoneticPr fontId="4" type="noConversion"/>
  </si>
  <si>
    <t>INSIG2</t>
  </si>
  <si>
    <t>LPL</t>
    <phoneticPr fontId="4" type="noConversion"/>
  </si>
  <si>
    <t>APGAT6</t>
  </si>
  <si>
    <t>ID</t>
    <phoneticPr fontId="5" type="noConversion"/>
  </si>
  <si>
    <t>ACSL1</t>
  </si>
  <si>
    <t>FABP3</t>
  </si>
  <si>
    <t>ELOVL6</t>
  </si>
  <si>
    <t>SCD1</t>
  </si>
  <si>
    <t>ACSS2</t>
  </si>
  <si>
    <t>ACLY</t>
  </si>
  <si>
    <t>ACACA</t>
  </si>
  <si>
    <t>FASN</t>
  </si>
  <si>
    <t>IDH1</t>
  </si>
  <si>
    <t>INSIG1</t>
  </si>
  <si>
    <t>SCAP</t>
  </si>
  <si>
    <t>NRIH3</t>
  </si>
  <si>
    <t>PLIN2</t>
  </si>
  <si>
    <t>ATGL</t>
  </si>
  <si>
    <t>SREBP2</t>
  </si>
  <si>
    <t>SREBP3</t>
  </si>
  <si>
    <t>SREBP4</t>
  </si>
  <si>
    <t>SREBP5</t>
  </si>
  <si>
    <t>SREBP6</t>
  </si>
  <si>
    <t>SREBP7</t>
  </si>
  <si>
    <t>The effects of cell death-inducing DNA fragmentation factor-α-like effector C (CIDEC) on milk lipid synthesis in mammary glands of dairy cows</t>
  </si>
  <si>
    <t>CIDEC</t>
  </si>
  <si>
    <t>cow (BMEC)</t>
  </si>
  <si>
    <t>CD36</t>
  </si>
  <si>
    <t>PPARGC1A</t>
  </si>
  <si>
    <t>Yang et al., 2016</t>
  </si>
  <si>
    <t>Jia et al., 2023</t>
  </si>
  <si>
    <t>Lnc-TRTMFS promotes milk fat synthesis via the miR-132x/RAI14/mTOR pathway in BMECs</t>
  </si>
  <si>
    <t>Lnc-TRTMFS</t>
  </si>
  <si>
    <t>Lnc-TRTMFS </t>
  </si>
  <si>
    <t>HSL</t>
  </si>
  <si>
    <t>CEBPα</t>
  </si>
  <si>
    <t>CEBPβ</t>
  </si>
  <si>
    <t>PPARγ</t>
  </si>
  <si>
    <t>FABP2</t>
  </si>
  <si>
    <t>4EBP1</t>
  </si>
  <si>
    <t>P70S6K</t>
  </si>
  <si>
    <t>RAI14</t>
  </si>
  <si>
    <t>QSOX1</t>
  </si>
  <si>
    <t>PRKAG1</t>
  </si>
  <si>
    <t xml:space="preserve">miR_132X </t>
  </si>
  <si>
    <t>miR_1468_5p</t>
  </si>
  <si>
    <t>miR_1206</t>
  </si>
  <si>
    <t>bta_miR_1468</t>
  </si>
  <si>
    <t>bta_miR_21_5p</t>
  </si>
  <si>
    <t>mimics</t>
  </si>
  <si>
    <t>miR_132X</t>
  </si>
  <si>
    <t>mTOR</t>
  </si>
  <si>
    <t>SMAD3</t>
  </si>
  <si>
    <t>ASCL6</t>
  </si>
  <si>
    <t>LPIN2</t>
  </si>
  <si>
    <t>Wang et al., 2022</t>
  </si>
  <si>
    <t>CircEZH2 Regulates Milk Fat Metabolism through miR-378b Sponge Activity</t>
  </si>
  <si>
    <t>CircEZH2</t>
  </si>
  <si>
    <t>Related_protein_expression</t>
  </si>
  <si>
    <t>FADS1</t>
  </si>
  <si>
    <t>LPL</t>
  </si>
  <si>
    <t>ADIPOR1 regulates genes involved in milk fat metabolism in goat mammary epithelial cells</t>
  </si>
  <si>
    <t>Zhao et al., 2021</t>
  </si>
  <si>
    <t>ADIPOR1</t>
  </si>
  <si>
    <t>SCD</t>
  </si>
  <si>
    <t>Chen et al., 2016</t>
  </si>
  <si>
    <t>miR_181b</t>
  </si>
  <si>
    <t>mimic</t>
  </si>
  <si>
    <t>ACOX1</t>
  </si>
  <si>
    <t>IRS2</t>
  </si>
  <si>
    <t>knockdown</t>
  </si>
  <si>
    <t>β-casein</t>
  </si>
  <si>
    <t>Hao et al., 2022</t>
  </si>
  <si>
    <t>miR-200c</t>
  </si>
  <si>
    <t>ovine (MECs)</t>
  </si>
  <si>
    <t>FABP4</t>
  </si>
  <si>
    <t>Zhou et al., 2024</t>
  </si>
  <si>
    <t>Molecular Characteristics and Polymorphisms of Buffalo (Bubalus bubalis) ABCG2 Gene and Its Role in Milk Fat Synthesis</t>
  </si>
  <si>
    <t>ABCG2</t>
  </si>
  <si>
    <t>Target_gene</t>
  </si>
  <si>
    <t>PPAPGC1A</t>
  </si>
  <si>
    <t>ACC</t>
  </si>
  <si>
    <t>Liu et al., 2024</t>
  </si>
  <si>
    <t>Molecular Characteristics of JAK2 and Its Effect on the Milk Fat and Casein Synthesis of Ovine Mammary Epithelial Cells</t>
  </si>
  <si>
    <t>JAK2</t>
  </si>
  <si>
    <t>ovine (OMEC)</t>
  </si>
  <si>
    <t>Li et al., 2024</t>
  </si>
  <si>
    <t>DNAJA1 positively regulates amino acid‐stimulated milk protein and fat synthesis in bovine mammary epithelial cells</t>
  </si>
  <si>
    <t>DNAJA1</t>
  </si>
  <si>
    <t>SREBP-1C</t>
  </si>
  <si>
    <t>He et al., 2024</t>
  </si>
  <si>
    <t xml:space="preserve">Knockdown of PROX1 promotes milk fatty acid synthesis by targeting PPARGC1A in dairy goat mammary gland </t>
  </si>
  <si>
    <t>PROX1</t>
  </si>
  <si>
    <t>ELOVEL6</t>
  </si>
  <si>
    <t>PLIN3</t>
  </si>
  <si>
    <t>XDH</t>
  </si>
  <si>
    <t>CPT1A</t>
  </si>
  <si>
    <t>PPARA</t>
  </si>
  <si>
    <t>LXRA</t>
  </si>
  <si>
    <t>LIPIN1</t>
  </si>
  <si>
    <t>Lu et al., 2024</t>
  </si>
  <si>
    <t xml:space="preserve">The serine protease 2 gene regulates lipid metabolism through the LEP/ampkα1/SREBP1 pathway in bovine mammary epithelial cells </t>
  </si>
  <si>
    <t>PRSS2</t>
  </si>
  <si>
    <t>GSK3B</t>
  </si>
  <si>
    <t>Cpt1A</t>
  </si>
  <si>
    <t>Leptin</t>
  </si>
  <si>
    <t>AMPKα1</t>
  </si>
  <si>
    <t>SREBP</t>
  </si>
  <si>
    <t>He et al., 2023</t>
    <phoneticPr fontId="5" type="noConversion"/>
  </si>
  <si>
    <t>The FoxO1-ATGL axis alters milk lipolysis homeostasis through PI3K/AKT signaling pathway in dairy goat mammary epithelial cells</t>
    <phoneticPr fontId="5" type="noConversion"/>
  </si>
  <si>
    <t>FoxO1</t>
    <phoneticPr fontId="5" type="noConversion"/>
  </si>
  <si>
    <t>ATGL</t>
    <phoneticPr fontId="5" type="noConversion"/>
  </si>
  <si>
    <t>He et al., 2023</t>
    <phoneticPr fontId="5" type="noConversion"/>
  </si>
  <si>
    <t>Syndecan-3 Coregulates Milk Fat Metabolism and Inflammatory Reactions in Bovine Mammary Epithelial Cells through AMPK/SIRT1 Signaling Pathway</t>
    <phoneticPr fontId="5" type="noConversion"/>
  </si>
  <si>
    <t>Fan et al., 2023</t>
    <phoneticPr fontId="5" type="noConversion"/>
  </si>
  <si>
    <t>cow (BMEC)</t>
    <phoneticPr fontId="5" type="noConversion"/>
  </si>
  <si>
    <t>SDC3</t>
    <phoneticPr fontId="5" type="noConversion"/>
  </si>
  <si>
    <t>overexpression</t>
    <phoneticPr fontId="5" type="noConversion"/>
  </si>
  <si>
    <t>AMPK</t>
    <phoneticPr fontId="5" type="noConversion"/>
  </si>
  <si>
    <t>SIRT1</t>
    <phoneticPr fontId="5" type="noConversion"/>
  </si>
  <si>
    <t>PPARG</t>
    <phoneticPr fontId="5" type="noConversion"/>
  </si>
  <si>
    <t>NF-κB</t>
    <phoneticPr fontId="5" type="noConversion"/>
  </si>
  <si>
    <t>p-IκBα</t>
    <phoneticPr fontId="5" type="noConversion"/>
  </si>
  <si>
    <t>IκBα</t>
  </si>
  <si>
    <t>FoxO1</t>
  </si>
  <si>
    <t>SDC3</t>
  </si>
  <si>
    <t xml:space="preserve">Cheng et al., 2023 </t>
  </si>
  <si>
    <t>Novel Insight into the Role of Squalene Epoxidase (SQLE) Gene in Determining Milk Production Traits in Buffalo</t>
  </si>
  <si>
    <t>SQLE</t>
  </si>
  <si>
    <t xml:space="preserve">Chen et al., 2023 </t>
  </si>
  <si>
    <t>RPS6KB1</t>
  </si>
  <si>
    <t>eIF4E</t>
  </si>
  <si>
    <t>Li et al., 2023</t>
  </si>
  <si>
    <t>Role of Different Members of the AGPAT Gene Family in Milk Fat Synthesis in Bubalus bubalis</t>
  </si>
  <si>
    <t>AGPAT1</t>
  </si>
  <si>
    <t>AGPAT3</t>
  </si>
  <si>
    <t>AGPAT4</t>
  </si>
  <si>
    <t>miRNA</t>
  </si>
  <si>
    <t>Zhou et al., 2023</t>
  </si>
  <si>
    <t>Functional roles for AGPAT6 in milk fat synthesis of buffalo mammary epithelial cells</t>
  </si>
  <si>
    <t>SLC27A6</t>
  </si>
  <si>
    <t>LIPE</t>
  </si>
  <si>
    <t>CEBPA</t>
  </si>
  <si>
    <t>Tian et al., 2023</t>
  </si>
  <si>
    <t>C/EBPα promotes triacylglycerol synthesis via regulating PPARG promoter activity in goat mammary epithelial cells</t>
  </si>
  <si>
    <t>C/EBPα</t>
  </si>
  <si>
    <t>DAGT2</t>
  </si>
  <si>
    <t>FADS2</t>
  </si>
  <si>
    <t>Liu et al., 2023</t>
  </si>
  <si>
    <t>Novel functional mutation of the PDIA3 gene affects milk composition traits in Chinese Holstein cattle</t>
  </si>
  <si>
    <t>PDIA3</t>
  </si>
  <si>
    <t>cow (MAC-T)</t>
  </si>
  <si>
    <t>PPRG</t>
  </si>
  <si>
    <t>Lin et al., 2023</t>
  </si>
  <si>
    <t>Novel Insight Into the Role of ACSL1 Gene in Milk Production Traits in Buffalo</t>
  </si>
  <si>
    <t>Liu et al., 2022</t>
  </si>
  <si>
    <t>Fan et al., 2022</t>
  </si>
  <si>
    <t>Negative effect of insulin-induced gene 2 on milk fat synthesis in buffalo mammary epithelial cells</t>
  </si>
  <si>
    <t>MRCKa is a novel regulator of prolactin-induced lactogenesis in bovine mammary epithelial cells</t>
  </si>
  <si>
    <t>MRCKa</t>
  </si>
  <si>
    <t>Huang et al., 2022</t>
  </si>
  <si>
    <t>FADS1 overexpression promotes fatty acid synthesis and triacylglycerol accumulation via inhibiting the AMPK/SREBP1 pathway in goat mammary epithelial cells</t>
  </si>
  <si>
    <t>ELOVEL5</t>
  </si>
  <si>
    <t>Fan et all., 2022</t>
  </si>
  <si>
    <t>Elongase of very long chain fatty acids 6 (ELOVL6) promotes lipid synthesis in buffalo mammary epithelial cells</t>
  </si>
  <si>
    <t>TIP47</t>
  </si>
  <si>
    <t>Cheng et l., 2022</t>
  </si>
  <si>
    <t>CIDEA Regulates De Novo Fatty Acid Synthesis in Bovine Mammary Epithelial Cells by Targeting the AMPK/PPARγ Axis and Regulating SREBP1</t>
  </si>
  <si>
    <t>CIDEA</t>
  </si>
  <si>
    <t>Shi et al., 2022</t>
    <phoneticPr fontId="5" type="noConversion"/>
  </si>
  <si>
    <t>AMPK-ChREBP axis mediates de novo milk fatty acid synthesis promoted by glucose in the mammary gland of lactating goats</t>
    <phoneticPr fontId="5" type="noConversion"/>
  </si>
  <si>
    <t>ChREBP</t>
    <phoneticPr fontId="5" type="noConversion"/>
  </si>
  <si>
    <t>SREBP1</t>
    <phoneticPr fontId="4" type="noConversion"/>
  </si>
  <si>
    <t>ACACA</t>
    <phoneticPr fontId="4" type="noConversion"/>
  </si>
  <si>
    <t>FASN</t>
    <phoneticPr fontId="4" type="noConversion"/>
  </si>
  <si>
    <t>Wang et al., 2022</t>
    <phoneticPr fontId="5" type="noConversion"/>
  </si>
  <si>
    <t>METTL3 is a key regulator of milk synthesis in mammary epithelial cells</t>
    <phoneticPr fontId="5" type="noConversion"/>
  </si>
  <si>
    <t>METTL3</t>
    <phoneticPr fontId="5" type="noConversion"/>
  </si>
  <si>
    <t>mTOR</t>
    <phoneticPr fontId="5" type="noConversion"/>
  </si>
  <si>
    <t>SREBP1</t>
    <phoneticPr fontId="5" type="noConversion"/>
  </si>
  <si>
    <t>p-mTOR</t>
    <phoneticPr fontId="5" type="noConversion"/>
  </si>
  <si>
    <t>Li et al., 2021</t>
    <phoneticPr fontId="5" type="noConversion"/>
  </si>
  <si>
    <t>UFL1 regulates milk protein and fat synthesis–related gene expression of bovine mammary epithelial cells probably via the mTOR signaling pathway</t>
    <phoneticPr fontId="5" type="noConversion"/>
  </si>
  <si>
    <t>UFL1</t>
    <phoneticPr fontId="5" type="noConversion"/>
  </si>
  <si>
    <t>Knockdown</t>
    <phoneticPr fontId="5" type="noConversion"/>
  </si>
  <si>
    <t>FASN</t>
    <phoneticPr fontId="5" type="noConversion"/>
  </si>
  <si>
    <t>ACACA</t>
    <phoneticPr fontId="5" type="noConversion"/>
  </si>
  <si>
    <t>CIDEA</t>
    <phoneticPr fontId="5" type="noConversion"/>
  </si>
  <si>
    <t>Yao et al., 2021</t>
    <phoneticPr fontId="5" type="noConversion"/>
  </si>
  <si>
    <t>Phosphatase and tensin homolog (PTEN) suppresses triacylglycerol accumulation and monounsaturated fatty acid synthesis in goat mammary epithelial cells</t>
    <phoneticPr fontId="5" type="noConversion"/>
  </si>
  <si>
    <t>PTEN</t>
    <phoneticPr fontId="5" type="noConversion"/>
  </si>
  <si>
    <t>ACACA</t>
    <phoneticPr fontId="5" type="noConversion"/>
  </si>
  <si>
    <t>FASN</t>
    <phoneticPr fontId="5" type="noConversion"/>
  </si>
  <si>
    <t>SREBP1</t>
    <phoneticPr fontId="5" type="noConversion"/>
  </si>
  <si>
    <t>SCD1</t>
    <phoneticPr fontId="5" type="noConversion"/>
  </si>
  <si>
    <t>DGAT1</t>
    <phoneticPr fontId="5" type="noConversion"/>
  </si>
  <si>
    <t>AGPAT6</t>
    <phoneticPr fontId="5" type="noConversion"/>
  </si>
  <si>
    <t>LPIN1</t>
    <phoneticPr fontId="5" type="noConversion"/>
  </si>
  <si>
    <t>PNPLA2</t>
    <phoneticPr fontId="5" type="noConversion"/>
  </si>
  <si>
    <t>LIPE</t>
    <phoneticPr fontId="5" type="noConversion"/>
  </si>
  <si>
    <t>FABP3</t>
    <phoneticPr fontId="5" type="noConversion"/>
  </si>
  <si>
    <t>CD36</t>
    <phoneticPr fontId="5" type="noConversion"/>
  </si>
  <si>
    <t>ACOX1</t>
    <phoneticPr fontId="5" type="noConversion"/>
  </si>
  <si>
    <t>CPT1B</t>
    <phoneticPr fontId="5" type="noConversion"/>
  </si>
  <si>
    <t>Lqbal et al., 2021</t>
    <phoneticPr fontId="5" type="noConversion"/>
  </si>
  <si>
    <t>C4BPA: A Novel Co-Regulator of Immunity and Fat Metabolism in the Bovine Mammary Epithelial Cells</t>
    <phoneticPr fontId="5" type="noConversion"/>
  </si>
  <si>
    <t>C4BPA</t>
    <phoneticPr fontId="5" type="noConversion"/>
  </si>
  <si>
    <t>NFKFBIA</t>
  </si>
  <si>
    <t>ACADS</t>
    <phoneticPr fontId="5" type="noConversion"/>
  </si>
  <si>
    <t>ELOVL6</t>
    <phoneticPr fontId="5" type="noConversion"/>
  </si>
  <si>
    <t>ACSL1</t>
    <phoneticPr fontId="5" type="noConversion"/>
  </si>
  <si>
    <t>PPARA</t>
    <phoneticPr fontId="5" type="noConversion"/>
  </si>
  <si>
    <t>PPARG</t>
    <phoneticPr fontId="5" type="noConversion"/>
  </si>
  <si>
    <t>FADS1</t>
    <phoneticPr fontId="5" type="noConversion"/>
  </si>
  <si>
    <t>LPL</t>
    <phoneticPr fontId="5" type="noConversion"/>
  </si>
  <si>
    <t>ELOVEL6</t>
    <phoneticPr fontId="5" type="noConversion"/>
  </si>
  <si>
    <t>ACSL1</t>
    <phoneticPr fontId="5" type="noConversion"/>
  </si>
  <si>
    <t>PPARA</t>
    <phoneticPr fontId="5" type="noConversion"/>
  </si>
  <si>
    <t>PPARG</t>
    <phoneticPr fontId="5" type="noConversion"/>
  </si>
  <si>
    <t>FADS1</t>
    <phoneticPr fontId="5" type="noConversion"/>
  </si>
  <si>
    <t>LPL</t>
    <phoneticPr fontId="5" type="noConversion"/>
  </si>
  <si>
    <t>Zhou et al., 2021</t>
    <phoneticPr fontId="5" type="noConversion"/>
  </si>
  <si>
    <t>Peroxisome proliferator-activated receptor gamma regulates genes involved in milk fat synthesis in mammary epithelial cells of water buffalo</t>
    <phoneticPr fontId="5" type="noConversion"/>
  </si>
  <si>
    <t>PPARG</t>
    <phoneticPr fontId="5" type="noConversion"/>
  </si>
  <si>
    <t>FABP3</t>
    <phoneticPr fontId="4" type="noConversion"/>
  </si>
  <si>
    <t>FABP4</t>
    <phoneticPr fontId="4" type="noConversion"/>
  </si>
  <si>
    <t>CD36</t>
    <phoneticPr fontId="4" type="noConversion"/>
  </si>
  <si>
    <t>ACSL1</t>
    <phoneticPr fontId="4" type="noConversion"/>
  </si>
  <si>
    <t>ACSS2</t>
    <phoneticPr fontId="4" type="noConversion"/>
  </si>
  <si>
    <t>ELOVL6</t>
    <phoneticPr fontId="4" type="noConversion"/>
  </si>
  <si>
    <t>GPAM</t>
    <phoneticPr fontId="4" type="noConversion"/>
  </si>
  <si>
    <t>DAGAT2</t>
    <phoneticPr fontId="4" type="noConversion"/>
  </si>
  <si>
    <t>AGPAT6</t>
    <phoneticPr fontId="4" type="noConversion"/>
  </si>
  <si>
    <t>LPIN1</t>
    <phoneticPr fontId="4" type="noConversion"/>
  </si>
  <si>
    <t>BTN1A1</t>
    <phoneticPr fontId="4" type="noConversion"/>
  </si>
  <si>
    <t>ABCG2</t>
    <phoneticPr fontId="4" type="noConversion"/>
  </si>
  <si>
    <t>PPARGC1A</t>
    <phoneticPr fontId="4" type="noConversion"/>
  </si>
  <si>
    <t>INSIG1</t>
    <phoneticPr fontId="4" type="noConversion"/>
  </si>
  <si>
    <t>INSIG2</t>
    <phoneticPr fontId="4" type="noConversion"/>
  </si>
  <si>
    <t>FASN</t>
    <phoneticPr fontId="4" type="noConversion"/>
  </si>
  <si>
    <t>SREBP2</t>
    <phoneticPr fontId="4" type="noConversion"/>
  </si>
  <si>
    <t>Li et al., 2020</t>
    <phoneticPr fontId="5" type="noConversion"/>
  </si>
  <si>
    <t>Fatty acid biosynthesis and transcriptional regulation of Stearoyl-CoA Desaturase 1 (SCD1) in buffalo milk</t>
    <phoneticPr fontId="5" type="noConversion"/>
  </si>
  <si>
    <t>SCD1</t>
    <phoneticPr fontId="5" type="noConversion"/>
  </si>
  <si>
    <t>AGPAT6</t>
    <phoneticPr fontId="4" type="noConversion"/>
  </si>
  <si>
    <t>SREBP1</t>
    <phoneticPr fontId="4" type="noConversion"/>
  </si>
  <si>
    <t>GPAM</t>
    <phoneticPr fontId="4" type="noConversion"/>
  </si>
  <si>
    <t>ACACA</t>
    <phoneticPr fontId="4" type="noConversion"/>
  </si>
  <si>
    <t>FASN</t>
    <phoneticPr fontId="4" type="noConversion"/>
  </si>
  <si>
    <t>PPARG</t>
    <phoneticPr fontId="4" type="noConversion"/>
  </si>
  <si>
    <t>Tian et al., 2020</t>
  </si>
  <si>
    <t>Role of peroxisome proliferator-activated receptor-α on the synthesis of monounsaturated fatty acids in goat mammary epithelial cells</t>
  </si>
  <si>
    <t>PGC1A</t>
  </si>
  <si>
    <t>Jiang et al., 2020</t>
  </si>
  <si>
    <t>New function of the CD44 gene Lipid metabolism regulation in bovine mammary epithelial cells</t>
  </si>
  <si>
    <t>CD44</t>
  </si>
  <si>
    <t>bovine (BMEC)</t>
  </si>
  <si>
    <t>bovine (MAC-T)</t>
  </si>
  <si>
    <t>Liu et al., 2020</t>
  </si>
  <si>
    <t>Comparative proteome analysis reveals VPS28 regulates milk fat synthesis through ubiquitylation in bovine mammary epithelial cells</t>
  </si>
  <si>
    <t>VPS28</t>
  </si>
  <si>
    <t>ADFP</t>
  </si>
  <si>
    <t>UBE2L</t>
  </si>
  <si>
    <t>PSMG1</t>
  </si>
  <si>
    <t>RPS29</t>
  </si>
  <si>
    <t>ISG15</t>
  </si>
  <si>
    <t>Fan et al., 2020</t>
  </si>
  <si>
    <t>Identification of Milk Fat Metabolism-Related Pathways of the Bovine Mammary Gland during Mid and Late Lactation and Functional Verification of the ACSL4 Gene</t>
  </si>
  <si>
    <t>ACSL4</t>
  </si>
  <si>
    <t>PPARD</t>
  </si>
  <si>
    <t>Li et al., 2019</t>
  </si>
  <si>
    <t>Insulin-induced gene 1 and 2 isoforms synergistically regulate triacylglycerol accumulation, lipid droplet formation, and lipogenic gene expression in goat mammary epithelial cells</t>
  </si>
  <si>
    <t>Liu et al., 2019</t>
  </si>
  <si>
    <t>Identification and functional analysis of candidate gene VPS28 for milk fat in bovine mammary epithelial cells</t>
  </si>
  <si>
    <t>UB</t>
  </si>
  <si>
    <t>GRP78 regulates milk biosynthesis and the proliferation of bovinemammaryepithelial cells through the mTOR signaling pathway</t>
  </si>
  <si>
    <t>GRP78</t>
  </si>
  <si>
    <t>p-mTOR</t>
  </si>
  <si>
    <t>Yuan et al., 2019</t>
  </si>
  <si>
    <t>Cyclase‐associated protein 1 is a key negative regulator of milk synthesis and proliferation of bovine mammary epithelial cells</t>
  </si>
  <si>
    <t>CAP1</t>
  </si>
  <si>
    <t>GlyRS is a new mediator of amino acid‐induced milk synthesis in bovine mammary epithelial cells</t>
  </si>
  <si>
    <t>Luo et al., 2019</t>
  </si>
  <si>
    <t>GlyRS</t>
  </si>
  <si>
    <t>Wei et al., 2018</t>
  </si>
  <si>
    <t>ΔFosB regulates rosiglitazone-induced milk fat synthesis and cell surviva</t>
  </si>
  <si>
    <t>ΔFosB</t>
  </si>
  <si>
    <t>Xu et al., 2018</t>
  </si>
  <si>
    <t>Rapid communication: lipid metabolic gene expression and triacylglycerol accumulation in goat mammary epithelial cells are decreased by inhibition of SREBP-1</t>
  </si>
  <si>
    <t>SREBF1A</t>
  </si>
  <si>
    <t>ACOX</t>
  </si>
  <si>
    <t>GAMP</t>
  </si>
  <si>
    <t>Yang et al., 2017</t>
  </si>
  <si>
    <t>ISREBP1</t>
  </si>
  <si>
    <t>ASCC2</t>
  </si>
  <si>
    <t>Functional validation of GPIHBP1 and identification of a functional mutation in GPIHBP1 for milk fat traits in dairy cattle</t>
  </si>
  <si>
    <t>GPIHBP1</t>
  </si>
  <si>
    <t>VLDLR</t>
  </si>
  <si>
    <t>Shi et al., 2017</t>
  </si>
  <si>
    <t>Fatty acid elongase 6 plays a role in the synthesis of long-chain fatty acids in goat mammary epithelial cells</t>
  </si>
  <si>
    <t>Yao et al., 2016</t>
  </si>
  <si>
    <t>Thyroid hormone responsive (THRSP) promotes the synthesis of medium-chain fatty acids in goat mammary epithelial cells</t>
  </si>
  <si>
    <t>THRSP</t>
  </si>
  <si>
    <t>Zhu et al., 2016</t>
  </si>
  <si>
    <t>Specificity Protein 1 Regulates Gene Expression Related to Fatty Acid Metabolism in Goat Mammary Epithelial Cells</t>
  </si>
  <si>
    <t>SP1</t>
  </si>
  <si>
    <t>SEREBP1</t>
  </si>
  <si>
    <t>LXRa</t>
  </si>
  <si>
    <t>Short communication: Altered expression of specificity protein 1 impairs milk fat synthesis in goat mammary epithelial cells</t>
  </si>
  <si>
    <t>Cui et al., 2015</t>
  </si>
  <si>
    <t>Thyroid hormone responsive protein spot 14 enhances lipogenesis in bovine mammary epithelial cells</t>
  </si>
  <si>
    <t>Liu et al., 2015</t>
  </si>
  <si>
    <t>Regulation of peroxisome proliferator-activated receptor gamma on milk fat synthesis in dairy cow mammary epithelial cells</t>
  </si>
  <si>
    <t>GPAT</t>
  </si>
  <si>
    <t>Zhao et al., 2015</t>
  </si>
  <si>
    <t>Lipoprotein Lipase, Tissue Expression and Effects on Genes Related to Fatty Acid Synthesis in Goat Mammary Epithelial Cells</t>
  </si>
  <si>
    <t>AREBF1</t>
  </si>
  <si>
    <t>FFAR3</t>
  </si>
  <si>
    <t>Zhang et al., 2015</t>
  </si>
  <si>
    <t>GSK3β Regulates Milk Synthesis in and Proliferation of Dairy Cow Mammary Epithelial Cells via the mTOR/S6K1 Signaling Pathway</t>
  </si>
  <si>
    <t>GSK3β</t>
  </si>
  <si>
    <t>AKT1</t>
  </si>
  <si>
    <t>m-TOR</t>
  </si>
  <si>
    <t>S6K1</t>
  </si>
  <si>
    <t>Li et al., 2014</t>
  </si>
  <si>
    <t>Function of SREBP1 in the Milk Fat Synthesis of Dairy Cow Mammary Epithelial Cells</t>
  </si>
  <si>
    <t>Huang et al., 2013</t>
  </si>
  <si>
    <t>SOCS3-Mediated Blockade Reveals Major Contribution of JAK2/STAT5 Signaling Pathway to Lactation and Proliferation of Dairy Cow Mammary Epithelial Cells in Vitro</t>
  </si>
  <si>
    <t>SOCS3</t>
  </si>
  <si>
    <t>STAT5a</t>
  </si>
  <si>
    <t>SREBP1C</t>
  </si>
  <si>
    <t>p-STAT5a</t>
  </si>
  <si>
    <t>overexpression</t>
  </si>
  <si>
    <t xml:space="preserve"> </t>
  </si>
  <si>
    <t>Area</t>
  </si>
  <si>
    <t>Mean</t>
  </si>
  <si>
    <t>Min</t>
  </si>
  <si>
    <t>Max</t>
  </si>
  <si>
    <t>Angle</t>
  </si>
  <si>
    <t>Length</t>
  </si>
  <si>
    <t>mean</t>
  </si>
  <si>
    <t>sd</t>
  </si>
  <si>
    <t>LPIN-sh2</t>
  </si>
  <si>
    <t>SiJAK2-1</t>
  </si>
  <si>
    <t>siPTEN-1109</t>
  </si>
  <si>
    <t>shRNA2</t>
  </si>
  <si>
    <t>S23</t>
  </si>
  <si>
    <t>Zhao et al., 2014</t>
  </si>
  <si>
    <t>means</t>
    <phoneticPr fontId="5" type="noConversion"/>
  </si>
  <si>
    <t>sd</t>
    <phoneticPr fontId="5" type="noConversion"/>
  </si>
  <si>
    <t>Wu et al., 2024</t>
  </si>
  <si>
    <t>KLF4 promotes milk fat synthesis by regulating the PI3K-AKT-mTOR pathway and targeting FASN activation in bovine mammary epithelial cells</t>
  </si>
  <si>
    <t>KLF4</t>
  </si>
  <si>
    <t>bovine</t>
  </si>
  <si>
    <t>BMEC</t>
  </si>
  <si>
    <t xml:space="preserve">The serine protease 2 gene regulates lipid metabolism through the LEP/ ampkα1/SREBP1 pathway in bovine mammary epithelial cells </t>
  </si>
  <si>
    <t>Knockdown-4</t>
  </si>
  <si>
    <t>AMPK</t>
  </si>
  <si>
    <t>Li et al., 2023</t>
    <phoneticPr fontId="5" type="noConversion"/>
  </si>
  <si>
    <t>Overexpression of ATGL impairs lipid droplet accumulation by accelerating lipolysis in goat mammary epithelial cells</t>
    <phoneticPr fontId="5" type="noConversion"/>
  </si>
  <si>
    <t>ATGL</t>
    <phoneticPr fontId="5" type="noConversion"/>
  </si>
  <si>
    <t>Li et al., 2023</t>
    <phoneticPr fontId="5" type="noConversion"/>
  </si>
  <si>
    <t>goat</t>
    <phoneticPr fontId="5" type="noConversion"/>
  </si>
  <si>
    <t>GMEC</t>
    <phoneticPr fontId="5" type="noConversion"/>
  </si>
  <si>
    <t>Yu et al., 2023</t>
    <phoneticPr fontId="5" type="noConversion"/>
  </si>
  <si>
    <t>Transcriptome analysis of CRISPR/Cas9-mediated GPAM  in bovine mammary epithelial cell-line unravelled the effects of GPAM gene on lipid metabolism</t>
    <phoneticPr fontId="5" type="noConversion"/>
  </si>
  <si>
    <t>GPAM</t>
    <phoneticPr fontId="5" type="noConversion"/>
  </si>
  <si>
    <t>FABP3</t>
    <phoneticPr fontId="4" type="noConversion"/>
  </si>
  <si>
    <t>AGPAT6</t>
    <phoneticPr fontId="4" type="noConversion"/>
  </si>
  <si>
    <t>DGAT1</t>
    <phoneticPr fontId="4" type="noConversion"/>
  </si>
  <si>
    <t>LPIN1</t>
    <phoneticPr fontId="4" type="noConversion"/>
  </si>
  <si>
    <t>ACSL1</t>
    <phoneticPr fontId="4" type="noConversion"/>
  </si>
  <si>
    <t>SCD1</t>
    <phoneticPr fontId="4" type="noConversion"/>
  </si>
  <si>
    <t>ACSS2</t>
    <phoneticPr fontId="4" type="noConversion"/>
  </si>
  <si>
    <t>ACACA</t>
    <phoneticPr fontId="4" type="noConversion"/>
  </si>
  <si>
    <t>FASN</t>
    <phoneticPr fontId="4" type="noConversion"/>
  </si>
  <si>
    <t>ACSF3</t>
    <phoneticPr fontId="4" type="noConversion"/>
  </si>
  <si>
    <t>ACSL5</t>
    <phoneticPr fontId="4" type="noConversion"/>
  </si>
  <si>
    <t>HSL</t>
    <phoneticPr fontId="4" type="noConversion"/>
  </si>
  <si>
    <t>PRSS2</t>
    <phoneticPr fontId="4" type="noConversion"/>
  </si>
  <si>
    <t>ACSL6</t>
    <phoneticPr fontId="5" type="noConversion"/>
  </si>
  <si>
    <t>FABP3</t>
    <phoneticPr fontId="5" type="noConversion"/>
  </si>
  <si>
    <t>CD44</t>
    <phoneticPr fontId="5" type="noConversion"/>
  </si>
  <si>
    <t>Yu et al., 2022</t>
    <phoneticPr fontId="5" type="noConversion"/>
  </si>
  <si>
    <t>KRAS Affects the Lipid Composition by Regulating Mitochondrial Functions and MAPK Activation in Bovine Mammary Epithelial Cells</t>
    <phoneticPr fontId="5" type="noConversion"/>
  </si>
  <si>
    <t>KRAS</t>
    <phoneticPr fontId="5" type="noConversion"/>
  </si>
  <si>
    <t>bovine (MACT)</t>
    <phoneticPr fontId="5" type="noConversion"/>
  </si>
  <si>
    <t>bovine</t>
    <phoneticPr fontId="5" type="noConversion"/>
  </si>
  <si>
    <t>MACT</t>
    <phoneticPr fontId="5" type="noConversion"/>
  </si>
  <si>
    <t>EGF</t>
    <phoneticPr fontId="5" type="noConversion"/>
  </si>
  <si>
    <t>EGFR</t>
    <phoneticPr fontId="5" type="noConversion"/>
  </si>
  <si>
    <t>IGF1R</t>
    <phoneticPr fontId="5" type="noConversion"/>
  </si>
  <si>
    <t>TGFBR1</t>
    <phoneticPr fontId="5" type="noConversion"/>
  </si>
  <si>
    <t>FABP4</t>
    <phoneticPr fontId="5" type="noConversion"/>
  </si>
  <si>
    <t>PPARG</t>
    <phoneticPr fontId="5" type="noConversion"/>
  </si>
  <si>
    <t>SREBP1</t>
    <phoneticPr fontId="5" type="noConversion"/>
  </si>
  <si>
    <t>XDH</t>
    <phoneticPr fontId="5" type="noConversion"/>
  </si>
  <si>
    <t>CD36</t>
    <phoneticPr fontId="4" type="noConversion"/>
  </si>
  <si>
    <t>ACSL1</t>
    <phoneticPr fontId="4" type="noConversion"/>
  </si>
  <si>
    <t>GPAM</t>
    <phoneticPr fontId="4" type="noConversion"/>
  </si>
  <si>
    <t>LPIN1</t>
    <phoneticPr fontId="4" type="noConversion"/>
  </si>
  <si>
    <t>AGPAT1</t>
    <phoneticPr fontId="4" type="noConversion"/>
  </si>
  <si>
    <t xml:space="preserve">Xie et al., </t>
  </si>
  <si>
    <t>The Knockout of the ASIP Gene Altered the Lipid Composition in Bovine Mammary Epithelial Cells via the Expression of Genes in the Lipid Metabolism Pathway</t>
  </si>
  <si>
    <t>ASIP</t>
  </si>
  <si>
    <t>HACD4</t>
  </si>
  <si>
    <t>Xie et al., 2022</t>
  </si>
  <si>
    <t>PPARγ-AGPAT6 signaling mediates acetate-induced mTORC1 activation and milk fat synthesis in mammary epithelial cells of dairy cows</t>
  </si>
  <si>
    <t>Yu et al., 2022</t>
  </si>
  <si>
    <t>Effects of polymorphism of the GPAM gene on milk quality traits and its relation to triglyceride metabolism in bovine mammary epithelial cells of dairy cattle</t>
  </si>
  <si>
    <t>Yao et al., 2020</t>
  </si>
  <si>
    <t>cAMP Response Element Binding Protein 1 (CREB1) Promotes Monounsaturated Fatty Acid Synthesis and Triacylglycerol Accumulation in Goat Mammary Epithelial Cells</t>
  </si>
  <si>
    <t>CREB1</t>
  </si>
  <si>
    <t>He et al., 2020</t>
  </si>
  <si>
    <t>FoxO1 Knockdown Promotes Fatty Acid Synthesis via Modulating SREBP1 Activities in the Dairy Goat Mammary Epithelial Cells</t>
  </si>
  <si>
    <t>goat</t>
  </si>
  <si>
    <t>GBMC</t>
  </si>
  <si>
    <t>Han et al., 2020</t>
  </si>
  <si>
    <t>Knockout of butyrophilin subfamily 1 member A1 (BTN1A1) alters lipid droplet formation and phospholipid composition in bovine mammary epithelial cells</t>
  </si>
  <si>
    <t>buffalo</t>
  </si>
  <si>
    <t>Effect of INSIG1 on the milk fat synthesis of buffalo mammary epithelial cells</t>
  </si>
  <si>
    <t>Zheng et al., 2019</t>
  </si>
  <si>
    <t>A novel mutation in the promoter region of RPL8 regulates milk fat traits in dairy cattle by binding transcription factor Pax6</t>
  </si>
  <si>
    <t>RPL8</t>
  </si>
  <si>
    <t>MACT</t>
  </si>
  <si>
    <t>ACSS1</t>
  </si>
  <si>
    <t>PLIN5</t>
  </si>
  <si>
    <t>Xu et al., 2019</t>
    <phoneticPr fontId="5" type="noConversion"/>
  </si>
  <si>
    <t>Isolation, characterization, and SREBP1 functional analysis of mammary epithelial cell in buffalo</t>
    <phoneticPr fontId="5" type="noConversion"/>
  </si>
  <si>
    <t>SREBP1</t>
    <phoneticPr fontId="5" type="noConversion"/>
  </si>
  <si>
    <t>buffalo</t>
    <phoneticPr fontId="5" type="noConversion"/>
  </si>
  <si>
    <t>bovine</t>
    <phoneticPr fontId="5" type="noConversion"/>
  </si>
  <si>
    <t>BMEC</t>
    <phoneticPr fontId="5" type="noConversion"/>
  </si>
  <si>
    <t>ACACA</t>
    <phoneticPr fontId="4" type="noConversion"/>
  </si>
  <si>
    <t>FABP3</t>
    <phoneticPr fontId="4" type="noConversion"/>
  </si>
  <si>
    <t>FASN</t>
    <phoneticPr fontId="4" type="noConversion"/>
  </si>
  <si>
    <t>SCD</t>
    <phoneticPr fontId="4" type="noConversion"/>
  </si>
  <si>
    <t>PPARG</t>
    <phoneticPr fontId="4" type="noConversion"/>
  </si>
  <si>
    <t>ERK1</t>
    <phoneticPr fontId="4" type="noConversion"/>
  </si>
  <si>
    <t>ERK2</t>
    <phoneticPr fontId="4" type="noConversion"/>
  </si>
  <si>
    <t>INSIG1</t>
    <phoneticPr fontId="4" type="noConversion"/>
  </si>
  <si>
    <t>CRTC2 is a key mediator of amino acid-induced milk fat synthesis in mammary epithelial cells</t>
    <phoneticPr fontId="5" type="noConversion"/>
  </si>
  <si>
    <t>CRTC2</t>
    <phoneticPr fontId="5" type="noConversion"/>
  </si>
  <si>
    <t>Li et al., 2019</t>
    <phoneticPr fontId="5" type="noConversion"/>
  </si>
  <si>
    <t>Akt Serine/Threonine Kinase 1 Regulates de Novo Fatty Acid Synthesis through the Mammalian Target of Rapamycin/Sterol Regulatory Element Binding Protein 1 Axis in Dairy Goat Mammary Epithelial Cells</t>
    <phoneticPr fontId="5" type="noConversion"/>
  </si>
  <si>
    <t>Akt1</t>
    <phoneticPr fontId="5" type="noConversion"/>
  </si>
  <si>
    <t>goat</t>
    <phoneticPr fontId="5" type="noConversion"/>
  </si>
  <si>
    <t>GMEC</t>
    <phoneticPr fontId="5" type="noConversion"/>
  </si>
  <si>
    <t>CD36</t>
    <phoneticPr fontId="5" type="noConversion"/>
  </si>
  <si>
    <t>FABP3</t>
    <phoneticPr fontId="5" type="noConversion"/>
  </si>
  <si>
    <t>FASN</t>
    <phoneticPr fontId="5" type="noConversion"/>
  </si>
  <si>
    <t>ACACA</t>
    <phoneticPr fontId="5" type="noConversion"/>
  </si>
  <si>
    <t>SCD1</t>
    <phoneticPr fontId="5" type="noConversion"/>
  </si>
  <si>
    <t>GPAM</t>
    <phoneticPr fontId="5" type="noConversion"/>
  </si>
  <si>
    <t>AGPAT6</t>
    <phoneticPr fontId="5" type="noConversion"/>
  </si>
  <si>
    <t>DGAT1</t>
    <phoneticPr fontId="5" type="noConversion"/>
  </si>
  <si>
    <t>DGAT2</t>
    <phoneticPr fontId="5" type="noConversion"/>
  </si>
  <si>
    <t>Zhang et al., 2018</t>
    <phoneticPr fontId="5" type="noConversion"/>
  </si>
  <si>
    <t>Shi et al., 2018</t>
    <phoneticPr fontId="5" type="noConversion"/>
  </si>
  <si>
    <t>Peroxisome proliferator-activated receptor delta regulates lipid droplet formation and transport in goat mammary epithelial cells</t>
    <phoneticPr fontId="5" type="noConversion"/>
  </si>
  <si>
    <t>PPARD</t>
    <phoneticPr fontId="5" type="noConversion"/>
  </si>
  <si>
    <t>Shi et al, 2018</t>
    <phoneticPr fontId="5" type="noConversion"/>
  </si>
  <si>
    <t>Fatty acid elongase 5 (ELOVL5) alters the synthesis of long-chain unsaturated fatty acids in goat mammary epithelial cells</t>
    <phoneticPr fontId="5" type="noConversion"/>
  </si>
  <si>
    <t>ELOVL5</t>
    <phoneticPr fontId="5" type="noConversion"/>
  </si>
  <si>
    <t>PLIN2</t>
    <phoneticPr fontId="4" type="noConversion"/>
  </si>
  <si>
    <t>DGAT2</t>
    <phoneticPr fontId="4" type="noConversion"/>
  </si>
  <si>
    <t>DGAT1</t>
    <phoneticPr fontId="4" type="noConversion"/>
  </si>
  <si>
    <t>SCD1</t>
    <phoneticPr fontId="4" type="noConversion"/>
  </si>
  <si>
    <t>FADS1</t>
    <phoneticPr fontId="4" type="noConversion"/>
  </si>
  <si>
    <t>FADS2</t>
    <phoneticPr fontId="4" type="noConversion"/>
  </si>
  <si>
    <t>Ren et al., 2018</t>
    <phoneticPr fontId="5" type="noConversion"/>
  </si>
  <si>
    <t>SCD1</t>
    <phoneticPr fontId="5" type="noConversion"/>
  </si>
  <si>
    <t>ACACA</t>
    <phoneticPr fontId="4" type="noConversion"/>
  </si>
  <si>
    <t>FASN</t>
    <phoneticPr fontId="4" type="noConversion"/>
  </si>
  <si>
    <t>GPAM</t>
    <phoneticPr fontId="4" type="noConversion"/>
  </si>
  <si>
    <t>AGPAT6</t>
    <phoneticPr fontId="4" type="noConversion"/>
  </si>
  <si>
    <t>TIP47</t>
    <phoneticPr fontId="4" type="noConversion"/>
  </si>
  <si>
    <t>ADFP</t>
    <phoneticPr fontId="4" type="noConversion"/>
  </si>
  <si>
    <t>ATGL</t>
    <phoneticPr fontId="4" type="noConversion"/>
  </si>
  <si>
    <t>HSL</t>
    <phoneticPr fontId="4" type="noConversion"/>
  </si>
  <si>
    <t>PPARG</t>
    <phoneticPr fontId="4" type="noConversion"/>
  </si>
  <si>
    <t>SREBF1</t>
    <phoneticPr fontId="4" type="noConversion"/>
  </si>
  <si>
    <t>SCD2</t>
  </si>
  <si>
    <t>SCD3</t>
  </si>
  <si>
    <t>SCD4</t>
  </si>
  <si>
    <t>SCD5</t>
  </si>
  <si>
    <t>SCD6</t>
  </si>
  <si>
    <t>SCD7</t>
  </si>
  <si>
    <t>SCD8</t>
  </si>
  <si>
    <t>Jiang et al., 2018</t>
    <phoneticPr fontId="5" type="noConversion"/>
  </si>
  <si>
    <t>The effect of short/branched chain acyl-coenzyme A dehydrogenase gene on triglyceride synthesis of bovine mammary epithelial cells</t>
    <phoneticPr fontId="5" type="noConversion"/>
  </si>
  <si>
    <t>ACADSB</t>
    <phoneticPr fontId="5" type="noConversion"/>
  </si>
  <si>
    <t>Scd1 Contributes to Lipid Droplets Formation in GMEC via Transcriptional Regulation of Tip47 and Adrp</t>
    <phoneticPr fontId="5" type="noConversion"/>
  </si>
  <si>
    <t>Chen et al., 2018</t>
    <phoneticPr fontId="5" type="noConversion"/>
  </si>
  <si>
    <t>Fatty acid elongase7 is regulated via SP1 and is involved in lipid accumulation in bovine mammary epithelial cells</t>
    <phoneticPr fontId="5" type="noConversion"/>
  </si>
  <si>
    <t>SP1</t>
    <phoneticPr fontId="5" type="noConversion"/>
  </si>
  <si>
    <t>ELOVL7</t>
    <phoneticPr fontId="4" type="noConversion"/>
  </si>
  <si>
    <t>Yao et al., 2017</t>
    <phoneticPr fontId="5" type="noConversion"/>
  </si>
  <si>
    <t>SCD1 Alters Long-Chain Fatty Acid (LCFA) Composition and Its Expression Is Directly Regulated by SREBP-1 and PPARg 1 in Dairy Goat Mammary Cells</t>
    <phoneticPr fontId="5" type="noConversion"/>
  </si>
  <si>
    <t>SCD1</t>
    <phoneticPr fontId="5" type="noConversion"/>
  </si>
  <si>
    <t>goat</t>
    <phoneticPr fontId="5" type="noConversion"/>
  </si>
  <si>
    <t>PPARG</t>
    <phoneticPr fontId="5" type="noConversion"/>
  </si>
  <si>
    <t>LPIN1</t>
    <phoneticPr fontId="5" type="noConversion"/>
  </si>
  <si>
    <t>PPARA</t>
    <phoneticPr fontId="5" type="noConversion"/>
  </si>
  <si>
    <t>ACOX1</t>
    <phoneticPr fontId="5" type="noConversion"/>
  </si>
  <si>
    <t>CPT1B</t>
    <phoneticPr fontId="5" type="noConversion"/>
  </si>
  <si>
    <t>Shi et al., 2017</t>
    <phoneticPr fontId="5" type="noConversion"/>
  </si>
  <si>
    <t>Peroxisome proliferator-activated receptor delta facilitates lipid secretion and catabolism of fatty acids in dairy goat mammary epithelial cells</t>
    <phoneticPr fontId="5" type="noConversion"/>
  </si>
  <si>
    <t>FASN</t>
    <phoneticPr fontId="4" type="noConversion"/>
  </si>
  <si>
    <t>PNPLA2</t>
    <phoneticPr fontId="4" type="noConversion"/>
  </si>
  <si>
    <t>CPT1A</t>
    <phoneticPr fontId="4" type="noConversion"/>
  </si>
  <si>
    <t>ACSL1</t>
    <phoneticPr fontId="4" type="noConversion"/>
  </si>
  <si>
    <t>CD36</t>
    <phoneticPr fontId="4" type="noConversion"/>
  </si>
  <si>
    <t>FABP3</t>
    <phoneticPr fontId="4" type="noConversion"/>
  </si>
  <si>
    <t>FABP4</t>
    <phoneticPr fontId="4" type="noConversion"/>
  </si>
  <si>
    <t>PLIN1</t>
    <phoneticPr fontId="4" type="noConversion"/>
  </si>
  <si>
    <t>Shi et al., 2016</t>
    <phoneticPr fontId="5" type="noConversion"/>
  </si>
  <si>
    <t>Long form PRLR (lPRLR) regulates genes involved in the triacylglycerolsynthesis in goat mammary gland epithelial cells</t>
    <phoneticPr fontId="5" type="noConversion"/>
  </si>
  <si>
    <t>lPRLR</t>
    <phoneticPr fontId="5" type="noConversion"/>
  </si>
  <si>
    <t>lPRLR-487</t>
    <phoneticPr fontId="5" type="noConversion"/>
  </si>
  <si>
    <t>SREBP1</t>
    <phoneticPr fontId="4" type="noConversion"/>
  </si>
  <si>
    <t>Adipocyte differentiation-related protein promotes lipid accumulation in goat mammary epithelial cells</t>
    <phoneticPr fontId="5" type="noConversion"/>
  </si>
  <si>
    <t>ADRP</t>
    <phoneticPr fontId="5" type="noConversion"/>
  </si>
  <si>
    <t>Shi et al., 2015</t>
    <phoneticPr fontId="5" type="noConversion"/>
  </si>
  <si>
    <t>Shi et al., 2015</t>
    <phoneticPr fontId="5" type="noConversion"/>
  </si>
  <si>
    <t>Liang et al., 2014</t>
    <phoneticPr fontId="5" type="noConversion"/>
  </si>
  <si>
    <t>Functional analysis of FABP3 in the milk fat synthesis signaling pathway of dairy cow mammary epithelial cells</t>
    <phoneticPr fontId="5" type="noConversion"/>
  </si>
  <si>
    <t>bovine</t>
    <phoneticPr fontId="5" type="noConversion"/>
  </si>
  <si>
    <t>BMEC</t>
    <phoneticPr fontId="5" type="noConversion"/>
  </si>
  <si>
    <t>Xie et al., 2022</t>
    <phoneticPr fontId="5" type="noConversion"/>
  </si>
  <si>
    <t>GMEC</t>
  </si>
  <si>
    <t>CyclinD1</t>
    <phoneticPr fontId="5" type="noConversion"/>
  </si>
  <si>
    <t>p-mTOR</t>
    <phoneticPr fontId="5" type="noConversion"/>
  </si>
  <si>
    <t>b-casein</t>
    <phoneticPr fontId="5" type="noConversion"/>
  </si>
  <si>
    <t>cyclin D1</t>
    <phoneticPr fontId="5" type="noConversion"/>
  </si>
  <si>
    <t>b-casein</t>
    <phoneticPr fontId="5" type="noConversion"/>
  </si>
  <si>
    <t>SREBP1C</t>
    <phoneticPr fontId="5" type="noConversion"/>
  </si>
  <si>
    <t>SREBP1C</t>
    <phoneticPr fontId="5" type="noConversion"/>
  </si>
  <si>
    <t>PPARG</t>
    <phoneticPr fontId="4" type="noConversion"/>
  </si>
  <si>
    <t>SREBF1</t>
    <phoneticPr fontId="4" type="noConversion"/>
  </si>
  <si>
    <t>FASN</t>
    <phoneticPr fontId="4" type="noConversion"/>
  </si>
  <si>
    <t>ACACA</t>
    <phoneticPr fontId="4" type="noConversion"/>
  </si>
  <si>
    <t>INSIG1</t>
    <phoneticPr fontId="4" type="noConversion"/>
  </si>
  <si>
    <t>INSIG2</t>
    <phoneticPr fontId="4" type="noConversion"/>
  </si>
  <si>
    <t>AGPAT6</t>
    <phoneticPr fontId="4" type="noConversion"/>
  </si>
  <si>
    <t>SREBP1</t>
    <phoneticPr fontId="4" type="noConversion"/>
  </si>
  <si>
    <t>Xu et al., 2020</t>
  </si>
  <si>
    <t>GPAM</t>
    <phoneticPr fontId="4" type="noConversion"/>
  </si>
  <si>
    <t>FASN</t>
    <phoneticPr fontId="4" type="noConversion"/>
  </si>
  <si>
    <t>SCD</t>
    <phoneticPr fontId="4" type="noConversion"/>
  </si>
  <si>
    <t>FABP3</t>
    <phoneticPr fontId="4" type="noConversion"/>
  </si>
  <si>
    <t>PPARG</t>
    <phoneticPr fontId="4" type="noConversion"/>
  </si>
  <si>
    <t>447-48h</t>
    <phoneticPr fontId="4" type="noConversion"/>
  </si>
  <si>
    <t>PPAPGC1A</t>
    <phoneticPr fontId="4" type="noConversion"/>
  </si>
  <si>
    <t>GPAM</t>
    <phoneticPr fontId="4" type="noConversion"/>
  </si>
  <si>
    <t>LPIN1</t>
    <phoneticPr fontId="4" type="noConversion"/>
  </si>
  <si>
    <t>DGAT1</t>
    <phoneticPr fontId="4" type="noConversion"/>
  </si>
  <si>
    <t>DGAT2</t>
    <phoneticPr fontId="4" type="noConversion"/>
  </si>
  <si>
    <t>SREBF1</t>
    <phoneticPr fontId="4" type="noConversion"/>
  </si>
  <si>
    <t>SREBF2</t>
    <phoneticPr fontId="4" type="noConversion"/>
  </si>
  <si>
    <t>PPARG</t>
    <phoneticPr fontId="4" type="noConversion"/>
  </si>
  <si>
    <t>AGPAT6</t>
    <phoneticPr fontId="4" type="noConversion"/>
  </si>
  <si>
    <t>DGAT2</t>
    <phoneticPr fontId="4" type="noConversion"/>
  </si>
  <si>
    <t>PLIN2</t>
    <phoneticPr fontId="4" type="noConversion"/>
  </si>
  <si>
    <t>ATGL</t>
    <phoneticPr fontId="4" type="noConversion"/>
  </si>
  <si>
    <t>FADS2</t>
    <phoneticPr fontId="4" type="noConversion"/>
  </si>
  <si>
    <t>ELOVL6</t>
    <phoneticPr fontId="4" type="noConversion"/>
  </si>
  <si>
    <t>FADS1</t>
    <phoneticPr fontId="4" type="noConversion"/>
  </si>
  <si>
    <t>PPARG</t>
    <phoneticPr fontId="4" type="noConversion"/>
  </si>
  <si>
    <t>SREBP1</t>
    <phoneticPr fontId="4" type="noConversion"/>
  </si>
  <si>
    <t>SCAP</t>
    <phoneticPr fontId="4" type="noConversion"/>
  </si>
  <si>
    <t>INSIG1</t>
    <phoneticPr fontId="4" type="noConversion"/>
  </si>
  <si>
    <t>ACLY</t>
    <phoneticPr fontId="4" type="noConversion"/>
  </si>
  <si>
    <t>ACSS2</t>
    <phoneticPr fontId="4" type="noConversion"/>
  </si>
  <si>
    <t>ACACA</t>
    <phoneticPr fontId="4" type="noConversion"/>
  </si>
  <si>
    <t>FASN</t>
    <phoneticPr fontId="4" type="noConversion"/>
  </si>
  <si>
    <t>PLIN3</t>
    <phoneticPr fontId="4" type="noConversion"/>
  </si>
  <si>
    <t>XDH</t>
    <phoneticPr fontId="4" type="noConversion"/>
  </si>
  <si>
    <t>IDH1</t>
    <phoneticPr fontId="4" type="noConversion"/>
  </si>
  <si>
    <t>STAT5a</t>
    <phoneticPr fontId="4" type="noConversion"/>
  </si>
  <si>
    <t>b-casein</t>
    <phoneticPr fontId="4" type="noConversion"/>
  </si>
  <si>
    <t>Zhang et al., 2018</t>
  </si>
  <si>
    <t>Akt1</t>
  </si>
  <si>
    <t>Shi et al., 2018</t>
  </si>
  <si>
    <t>Shi et al, 2018</t>
  </si>
  <si>
    <t>ELOVL5</t>
  </si>
  <si>
    <t>Ren et al., 2018</t>
  </si>
  <si>
    <t>Yao et al., 2017</t>
  </si>
  <si>
    <t>ADRP</t>
  </si>
  <si>
    <t>Fan et al., 2023</t>
  </si>
  <si>
    <t>Yao et al., 2021</t>
  </si>
  <si>
    <t>PTEN</t>
  </si>
  <si>
    <t>Lqbal et al., 2021</t>
  </si>
  <si>
    <t>C4BPA</t>
  </si>
  <si>
    <t>Zhou et al., 2021</t>
  </si>
  <si>
    <t>Li et al., 2020</t>
  </si>
  <si>
    <t>G</t>
  </si>
  <si>
    <t>Cgi-58</t>
  </si>
  <si>
    <t>CPT1</t>
  </si>
  <si>
    <t>PPARa</t>
  </si>
  <si>
    <t>XOR</t>
  </si>
  <si>
    <r>
      <t>m</t>
    </r>
    <r>
      <rPr>
        <sz val="11"/>
        <color theme="1"/>
        <rFont val="等线"/>
        <family val="3"/>
        <charset val="134"/>
        <scheme val="minor"/>
      </rPr>
      <t>ean</t>
    </r>
    <phoneticPr fontId="5" type="noConversion"/>
  </si>
  <si>
    <r>
      <t>s</t>
    </r>
    <r>
      <rPr>
        <sz val="11"/>
        <color theme="1"/>
        <rFont val="等线"/>
        <family val="3"/>
        <charset val="134"/>
        <scheme val="minor"/>
      </rPr>
      <t>d</t>
    </r>
    <phoneticPr fontId="5" type="noConversion"/>
  </si>
  <si>
    <t>CPT1B</t>
  </si>
  <si>
    <t>CD36</t>
    <phoneticPr fontId="5" type="noConversion"/>
  </si>
  <si>
    <t>FABP3</t>
    <phoneticPr fontId="5" type="noConversion"/>
  </si>
  <si>
    <t>ACACA2</t>
  </si>
  <si>
    <t>ACLS6</t>
  </si>
  <si>
    <t>IL_6</t>
  </si>
  <si>
    <t>IL_1β</t>
  </si>
  <si>
    <t>TNF-α</t>
  </si>
  <si>
    <t>COX2</t>
  </si>
  <si>
    <t>SIRT1</t>
  </si>
  <si>
    <t>NF-κB</t>
  </si>
  <si>
    <t>SREBF2</t>
    <phoneticPr fontId="5" type="noConversion"/>
  </si>
  <si>
    <t>SREBF1</t>
    <phoneticPr fontId="5" type="noConversion"/>
  </si>
  <si>
    <r>
      <t>G</t>
    </r>
    <r>
      <rPr>
        <sz val="11"/>
        <color theme="1"/>
        <rFont val="等线"/>
        <family val="3"/>
        <charset val="134"/>
        <scheme val="minor"/>
      </rPr>
      <t>PAM</t>
    </r>
    <phoneticPr fontId="5" type="noConversion"/>
  </si>
  <si>
    <t>LPIN1</t>
    <phoneticPr fontId="5" type="noConversion"/>
  </si>
  <si>
    <t>DGAT1</t>
    <phoneticPr fontId="5" type="noConversion"/>
  </si>
  <si>
    <t>DGAT2</t>
    <phoneticPr fontId="5" type="noConversion"/>
  </si>
  <si>
    <t>mean</t>
    <phoneticPr fontId="12" type="noConversion"/>
  </si>
  <si>
    <t>sd</t>
    <phoneticPr fontId="12" type="noConversion"/>
  </si>
  <si>
    <t>sd</t>
    <phoneticPr fontId="12" type="noConversion"/>
  </si>
  <si>
    <t>mean</t>
    <phoneticPr fontId="12" type="noConversion"/>
  </si>
  <si>
    <t>Li et al., 2021</t>
  </si>
  <si>
    <t>UFL1</t>
  </si>
  <si>
    <t>WAP</t>
  </si>
  <si>
    <t>CSN2</t>
  </si>
  <si>
    <t>EIF5</t>
  </si>
  <si>
    <t>PNPLA2</t>
  </si>
  <si>
    <t>TRAF6</t>
  </si>
  <si>
    <t>IKBKG-2</t>
  </si>
  <si>
    <t>NF-Κb1</t>
  </si>
  <si>
    <t>ACADS</t>
  </si>
  <si>
    <t>DAGAT2</t>
  </si>
  <si>
    <t>mean</t>
    <phoneticPr fontId="5" type="noConversion"/>
  </si>
  <si>
    <t>sd</t>
    <phoneticPr fontId="5" type="noConversion"/>
  </si>
  <si>
    <t>INSIG1</t>
    <phoneticPr fontId="5" type="noConversion"/>
  </si>
  <si>
    <t>PPARy</t>
  </si>
  <si>
    <t xml:space="preserve"> </t>
    <phoneticPr fontId="5" type="noConversion"/>
  </si>
  <si>
    <t>CyelinDt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</si>
</sst>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_ "/>
  </numFmts>
  <fonts count="13" x14ac:knownFonts="1">
    <font>
      <sz val="11"/>
      <color theme="1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10"/>
      <color theme="1"/>
      <name val="等线"/>
      <family val="2"/>
      <scheme val="minor"/>
    </font>
    <font>
      <b/>
      <sz val="10"/>
      <color theme="1"/>
      <name val="等线"/>
      <family val="2"/>
      <scheme val="minor"/>
    </font>
    <font>
      <sz val="8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0"/>
      <color theme="1"/>
      <name val="等线"/>
      <family val="3"/>
      <charset val="134"/>
      <scheme val="minor"/>
    </font>
    <font>
      <sz val="11"/>
      <name val="等线"/>
      <family val="2"/>
      <scheme val="minor"/>
    </font>
    <font>
      <b/>
      <sz val="11"/>
      <color theme="1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10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2" fillId="0" borderId="0" xfId="0" applyFont="1"/>
    <xf numFmtId="0" fontId="3" fillId="0" borderId="1" xfId="0" applyFont="1" applyBorder="1"/>
    <xf numFmtId="0" fontId="1" fillId="0" borderId="0" xfId="0" applyFont="1"/>
    <xf numFmtId="0" fontId="0" fillId="2" borderId="0" xfId="0" applyFill="1"/>
    <xf numFmtId="0" fontId="2" fillId="0" borderId="0" xfId="0" applyFont="1" applyAlignment="1">
      <alignment wrapText="1"/>
    </xf>
    <xf numFmtId="11" fontId="0" fillId="0" borderId="0" xfId="0" applyNumberFormat="1"/>
    <xf numFmtId="0" fontId="0" fillId="0" borderId="0" xfId="0" applyFill="1"/>
    <xf numFmtId="16" fontId="1" fillId="0" borderId="0" xfId="0" applyNumberFormat="1" applyFont="1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  <xf numFmtId="0" fontId="0" fillId="0" borderId="0" xfId="0" applyFont="1"/>
    <xf numFmtId="0" fontId="6" fillId="0" borderId="0" xfId="0" applyFont="1"/>
    <xf numFmtId="0" fontId="7" fillId="0" borderId="0" xfId="0" applyFont="1"/>
    <xf numFmtId="0" fontId="7" fillId="0" borderId="0" xfId="0" applyFont="1" applyAlignment="1">
      <alignment wrapText="1"/>
    </xf>
    <xf numFmtId="0" fontId="6" fillId="0" borderId="0" xfId="0" applyFont="1" applyAlignment="1">
      <alignment vertical="center"/>
    </xf>
    <xf numFmtId="11" fontId="6" fillId="0" borderId="0" xfId="0" applyNumberFormat="1" applyFont="1" applyAlignment="1">
      <alignment vertical="center"/>
    </xf>
    <xf numFmtId="0" fontId="0" fillId="0" borderId="0" xfId="0" applyFont="1" applyAlignment="1">
      <alignment vertical="center"/>
    </xf>
    <xf numFmtId="0" fontId="0" fillId="0" borderId="0" xfId="0" applyFill="1" applyAlignment="1">
      <alignment vertical="center"/>
    </xf>
    <xf numFmtId="11" fontId="0" fillId="0" borderId="0" xfId="0" applyNumberFormat="1" applyFill="1" applyAlignment="1">
      <alignment vertical="center"/>
    </xf>
    <xf numFmtId="0" fontId="8" fillId="0" borderId="0" xfId="0" applyFont="1"/>
    <xf numFmtId="0" fontId="8" fillId="0" borderId="0" xfId="0" applyFont="1" applyAlignment="1">
      <alignment vertical="center"/>
    </xf>
    <xf numFmtId="0" fontId="2" fillId="0" borderId="0" xfId="0" applyFont="1" applyFill="1"/>
    <xf numFmtId="0" fontId="0" fillId="0" borderId="0" xfId="0" applyFont="1" applyFill="1" applyAlignment="1">
      <alignment vertical="center"/>
    </xf>
    <xf numFmtId="0" fontId="6" fillId="0" borderId="0" xfId="0" applyFont="1" applyFill="1"/>
    <xf numFmtId="0" fontId="7" fillId="0" borderId="0" xfId="0" applyFont="1" applyFill="1"/>
    <xf numFmtId="0" fontId="10" fillId="0" borderId="0" xfId="0" applyFont="1" applyFill="1"/>
    <xf numFmtId="0" fontId="11" fillId="0" borderId="0" xfId="0" applyFont="1" applyFill="1"/>
    <xf numFmtId="0" fontId="9" fillId="0" borderId="0" xfId="0" applyFont="1" applyFill="1"/>
    <xf numFmtId="0" fontId="7" fillId="0" borderId="0" xfId="0" applyFont="1" applyFill="1" applyAlignment="1">
      <alignment wrapText="1"/>
    </xf>
    <xf numFmtId="176" fontId="0" fillId="0" borderId="0" xfId="0" applyNumberFormat="1" applyFill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emf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.png"/><Relationship Id="rId18" Type="http://schemas.openxmlformats.org/officeDocument/2006/relationships/image" Target="../media/image65.png"/><Relationship Id="rId26" Type="http://schemas.openxmlformats.org/officeDocument/2006/relationships/image" Target="../media/image73.png"/><Relationship Id="rId39" Type="http://schemas.openxmlformats.org/officeDocument/2006/relationships/image" Target="../media/image85.png"/><Relationship Id="rId21" Type="http://schemas.openxmlformats.org/officeDocument/2006/relationships/image" Target="../media/image68.png"/><Relationship Id="rId34" Type="http://schemas.openxmlformats.org/officeDocument/2006/relationships/image" Target="../media/image80.png"/><Relationship Id="rId42" Type="http://schemas.openxmlformats.org/officeDocument/2006/relationships/image" Target="../media/image88.png"/><Relationship Id="rId47" Type="http://schemas.openxmlformats.org/officeDocument/2006/relationships/image" Target="../media/image92.png"/><Relationship Id="rId50" Type="http://schemas.openxmlformats.org/officeDocument/2006/relationships/image" Target="../media/image45.emf"/><Relationship Id="rId55" Type="http://schemas.openxmlformats.org/officeDocument/2006/relationships/image" Target="../media/image99.png"/><Relationship Id="rId7" Type="http://schemas.openxmlformats.org/officeDocument/2006/relationships/image" Target="../media/image57.png"/><Relationship Id="rId12" Type="http://schemas.openxmlformats.org/officeDocument/2006/relationships/image" Target="../media/image61.png"/><Relationship Id="rId17" Type="http://schemas.openxmlformats.org/officeDocument/2006/relationships/image" Target="../media/image64.png"/><Relationship Id="rId25" Type="http://schemas.openxmlformats.org/officeDocument/2006/relationships/image" Target="../media/image72.png"/><Relationship Id="rId33" Type="http://schemas.openxmlformats.org/officeDocument/2006/relationships/image" Target="../media/image79.png"/><Relationship Id="rId38" Type="http://schemas.openxmlformats.org/officeDocument/2006/relationships/image" Target="../media/image84.png"/><Relationship Id="rId46" Type="http://schemas.openxmlformats.org/officeDocument/2006/relationships/image" Target="../media/image91.png"/><Relationship Id="rId2" Type="http://schemas.openxmlformats.org/officeDocument/2006/relationships/image" Target="../media/image52.png"/><Relationship Id="rId16" Type="http://schemas.openxmlformats.org/officeDocument/2006/relationships/image" Target="../media/image63.png"/><Relationship Id="rId20" Type="http://schemas.openxmlformats.org/officeDocument/2006/relationships/image" Target="../media/image67.png"/><Relationship Id="rId29" Type="http://schemas.openxmlformats.org/officeDocument/2006/relationships/image" Target="../media/image75.png"/><Relationship Id="rId41" Type="http://schemas.openxmlformats.org/officeDocument/2006/relationships/image" Target="../media/image87.png"/><Relationship Id="rId54" Type="http://schemas.openxmlformats.org/officeDocument/2006/relationships/image" Target="../media/image98.png"/><Relationship Id="rId1" Type="http://schemas.openxmlformats.org/officeDocument/2006/relationships/image" Target="../media/image51.png"/><Relationship Id="rId6" Type="http://schemas.openxmlformats.org/officeDocument/2006/relationships/image" Target="../media/image56.png"/><Relationship Id="rId11" Type="http://schemas.openxmlformats.org/officeDocument/2006/relationships/image" Target="../media/image60.png"/><Relationship Id="rId24" Type="http://schemas.openxmlformats.org/officeDocument/2006/relationships/image" Target="../media/image71.png"/><Relationship Id="rId32" Type="http://schemas.openxmlformats.org/officeDocument/2006/relationships/image" Target="../media/image78.png"/><Relationship Id="rId37" Type="http://schemas.openxmlformats.org/officeDocument/2006/relationships/image" Target="../media/image83.png"/><Relationship Id="rId40" Type="http://schemas.openxmlformats.org/officeDocument/2006/relationships/image" Target="../media/image86.png"/><Relationship Id="rId45" Type="http://schemas.openxmlformats.org/officeDocument/2006/relationships/image" Target="../media/image90.png"/><Relationship Id="rId53" Type="http://schemas.openxmlformats.org/officeDocument/2006/relationships/image" Target="../media/image97.png"/><Relationship Id="rId5" Type="http://schemas.openxmlformats.org/officeDocument/2006/relationships/image" Target="../media/image55.png"/><Relationship Id="rId15" Type="http://schemas.openxmlformats.org/officeDocument/2006/relationships/image" Target="../media/image62.png"/><Relationship Id="rId23" Type="http://schemas.openxmlformats.org/officeDocument/2006/relationships/image" Target="../media/image70.png"/><Relationship Id="rId28" Type="http://schemas.openxmlformats.org/officeDocument/2006/relationships/image" Target="../media/image74.png"/><Relationship Id="rId36" Type="http://schemas.openxmlformats.org/officeDocument/2006/relationships/image" Target="../media/image82.png"/><Relationship Id="rId49" Type="http://schemas.openxmlformats.org/officeDocument/2006/relationships/image" Target="../media/image94.png"/><Relationship Id="rId10" Type="http://schemas.openxmlformats.org/officeDocument/2006/relationships/image" Target="../media/image59.png"/><Relationship Id="rId19" Type="http://schemas.openxmlformats.org/officeDocument/2006/relationships/image" Target="../media/image66.png"/><Relationship Id="rId31" Type="http://schemas.openxmlformats.org/officeDocument/2006/relationships/image" Target="../media/image77.png"/><Relationship Id="rId44" Type="http://schemas.openxmlformats.org/officeDocument/2006/relationships/image" Target="../media/image39.png"/><Relationship Id="rId52" Type="http://schemas.openxmlformats.org/officeDocument/2006/relationships/image" Target="../media/image96.png"/><Relationship Id="rId4" Type="http://schemas.openxmlformats.org/officeDocument/2006/relationships/image" Target="../media/image54.png"/><Relationship Id="rId9" Type="http://schemas.openxmlformats.org/officeDocument/2006/relationships/image" Target="../media/image58.png"/><Relationship Id="rId14" Type="http://schemas.openxmlformats.org/officeDocument/2006/relationships/image" Target="../media/image14.png"/><Relationship Id="rId22" Type="http://schemas.openxmlformats.org/officeDocument/2006/relationships/image" Target="../media/image69.png"/><Relationship Id="rId27" Type="http://schemas.openxmlformats.org/officeDocument/2006/relationships/image" Target="../media/image26.png"/><Relationship Id="rId30" Type="http://schemas.openxmlformats.org/officeDocument/2006/relationships/image" Target="../media/image76.png"/><Relationship Id="rId35" Type="http://schemas.openxmlformats.org/officeDocument/2006/relationships/image" Target="../media/image81.png"/><Relationship Id="rId43" Type="http://schemas.openxmlformats.org/officeDocument/2006/relationships/image" Target="../media/image89.png"/><Relationship Id="rId48" Type="http://schemas.openxmlformats.org/officeDocument/2006/relationships/image" Target="../media/image93.png"/><Relationship Id="rId56" Type="http://schemas.openxmlformats.org/officeDocument/2006/relationships/image" Target="../media/image100.png"/><Relationship Id="rId8" Type="http://schemas.openxmlformats.org/officeDocument/2006/relationships/image" Target="../media/image7.png"/><Relationship Id="rId51" Type="http://schemas.openxmlformats.org/officeDocument/2006/relationships/image" Target="../media/image95.png"/><Relationship Id="rId3" Type="http://schemas.openxmlformats.org/officeDocument/2006/relationships/image" Target="../media/image53.png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26.png"/><Relationship Id="rId21" Type="http://schemas.openxmlformats.org/officeDocument/2006/relationships/image" Target="../media/image121.png"/><Relationship Id="rId42" Type="http://schemas.openxmlformats.org/officeDocument/2006/relationships/image" Target="../media/image142.png"/><Relationship Id="rId47" Type="http://schemas.openxmlformats.org/officeDocument/2006/relationships/image" Target="../media/image147.png"/><Relationship Id="rId63" Type="http://schemas.openxmlformats.org/officeDocument/2006/relationships/image" Target="../media/image163.png"/><Relationship Id="rId68" Type="http://schemas.openxmlformats.org/officeDocument/2006/relationships/image" Target="../media/image168.png"/><Relationship Id="rId84" Type="http://schemas.openxmlformats.org/officeDocument/2006/relationships/image" Target="../media/image183.png"/><Relationship Id="rId89" Type="http://schemas.openxmlformats.org/officeDocument/2006/relationships/image" Target="../media/image188.png"/><Relationship Id="rId7" Type="http://schemas.openxmlformats.org/officeDocument/2006/relationships/image" Target="../media/image107.png"/><Relationship Id="rId71" Type="http://schemas.openxmlformats.org/officeDocument/2006/relationships/image" Target="../media/image171.png"/><Relationship Id="rId92" Type="http://schemas.openxmlformats.org/officeDocument/2006/relationships/image" Target="../media/image191.png"/><Relationship Id="rId2" Type="http://schemas.openxmlformats.org/officeDocument/2006/relationships/image" Target="../media/image102.png"/><Relationship Id="rId16" Type="http://schemas.openxmlformats.org/officeDocument/2006/relationships/image" Target="../media/image116.png"/><Relationship Id="rId29" Type="http://schemas.openxmlformats.org/officeDocument/2006/relationships/image" Target="../media/image129.png"/><Relationship Id="rId107" Type="http://schemas.openxmlformats.org/officeDocument/2006/relationships/image" Target="../media/image206.png"/><Relationship Id="rId11" Type="http://schemas.openxmlformats.org/officeDocument/2006/relationships/image" Target="../media/image111.png"/><Relationship Id="rId24" Type="http://schemas.openxmlformats.org/officeDocument/2006/relationships/image" Target="../media/image124.png"/><Relationship Id="rId32" Type="http://schemas.openxmlformats.org/officeDocument/2006/relationships/image" Target="../media/image132.png"/><Relationship Id="rId37" Type="http://schemas.openxmlformats.org/officeDocument/2006/relationships/image" Target="../media/image137.png"/><Relationship Id="rId40" Type="http://schemas.openxmlformats.org/officeDocument/2006/relationships/image" Target="../media/image140.png"/><Relationship Id="rId45" Type="http://schemas.openxmlformats.org/officeDocument/2006/relationships/image" Target="../media/image145.png"/><Relationship Id="rId53" Type="http://schemas.openxmlformats.org/officeDocument/2006/relationships/image" Target="../media/image153.png"/><Relationship Id="rId58" Type="http://schemas.openxmlformats.org/officeDocument/2006/relationships/image" Target="../media/image158.png"/><Relationship Id="rId66" Type="http://schemas.openxmlformats.org/officeDocument/2006/relationships/image" Target="../media/image166.png"/><Relationship Id="rId74" Type="http://schemas.openxmlformats.org/officeDocument/2006/relationships/image" Target="../media/image31.png"/><Relationship Id="rId79" Type="http://schemas.openxmlformats.org/officeDocument/2006/relationships/image" Target="../media/image178.png"/><Relationship Id="rId87" Type="http://schemas.openxmlformats.org/officeDocument/2006/relationships/image" Target="../media/image186.png"/><Relationship Id="rId102" Type="http://schemas.openxmlformats.org/officeDocument/2006/relationships/image" Target="../media/image201.png"/><Relationship Id="rId5" Type="http://schemas.openxmlformats.org/officeDocument/2006/relationships/image" Target="../media/image105.png"/><Relationship Id="rId61" Type="http://schemas.openxmlformats.org/officeDocument/2006/relationships/image" Target="../media/image161.png"/><Relationship Id="rId82" Type="http://schemas.openxmlformats.org/officeDocument/2006/relationships/image" Target="../media/image181.png"/><Relationship Id="rId90" Type="http://schemas.openxmlformats.org/officeDocument/2006/relationships/image" Target="../media/image189.png"/><Relationship Id="rId95" Type="http://schemas.openxmlformats.org/officeDocument/2006/relationships/image" Target="../media/image194.png"/><Relationship Id="rId19" Type="http://schemas.openxmlformats.org/officeDocument/2006/relationships/image" Target="../media/image119.png"/><Relationship Id="rId14" Type="http://schemas.openxmlformats.org/officeDocument/2006/relationships/image" Target="../media/image114.png"/><Relationship Id="rId22" Type="http://schemas.openxmlformats.org/officeDocument/2006/relationships/image" Target="../media/image122.png"/><Relationship Id="rId27" Type="http://schemas.openxmlformats.org/officeDocument/2006/relationships/image" Target="../media/image127.png"/><Relationship Id="rId30" Type="http://schemas.openxmlformats.org/officeDocument/2006/relationships/image" Target="../media/image130.png"/><Relationship Id="rId35" Type="http://schemas.openxmlformats.org/officeDocument/2006/relationships/image" Target="../media/image135.png"/><Relationship Id="rId43" Type="http://schemas.openxmlformats.org/officeDocument/2006/relationships/image" Target="../media/image143.png"/><Relationship Id="rId48" Type="http://schemas.openxmlformats.org/officeDocument/2006/relationships/image" Target="../media/image148.png"/><Relationship Id="rId56" Type="http://schemas.openxmlformats.org/officeDocument/2006/relationships/image" Target="../media/image156.png"/><Relationship Id="rId64" Type="http://schemas.openxmlformats.org/officeDocument/2006/relationships/image" Target="../media/image164.png"/><Relationship Id="rId69" Type="http://schemas.openxmlformats.org/officeDocument/2006/relationships/image" Target="../media/image169.png"/><Relationship Id="rId77" Type="http://schemas.openxmlformats.org/officeDocument/2006/relationships/image" Target="../media/image176.png"/><Relationship Id="rId100" Type="http://schemas.openxmlformats.org/officeDocument/2006/relationships/image" Target="../media/image199.png"/><Relationship Id="rId105" Type="http://schemas.openxmlformats.org/officeDocument/2006/relationships/image" Target="../media/image204.png"/><Relationship Id="rId8" Type="http://schemas.openxmlformats.org/officeDocument/2006/relationships/image" Target="../media/image108.png"/><Relationship Id="rId51" Type="http://schemas.openxmlformats.org/officeDocument/2006/relationships/image" Target="../media/image151.png"/><Relationship Id="rId72" Type="http://schemas.openxmlformats.org/officeDocument/2006/relationships/image" Target="../media/image172.png"/><Relationship Id="rId80" Type="http://schemas.openxmlformats.org/officeDocument/2006/relationships/image" Target="../media/image179.png"/><Relationship Id="rId85" Type="http://schemas.openxmlformats.org/officeDocument/2006/relationships/image" Target="../media/image184.png"/><Relationship Id="rId93" Type="http://schemas.openxmlformats.org/officeDocument/2006/relationships/image" Target="../media/image192.png"/><Relationship Id="rId98" Type="http://schemas.openxmlformats.org/officeDocument/2006/relationships/image" Target="../media/image197.png"/><Relationship Id="rId3" Type="http://schemas.openxmlformats.org/officeDocument/2006/relationships/image" Target="../media/image103.png"/><Relationship Id="rId12" Type="http://schemas.openxmlformats.org/officeDocument/2006/relationships/image" Target="../media/image112.png"/><Relationship Id="rId17" Type="http://schemas.openxmlformats.org/officeDocument/2006/relationships/image" Target="../media/image117.png"/><Relationship Id="rId25" Type="http://schemas.openxmlformats.org/officeDocument/2006/relationships/image" Target="../media/image125.png"/><Relationship Id="rId33" Type="http://schemas.openxmlformats.org/officeDocument/2006/relationships/image" Target="../media/image133.png"/><Relationship Id="rId38" Type="http://schemas.openxmlformats.org/officeDocument/2006/relationships/image" Target="../media/image138.png"/><Relationship Id="rId46" Type="http://schemas.openxmlformats.org/officeDocument/2006/relationships/image" Target="../media/image146.png"/><Relationship Id="rId59" Type="http://schemas.openxmlformats.org/officeDocument/2006/relationships/image" Target="../media/image159.png"/><Relationship Id="rId67" Type="http://schemas.openxmlformats.org/officeDocument/2006/relationships/image" Target="../media/image167.png"/><Relationship Id="rId103" Type="http://schemas.openxmlformats.org/officeDocument/2006/relationships/image" Target="../media/image202.png"/><Relationship Id="rId108" Type="http://schemas.openxmlformats.org/officeDocument/2006/relationships/image" Target="../media/image207.png"/><Relationship Id="rId20" Type="http://schemas.openxmlformats.org/officeDocument/2006/relationships/image" Target="../media/image120.png"/><Relationship Id="rId41" Type="http://schemas.openxmlformats.org/officeDocument/2006/relationships/image" Target="../media/image141.png"/><Relationship Id="rId54" Type="http://schemas.openxmlformats.org/officeDocument/2006/relationships/image" Target="../media/image154.png"/><Relationship Id="rId62" Type="http://schemas.openxmlformats.org/officeDocument/2006/relationships/image" Target="../media/image162.png"/><Relationship Id="rId70" Type="http://schemas.openxmlformats.org/officeDocument/2006/relationships/image" Target="../media/image170.png"/><Relationship Id="rId75" Type="http://schemas.openxmlformats.org/officeDocument/2006/relationships/image" Target="../media/image174.png"/><Relationship Id="rId83" Type="http://schemas.openxmlformats.org/officeDocument/2006/relationships/image" Target="../media/image182.png"/><Relationship Id="rId88" Type="http://schemas.openxmlformats.org/officeDocument/2006/relationships/image" Target="../media/image187.png"/><Relationship Id="rId91" Type="http://schemas.openxmlformats.org/officeDocument/2006/relationships/image" Target="../media/image190.png"/><Relationship Id="rId96" Type="http://schemas.openxmlformats.org/officeDocument/2006/relationships/image" Target="../media/image195.png"/><Relationship Id="rId1" Type="http://schemas.openxmlformats.org/officeDocument/2006/relationships/image" Target="../media/image101.png"/><Relationship Id="rId6" Type="http://schemas.openxmlformats.org/officeDocument/2006/relationships/image" Target="../media/image106.png"/><Relationship Id="rId15" Type="http://schemas.openxmlformats.org/officeDocument/2006/relationships/image" Target="../media/image115.png"/><Relationship Id="rId23" Type="http://schemas.openxmlformats.org/officeDocument/2006/relationships/image" Target="../media/image123.png"/><Relationship Id="rId28" Type="http://schemas.openxmlformats.org/officeDocument/2006/relationships/image" Target="../media/image128.png"/><Relationship Id="rId36" Type="http://schemas.openxmlformats.org/officeDocument/2006/relationships/image" Target="../media/image136.png"/><Relationship Id="rId49" Type="http://schemas.openxmlformats.org/officeDocument/2006/relationships/image" Target="../media/image149.png"/><Relationship Id="rId57" Type="http://schemas.openxmlformats.org/officeDocument/2006/relationships/image" Target="../media/image157.png"/><Relationship Id="rId106" Type="http://schemas.openxmlformats.org/officeDocument/2006/relationships/image" Target="../media/image205.png"/><Relationship Id="rId10" Type="http://schemas.openxmlformats.org/officeDocument/2006/relationships/image" Target="../media/image110.png"/><Relationship Id="rId31" Type="http://schemas.openxmlformats.org/officeDocument/2006/relationships/image" Target="../media/image131.png"/><Relationship Id="rId44" Type="http://schemas.openxmlformats.org/officeDocument/2006/relationships/image" Target="../media/image144.png"/><Relationship Id="rId52" Type="http://schemas.openxmlformats.org/officeDocument/2006/relationships/image" Target="../media/image152.png"/><Relationship Id="rId60" Type="http://schemas.openxmlformats.org/officeDocument/2006/relationships/image" Target="../media/image160.png"/><Relationship Id="rId65" Type="http://schemas.openxmlformats.org/officeDocument/2006/relationships/image" Target="../media/image165.png"/><Relationship Id="rId73" Type="http://schemas.openxmlformats.org/officeDocument/2006/relationships/image" Target="../media/image173.png"/><Relationship Id="rId78" Type="http://schemas.openxmlformats.org/officeDocument/2006/relationships/image" Target="../media/image177.png"/><Relationship Id="rId81" Type="http://schemas.openxmlformats.org/officeDocument/2006/relationships/image" Target="../media/image180.png"/><Relationship Id="rId86" Type="http://schemas.openxmlformats.org/officeDocument/2006/relationships/image" Target="../media/image185.png"/><Relationship Id="rId94" Type="http://schemas.openxmlformats.org/officeDocument/2006/relationships/image" Target="../media/image193.png"/><Relationship Id="rId99" Type="http://schemas.openxmlformats.org/officeDocument/2006/relationships/image" Target="../media/image198.png"/><Relationship Id="rId101" Type="http://schemas.openxmlformats.org/officeDocument/2006/relationships/image" Target="../media/image200.png"/><Relationship Id="rId4" Type="http://schemas.openxmlformats.org/officeDocument/2006/relationships/image" Target="../media/image104.png"/><Relationship Id="rId9" Type="http://schemas.openxmlformats.org/officeDocument/2006/relationships/image" Target="../media/image109.png"/><Relationship Id="rId13" Type="http://schemas.openxmlformats.org/officeDocument/2006/relationships/image" Target="../media/image113.png"/><Relationship Id="rId18" Type="http://schemas.openxmlformats.org/officeDocument/2006/relationships/image" Target="../media/image118.png"/><Relationship Id="rId39" Type="http://schemas.openxmlformats.org/officeDocument/2006/relationships/image" Target="../media/image139.png"/><Relationship Id="rId34" Type="http://schemas.openxmlformats.org/officeDocument/2006/relationships/image" Target="../media/image134.png"/><Relationship Id="rId50" Type="http://schemas.openxmlformats.org/officeDocument/2006/relationships/image" Target="../media/image150.png"/><Relationship Id="rId55" Type="http://schemas.openxmlformats.org/officeDocument/2006/relationships/image" Target="../media/image155.png"/><Relationship Id="rId76" Type="http://schemas.openxmlformats.org/officeDocument/2006/relationships/image" Target="../media/image175.png"/><Relationship Id="rId97" Type="http://schemas.openxmlformats.org/officeDocument/2006/relationships/image" Target="../media/image196.png"/><Relationship Id="rId104" Type="http://schemas.openxmlformats.org/officeDocument/2006/relationships/image" Target="../media/image203.png"/></Relationships>
</file>

<file path=xl/drawings/_rels/drawing4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23.png"/><Relationship Id="rId21" Type="http://schemas.openxmlformats.org/officeDocument/2006/relationships/image" Target="../media/image218.png"/><Relationship Id="rId34" Type="http://schemas.openxmlformats.org/officeDocument/2006/relationships/image" Target="../media/image231.png"/><Relationship Id="rId42" Type="http://schemas.openxmlformats.org/officeDocument/2006/relationships/image" Target="../media/image238.png"/><Relationship Id="rId47" Type="http://schemas.openxmlformats.org/officeDocument/2006/relationships/image" Target="../media/image243.png"/><Relationship Id="rId50" Type="http://schemas.openxmlformats.org/officeDocument/2006/relationships/image" Target="../media/image246.png"/><Relationship Id="rId55" Type="http://schemas.openxmlformats.org/officeDocument/2006/relationships/image" Target="../media/image250.png"/><Relationship Id="rId63" Type="http://schemas.openxmlformats.org/officeDocument/2006/relationships/image" Target="../media/image258.png"/><Relationship Id="rId68" Type="http://schemas.openxmlformats.org/officeDocument/2006/relationships/image" Target="../media/image263.png"/><Relationship Id="rId76" Type="http://schemas.openxmlformats.org/officeDocument/2006/relationships/image" Target="../media/image270.png"/><Relationship Id="rId84" Type="http://schemas.openxmlformats.org/officeDocument/2006/relationships/image" Target="../media/image93.png"/><Relationship Id="rId89" Type="http://schemas.openxmlformats.org/officeDocument/2006/relationships/image" Target="../media/image282.png"/><Relationship Id="rId97" Type="http://schemas.openxmlformats.org/officeDocument/2006/relationships/image" Target="../media/image289.png"/><Relationship Id="rId7" Type="http://schemas.openxmlformats.org/officeDocument/2006/relationships/image" Target="../media/image212.png"/><Relationship Id="rId71" Type="http://schemas.openxmlformats.org/officeDocument/2006/relationships/image" Target="../media/image78.png"/><Relationship Id="rId92" Type="http://schemas.openxmlformats.org/officeDocument/2006/relationships/image" Target="../media/image284.png"/><Relationship Id="rId2" Type="http://schemas.openxmlformats.org/officeDocument/2006/relationships/image" Target="../media/image209.png"/><Relationship Id="rId16" Type="http://schemas.openxmlformats.org/officeDocument/2006/relationships/image" Target="../media/image124.png"/><Relationship Id="rId29" Type="http://schemas.openxmlformats.org/officeDocument/2006/relationships/image" Target="../media/image226.png"/><Relationship Id="rId11" Type="http://schemas.openxmlformats.org/officeDocument/2006/relationships/image" Target="../media/image119.png"/><Relationship Id="rId24" Type="http://schemas.openxmlformats.org/officeDocument/2006/relationships/image" Target="../media/image221.png"/><Relationship Id="rId32" Type="http://schemas.openxmlformats.org/officeDocument/2006/relationships/image" Target="../media/image229.png"/><Relationship Id="rId37" Type="http://schemas.openxmlformats.org/officeDocument/2006/relationships/image" Target="../media/image234.png"/><Relationship Id="rId40" Type="http://schemas.openxmlformats.org/officeDocument/2006/relationships/image" Target="../media/image236.png"/><Relationship Id="rId45" Type="http://schemas.openxmlformats.org/officeDocument/2006/relationships/image" Target="../media/image241.png"/><Relationship Id="rId53" Type="http://schemas.openxmlformats.org/officeDocument/2006/relationships/image" Target="../media/image158.png"/><Relationship Id="rId58" Type="http://schemas.openxmlformats.org/officeDocument/2006/relationships/image" Target="../media/image253.png"/><Relationship Id="rId66" Type="http://schemas.openxmlformats.org/officeDocument/2006/relationships/image" Target="../media/image261.png"/><Relationship Id="rId74" Type="http://schemas.openxmlformats.org/officeDocument/2006/relationships/image" Target="../media/image268.png"/><Relationship Id="rId79" Type="http://schemas.openxmlformats.org/officeDocument/2006/relationships/image" Target="../media/image273.png"/><Relationship Id="rId87" Type="http://schemas.openxmlformats.org/officeDocument/2006/relationships/image" Target="../media/image280.png"/><Relationship Id="rId5" Type="http://schemas.openxmlformats.org/officeDocument/2006/relationships/image" Target="../media/image211.png"/><Relationship Id="rId61" Type="http://schemas.openxmlformats.org/officeDocument/2006/relationships/image" Target="../media/image256.png"/><Relationship Id="rId82" Type="http://schemas.openxmlformats.org/officeDocument/2006/relationships/image" Target="../media/image276.png"/><Relationship Id="rId90" Type="http://schemas.openxmlformats.org/officeDocument/2006/relationships/image" Target="../media/image96.png"/><Relationship Id="rId95" Type="http://schemas.openxmlformats.org/officeDocument/2006/relationships/image" Target="../media/image287.png"/><Relationship Id="rId19" Type="http://schemas.openxmlformats.org/officeDocument/2006/relationships/image" Target="../media/image126.png"/><Relationship Id="rId14" Type="http://schemas.openxmlformats.org/officeDocument/2006/relationships/image" Target="../media/image122.png"/><Relationship Id="rId22" Type="http://schemas.openxmlformats.org/officeDocument/2006/relationships/image" Target="../media/image219.png"/><Relationship Id="rId27" Type="http://schemas.openxmlformats.org/officeDocument/2006/relationships/image" Target="../media/image224.png"/><Relationship Id="rId30" Type="http://schemas.openxmlformats.org/officeDocument/2006/relationships/image" Target="../media/image227.png"/><Relationship Id="rId35" Type="http://schemas.openxmlformats.org/officeDocument/2006/relationships/image" Target="../media/image232.png"/><Relationship Id="rId43" Type="http://schemas.openxmlformats.org/officeDocument/2006/relationships/image" Target="../media/image239.emf"/><Relationship Id="rId48" Type="http://schemas.openxmlformats.org/officeDocument/2006/relationships/image" Target="../media/image244.png"/><Relationship Id="rId56" Type="http://schemas.openxmlformats.org/officeDocument/2006/relationships/image" Target="../media/image251.png"/><Relationship Id="rId64" Type="http://schemas.openxmlformats.org/officeDocument/2006/relationships/image" Target="../media/image259.png"/><Relationship Id="rId69" Type="http://schemas.openxmlformats.org/officeDocument/2006/relationships/image" Target="../media/image264.png"/><Relationship Id="rId77" Type="http://schemas.openxmlformats.org/officeDocument/2006/relationships/image" Target="../media/image271.png"/><Relationship Id="rId8" Type="http://schemas.openxmlformats.org/officeDocument/2006/relationships/image" Target="../media/image115.png"/><Relationship Id="rId51" Type="http://schemas.openxmlformats.org/officeDocument/2006/relationships/image" Target="../media/image247.png"/><Relationship Id="rId72" Type="http://schemas.openxmlformats.org/officeDocument/2006/relationships/image" Target="../media/image266.png"/><Relationship Id="rId80" Type="http://schemas.openxmlformats.org/officeDocument/2006/relationships/image" Target="../media/image274.png"/><Relationship Id="rId85" Type="http://schemas.openxmlformats.org/officeDocument/2006/relationships/image" Target="../media/image278.png"/><Relationship Id="rId93" Type="http://schemas.openxmlformats.org/officeDocument/2006/relationships/image" Target="../media/image285.png"/><Relationship Id="rId3" Type="http://schemas.openxmlformats.org/officeDocument/2006/relationships/image" Target="../media/image104.png"/><Relationship Id="rId12" Type="http://schemas.openxmlformats.org/officeDocument/2006/relationships/image" Target="../media/image213.png"/><Relationship Id="rId17" Type="http://schemas.openxmlformats.org/officeDocument/2006/relationships/image" Target="../media/image215.png"/><Relationship Id="rId25" Type="http://schemas.openxmlformats.org/officeDocument/2006/relationships/image" Target="../media/image222.png"/><Relationship Id="rId33" Type="http://schemas.openxmlformats.org/officeDocument/2006/relationships/image" Target="../media/image230.png"/><Relationship Id="rId38" Type="http://schemas.openxmlformats.org/officeDocument/2006/relationships/image" Target="../media/image235.png"/><Relationship Id="rId46" Type="http://schemas.openxmlformats.org/officeDocument/2006/relationships/image" Target="../media/image242.png"/><Relationship Id="rId59" Type="http://schemas.openxmlformats.org/officeDocument/2006/relationships/image" Target="../media/image254.png"/><Relationship Id="rId67" Type="http://schemas.openxmlformats.org/officeDocument/2006/relationships/image" Target="../media/image262.png"/><Relationship Id="rId20" Type="http://schemas.openxmlformats.org/officeDocument/2006/relationships/image" Target="../media/image217.png"/><Relationship Id="rId41" Type="http://schemas.openxmlformats.org/officeDocument/2006/relationships/image" Target="../media/image237.png"/><Relationship Id="rId54" Type="http://schemas.openxmlformats.org/officeDocument/2006/relationships/image" Target="../media/image249.png"/><Relationship Id="rId62" Type="http://schemas.openxmlformats.org/officeDocument/2006/relationships/image" Target="../media/image257.png"/><Relationship Id="rId70" Type="http://schemas.openxmlformats.org/officeDocument/2006/relationships/image" Target="../media/image265.png"/><Relationship Id="rId75" Type="http://schemas.openxmlformats.org/officeDocument/2006/relationships/image" Target="../media/image269.png"/><Relationship Id="rId83" Type="http://schemas.openxmlformats.org/officeDocument/2006/relationships/image" Target="../media/image277.png"/><Relationship Id="rId88" Type="http://schemas.openxmlformats.org/officeDocument/2006/relationships/image" Target="../media/image281.png"/><Relationship Id="rId91" Type="http://schemas.openxmlformats.org/officeDocument/2006/relationships/image" Target="../media/image283.png"/><Relationship Id="rId96" Type="http://schemas.openxmlformats.org/officeDocument/2006/relationships/image" Target="../media/image288.png"/><Relationship Id="rId1" Type="http://schemas.openxmlformats.org/officeDocument/2006/relationships/image" Target="../media/image208.png"/><Relationship Id="rId6" Type="http://schemas.openxmlformats.org/officeDocument/2006/relationships/image" Target="../media/image109.png"/><Relationship Id="rId15" Type="http://schemas.openxmlformats.org/officeDocument/2006/relationships/image" Target="../media/image123.png"/><Relationship Id="rId23" Type="http://schemas.openxmlformats.org/officeDocument/2006/relationships/image" Target="../media/image220.png"/><Relationship Id="rId28" Type="http://schemas.openxmlformats.org/officeDocument/2006/relationships/image" Target="../media/image225.png"/><Relationship Id="rId36" Type="http://schemas.openxmlformats.org/officeDocument/2006/relationships/image" Target="../media/image233.png"/><Relationship Id="rId49" Type="http://schemas.openxmlformats.org/officeDocument/2006/relationships/image" Target="../media/image245.png"/><Relationship Id="rId57" Type="http://schemas.openxmlformats.org/officeDocument/2006/relationships/image" Target="../media/image252.png"/><Relationship Id="rId10" Type="http://schemas.openxmlformats.org/officeDocument/2006/relationships/image" Target="../media/image118.png"/><Relationship Id="rId31" Type="http://schemas.openxmlformats.org/officeDocument/2006/relationships/image" Target="../media/image228.png"/><Relationship Id="rId44" Type="http://schemas.openxmlformats.org/officeDocument/2006/relationships/image" Target="../media/image240.png"/><Relationship Id="rId52" Type="http://schemas.openxmlformats.org/officeDocument/2006/relationships/image" Target="../media/image248.png"/><Relationship Id="rId60" Type="http://schemas.openxmlformats.org/officeDocument/2006/relationships/image" Target="../media/image255.png"/><Relationship Id="rId65" Type="http://schemas.openxmlformats.org/officeDocument/2006/relationships/image" Target="../media/image260.png"/><Relationship Id="rId73" Type="http://schemas.openxmlformats.org/officeDocument/2006/relationships/image" Target="../media/image267.png"/><Relationship Id="rId78" Type="http://schemas.openxmlformats.org/officeDocument/2006/relationships/image" Target="../media/image272.png"/><Relationship Id="rId81" Type="http://schemas.openxmlformats.org/officeDocument/2006/relationships/image" Target="../media/image275.png"/><Relationship Id="rId86" Type="http://schemas.openxmlformats.org/officeDocument/2006/relationships/image" Target="../media/image279.png"/><Relationship Id="rId94" Type="http://schemas.openxmlformats.org/officeDocument/2006/relationships/image" Target="../media/image286.png"/><Relationship Id="rId4" Type="http://schemas.openxmlformats.org/officeDocument/2006/relationships/image" Target="../media/image210.png"/><Relationship Id="rId9" Type="http://schemas.openxmlformats.org/officeDocument/2006/relationships/image" Target="../media/image116.png"/><Relationship Id="rId13" Type="http://schemas.openxmlformats.org/officeDocument/2006/relationships/image" Target="../media/image214.png"/><Relationship Id="rId18" Type="http://schemas.openxmlformats.org/officeDocument/2006/relationships/image" Target="../media/image216.png"/><Relationship Id="rId39" Type="http://schemas.openxmlformats.org/officeDocument/2006/relationships/image" Target="../media/image14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7.png"/><Relationship Id="rId13" Type="http://schemas.openxmlformats.org/officeDocument/2006/relationships/image" Target="../media/image302.png"/><Relationship Id="rId18" Type="http://schemas.openxmlformats.org/officeDocument/2006/relationships/image" Target="../media/image307.png"/><Relationship Id="rId3" Type="http://schemas.openxmlformats.org/officeDocument/2006/relationships/image" Target="../media/image292.png"/><Relationship Id="rId21" Type="http://schemas.openxmlformats.org/officeDocument/2006/relationships/image" Target="../media/image310.png"/><Relationship Id="rId7" Type="http://schemas.openxmlformats.org/officeDocument/2006/relationships/image" Target="../media/image296.png"/><Relationship Id="rId12" Type="http://schemas.openxmlformats.org/officeDocument/2006/relationships/image" Target="../media/image301.png"/><Relationship Id="rId17" Type="http://schemas.openxmlformats.org/officeDocument/2006/relationships/image" Target="../media/image306.png"/><Relationship Id="rId25" Type="http://schemas.openxmlformats.org/officeDocument/2006/relationships/image" Target="../media/image314.png"/><Relationship Id="rId2" Type="http://schemas.openxmlformats.org/officeDocument/2006/relationships/image" Target="../media/image291.png"/><Relationship Id="rId16" Type="http://schemas.openxmlformats.org/officeDocument/2006/relationships/image" Target="../media/image305.png"/><Relationship Id="rId20" Type="http://schemas.openxmlformats.org/officeDocument/2006/relationships/image" Target="../media/image309.png"/><Relationship Id="rId1" Type="http://schemas.openxmlformats.org/officeDocument/2006/relationships/image" Target="../media/image290.png"/><Relationship Id="rId6" Type="http://schemas.openxmlformats.org/officeDocument/2006/relationships/image" Target="../media/image295.png"/><Relationship Id="rId11" Type="http://schemas.openxmlformats.org/officeDocument/2006/relationships/image" Target="../media/image300.png"/><Relationship Id="rId24" Type="http://schemas.openxmlformats.org/officeDocument/2006/relationships/image" Target="../media/image313.png"/><Relationship Id="rId5" Type="http://schemas.openxmlformats.org/officeDocument/2006/relationships/image" Target="../media/image294.png"/><Relationship Id="rId15" Type="http://schemas.openxmlformats.org/officeDocument/2006/relationships/image" Target="../media/image304.png"/><Relationship Id="rId23" Type="http://schemas.openxmlformats.org/officeDocument/2006/relationships/image" Target="../media/image312.png"/><Relationship Id="rId10" Type="http://schemas.openxmlformats.org/officeDocument/2006/relationships/image" Target="../media/image299.png"/><Relationship Id="rId19" Type="http://schemas.openxmlformats.org/officeDocument/2006/relationships/image" Target="../media/image308.png"/><Relationship Id="rId4" Type="http://schemas.openxmlformats.org/officeDocument/2006/relationships/image" Target="../media/image293.png"/><Relationship Id="rId9" Type="http://schemas.openxmlformats.org/officeDocument/2006/relationships/image" Target="../media/image298.png"/><Relationship Id="rId14" Type="http://schemas.openxmlformats.org/officeDocument/2006/relationships/image" Target="../media/image303.png"/><Relationship Id="rId22" Type="http://schemas.openxmlformats.org/officeDocument/2006/relationships/image" Target="../media/image31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8.png"/><Relationship Id="rId13" Type="http://schemas.openxmlformats.org/officeDocument/2006/relationships/image" Target="../media/image324.png"/><Relationship Id="rId18" Type="http://schemas.openxmlformats.org/officeDocument/2006/relationships/image" Target="../media/image309.png"/><Relationship Id="rId26" Type="http://schemas.openxmlformats.org/officeDocument/2006/relationships/image" Target="../media/image336.png"/><Relationship Id="rId3" Type="http://schemas.openxmlformats.org/officeDocument/2006/relationships/image" Target="../media/image316.png"/><Relationship Id="rId21" Type="http://schemas.openxmlformats.org/officeDocument/2006/relationships/image" Target="../media/image331.png"/><Relationship Id="rId7" Type="http://schemas.openxmlformats.org/officeDocument/2006/relationships/image" Target="../media/image319.png"/><Relationship Id="rId12" Type="http://schemas.openxmlformats.org/officeDocument/2006/relationships/image" Target="../media/image323.png"/><Relationship Id="rId17" Type="http://schemas.openxmlformats.org/officeDocument/2006/relationships/image" Target="../media/image328.png"/><Relationship Id="rId25" Type="http://schemas.openxmlformats.org/officeDocument/2006/relationships/image" Target="../media/image335.png"/><Relationship Id="rId2" Type="http://schemas.openxmlformats.org/officeDocument/2006/relationships/image" Target="../media/image292.png"/><Relationship Id="rId16" Type="http://schemas.openxmlformats.org/officeDocument/2006/relationships/image" Target="../media/image327.png"/><Relationship Id="rId20" Type="http://schemas.openxmlformats.org/officeDocument/2006/relationships/image" Target="../media/image330.png"/><Relationship Id="rId1" Type="http://schemas.openxmlformats.org/officeDocument/2006/relationships/image" Target="../media/image315.png"/><Relationship Id="rId6" Type="http://schemas.openxmlformats.org/officeDocument/2006/relationships/image" Target="../media/image318.png"/><Relationship Id="rId11" Type="http://schemas.openxmlformats.org/officeDocument/2006/relationships/image" Target="../media/image322.png"/><Relationship Id="rId24" Type="http://schemas.openxmlformats.org/officeDocument/2006/relationships/image" Target="../media/image334.png"/><Relationship Id="rId5" Type="http://schemas.openxmlformats.org/officeDocument/2006/relationships/image" Target="../media/image294.png"/><Relationship Id="rId15" Type="http://schemas.openxmlformats.org/officeDocument/2006/relationships/image" Target="../media/image326.png"/><Relationship Id="rId23" Type="http://schemas.openxmlformats.org/officeDocument/2006/relationships/image" Target="../media/image333.png"/><Relationship Id="rId10" Type="http://schemas.openxmlformats.org/officeDocument/2006/relationships/image" Target="../media/image321.png"/><Relationship Id="rId19" Type="http://schemas.openxmlformats.org/officeDocument/2006/relationships/image" Target="../media/image329.png"/><Relationship Id="rId4" Type="http://schemas.openxmlformats.org/officeDocument/2006/relationships/image" Target="../media/image317.png"/><Relationship Id="rId9" Type="http://schemas.openxmlformats.org/officeDocument/2006/relationships/image" Target="../media/image320.png"/><Relationship Id="rId14" Type="http://schemas.openxmlformats.org/officeDocument/2006/relationships/image" Target="../media/image325.png"/><Relationship Id="rId22" Type="http://schemas.openxmlformats.org/officeDocument/2006/relationships/image" Target="../media/image332.png"/><Relationship Id="rId27" Type="http://schemas.openxmlformats.org/officeDocument/2006/relationships/image" Target="../media/image33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5.png"/><Relationship Id="rId13" Type="http://schemas.openxmlformats.org/officeDocument/2006/relationships/image" Target="../media/image348.png"/><Relationship Id="rId18" Type="http://schemas.openxmlformats.org/officeDocument/2006/relationships/image" Target="../media/image353.png"/><Relationship Id="rId3" Type="http://schemas.openxmlformats.org/officeDocument/2006/relationships/image" Target="../media/image340.png"/><Relationship Id="rId7" Type="http://schemas.openxmlformats.org/officeDocument/2006/relationships/image" Target="../media/image344.png"/><Relationship Id="rId12" Type="http://schemas.openxmlformats.org/officeDocument/2006/relationships/image" Target="../media/image347.png"/><Relationship Id="rId17" Type="http://schemas.openxmlformats.org/officeDocument/2006/relationships/image" Target="../media/image352.png"/><Relationship Id="rId2" Type="http://schemas.openxmlformats.org/officeDocument/2006/relationships/image" Target="../media/image339.png"/><Relationship Id="rId16" Type="http://schemas.openxmlformats.org/officeDocument/2006/relationships/image" Target="../media/image351.png"/><Relationship Id="rId1" Type="http://schemas.openxmlformats.org/officeDocument/2006/relationships/image" Target="../media/image338.png"/><Relationship Id="rId6" Type="http://schemas.openxmlformats.org/officeDocument/2006/relationships/image" Target="../media/image343.png"/><Relationship Id="rId11" Type="http://schemas.openxmlformats.org/officeDocument/2006/relationships/image" Target="../media/image337.png"/><Relationship Id="rId5" Type="http://schemas.openxmlformats.org/officeDocument/2006/relationships/image" Target="../media/image342.png"/><Relationship Id="rId15" Type="http://schemas.openxmlformats.org/officeDocument/2006/relationships/image" Target="../media/image350.png"/><Relationship Id="rId10" Type="http://schemas.openxmlformats.org/officeDocument/2006/relationships/image" Target="../media/image335.png"/><Relationship Id="rId4" Type="http://schemas.openxmlformats.org/officeDocument/2006/relationships/image" Target="../media/image341.png"/><Relationship Id="rId9" Type="http://schemas.openxmlformats.org/officeDocument/2006/relationships/image" Target="../media/image346.png"/><Relationship Id="rId14" Type="http://schemas.openxmlformats.org/officeDocument/2006/relationships/image" Target="../media/image349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9.png"/><Relationship Id="rId3" Type="http://schemas.openxmlformats.org/officeDocument/2006/relationships/image" Target="../media/image354.png"/><Relationship Id="rId7" Type="http://schemas.openxmlformats.org/officeDocument/2006/relationships/image" Target="../media/image358.png"/><Relationship Id="rId2" Type="http://schemas.openxmlformats.org/officeDocument/2006/relationships/image" Target="../media/image339.png"/><Relationship Id="rId1" Type="http://schemas.openxmlformats.org/officeDocument/2006/relationships/image" Target="../media/image338.png"/><Relationship Id="rId6" Type="http://schemas.openxmlformats.org/officeDocument/2006/relationships/image" Target="../media/image357.png"/><Relationship Id="rId5" Type="http://schemas.openxmlformats.org/officeDocument/2006/relationships/image" Target="../media/image356.png"/><Relationship Id="rId4" Type="http://schemas.openxmlformats.org/officeDocument/2006/relationships/image" Target="../media/image355.png"/><Relationship Id="rId9" Type="http://schemas.openxmlformats.org/officeDocument/2006/relationships/image" Target="../media/image360.pn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73.png"/><Relationship Id="rId18" Type="http://schemas.openxmlformats.org/officeDocument/2006/relationships/image" Target="../media/image378.png"/><Relationship Id="rId26" Type="http://schemas.openxmlformats.org/officeDocument/2006/relationships/image" Target="../media/image386.png"/><Relationship Id="rId39" Type="http://schemas.openxmlformats.org/officeDocument/2006/relationships/image" Target="../media/image399.png"/><Relationship Id="rId3" Type="http://schemas.openxmlformats.org/officeDocument/2006/relationships/image" Target="../media/image363.png"/><Relationship Id="rId21" Type="http://schemas.openxmlformats.org/officeDocument/2006/relationships/image" Target="../media/image381.png"/><Relationship Id="rId34" Type="http://schemas.openxmlformats.org/officeDocument/2006/relationships/image" Target="../media/image394.png"/><Relationship Id="rId42" Type="http://schemas.openxmlformats.org/officeDocument/2006/relationships/image" Target="../media/image402.png"/><Relationship Id="rId47" Type="http://schemas.openxmlformats.org/officeDocument/2006/relationships/image" Target="../media/image407.png"/><Relationship Id="rId50" Type="http://schemas.openxmlformats.org/officeDocument/2006/relationships/image" Target="../media/image410.png"/><Relationship Id="rId7" Type="http://schemas.openxmlformats.org/officeDocument/2006/relationships/image" Target="../media/image367.png"/><Relationship Id="rId12" Type="http://schemas.openxmlformats.org/officeDocument/2006/relationships/image" Target="../media/image372.png"/><Relationship Id="rId17" Type="http://schemas.openxmlformats.org/officeDocument/2006/relationships/image" Target="../media/image377.png"/><Relationship Id="rId25" Type="http://schemas.openxmlformats.org/officeDocument/2006/relationships/image" Target="../media/image385.png"/><Relationship Id="rId33" Type="http://schemas.openxmlformats.org/officeDocument/2006/relationships/image" Target="../media/image393.png"/><Relationship Id="rId38" Type="http://schemas.openxmlformats.org/officeDocument/2006/relationships/image" Target="../media/image398.png"/><Relationship Id="rId46" Type="http://schemas.openxmlformats.org/officeDocument/2006/relationships/image" Target="../media/image406.png"/><Relationship Id="rId2" Type="http://schemas.openxmlformats.org/officeDocument/2006/relationships/image" Target="../media/image362.png"/><Relationship Id="rId16" Type="http://schemas.openxmlformats.org/officeDocument/2006/relationships/image" Target="../media/image376.png"/><Relationship Id="rId20" Type="http://schemas.openxmlformats.org/officeDocument/2006/relationships/image" Target="../media/image380.png"/><Relationship Id="rId29" Type="http://schemas.openxmlformats.org/officeDocument/2006/relationships/image" Target="../media/image389.png"/><Relationship Id="rId41" Type="http://schemas.openxmlformats.org/officeDocument/2006/relationships/image" Target="../media/image401.png"/><Relationship Id="rId1" Type="http://schemas.openxmlformats.org/officeDocument/2006/relationships/image" Target="../media/image361.png"/><Relationship Id="rId6" Type="http://schemas.openxmlformats.org/officeDocument/2006/relationships/image" Target="../media/image366.png"/><Relationship Id="rId11" Type="http://schemas.openxmlformats.org/officeDocument/2006/relationships/image" Target="../media/image371.png"/><Relationship Id="rId24" Type="http://schemas.openxmlformats.org/officeDocument/2006/relationships/image" Target="../media/image384.png"/><Relationship Id="rId32" Type="http://schemas.openxmlformats.org/officeDocument/2006/relationships/image" Target="../media/image392.png"/><Relationship Id="rId37" Type="http://schemas.openxmlformats.org/officeDocument/2006/relationships/image" Target="../media/image397.png"/><Relationship Id="rId40" Type="http://schemas.openxmlformats.org/officeDocument/2006/relationships/image" Target="../media/image400.png"/><Relationship Id="rId45" Type="http://schemas.openxmlformats.org/officeDocument/2006/relationships/image" Target="../media/image405.png"/><Relationship Id="rId5" Type="http://schemas.openxmlformats.org/officeDocument/2006/relationships/image" Target="../media/image365.png"/><Relationship Id="rId15" Type="http://schemas.openxmlformats.org/officeDocument/2006/relationships/image" Target="../media/image375.png"/><Relationship Id="rId23" Type="http://schemas.openxmlformats.org/officeDocument/2006/relationships/image" Target="../media/image383.png"/><Relationship Id="rId28" Type="http://schemas.openxmlformats.org/officeDocument/2006/relationships/image" Target="../media/image388.png"/><Relationship Id="rId36" Type="http://schemas.openxmlformats.org/officeDocument/2006/relationships/image" Target="../media/image396.png"/><Relationship Id="rId49" Type="http://schemas.openxmlformats.org/officeDocument/2006/relationships/image" Target="../media/image409.png"/><Relationship Id="rId10" Type="http://schemas.openxmlformats.org/officeDocument/2006/relationships/image" Target="../media/image370.png"/><Relationship Id="rId19" Type="http://schemas.openxmlformats.org/officeDocument/2006/relationships/image" Target="../media/image379.png"/><Relationship Id="rId31" Type="http://schemas.openxmlformats.org/officeDocument/2006/relationships/image" Target="../media/image391.png"/><Relationship Id="rId44" Type="http://schemas.openxmlformats.org/officeDocument/2006/relationships/image" Target="../media/image404.png"/><Relationship Id="rId52" Type="http://schemas.openxmlformats.org/officeDocument/2006/relationships/image" Target="../media/image412.png"/><Relationship Id="rId4" Type="http://schemas.openxmlformats.org/officeDocument/2006/relationships/image" Target="../media/image364.png"/><Relationship Id="rId9" Type="http://schemas.openxmlformats.org/officeDocument/2006/relationships/image" Target="../media/image369.png"/><Relationship Id="rId14" Type="http://schemas.openxmlformats.org/officeDocument/2006/relationships/image" Target="../media/image374.png"/><Relationship Id="rId22" Type="http://schemas.openxmlformats.org/officeDocument/2006/relationships/image" Target="../media/image382.png"/><Relationship Id="rId27" Type="http://schemas.openxmlformats.org/officeDocument/2006/relationships/image" Target="../media/image387.png"/><Relationship Id="rId30" Type="http://schemas.openxmlformats.org/officeDocument/2006/relationships/image" Target="../media/image390.png"/><Relationship Id="rId35" Type="http://schemas.openxmlformats.org/officeDocument/2006/relationships/image" Target="../media/image395.png"/><Relationship Id="rId43" Type="http://schemas.openxmlformats.org/officeDocument/2006/relationships/image" Target="../media/image403.png"/><Relationship Id="rId48" Type="http://schemas.openxmlformats.org/officeDocument/2006/relationships/image" Target="../media/image408.png"/><Relationship Id="rId8" Type="http://schemas.openxmlformats.org/officeDocument/2006/relationships/image" Target="../media/image368.png"/><Relationship Id="rId51" Type="http://schemas.openxmlformats.org/officeDocument/2006/relationships/image" Target="../media/image41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2.png"/><Relationship Id="rId13" Type="http://schemas.openxmlformats.org/officeDocument/2006/relationships/image" Target="../media/image378.png"/><Relationship Id="rId18" Type="http://schemas.openxmlformats.org/officeDocument/2006/relationships/image" Target="../media/image427.png"/><Relationship Id="rId26" Type="http://schemas.openxmlformats.org/officeDocument/2006/relationships/image" Target="../media/image435.png"/><Relationship Id="rId39" Type="http://schemas.openxmlformats.org/officeDocument/2006/relationships/image" Target="../media/image447.png"/><Relationship Id="rId3" Type="http://schemas.openxmlformats.org/officeDocument/2006/relationships/image" Target="../media/image415.png"/><Relationship Id="rId21" Type="http://schemas.openxmlformats.org/officeDocument/2006/relationships/image" Target="../media/image430.png"/><Relationship Id="rId34" Type="http://schemas.openxmlformats.org/officeDocument/2006/relationships/image" Target="../media/image442.png"/><Relationship Id="rId42" Type="http://schemas.openxmlformats.org/officeDocument/2006/relationships/image" Target="../media/image450.png"/><Relationship Id="rId47" Type="http://schemas.openxmlformats.org/officeDocument/2006/relationships/image" Target="../media/image455.png"/><Relationship Id="rId7" Type="http://schemas.openxmlformats.org/officeDocument/2006/relationships/image" Target="../media/image418.png"/><Relationship Id="rId12" Type="http://schemas.openxmlformats.org/officeDocument/2006/relationships/image" Target="../media/image422.png"/><Relationship Id="rId17" Type="http://schemas.openxmlformats.org/officeDocument/2006/relationships/image" Target="../media/image426.png"/><Relationship Id="rId25" Type="http://schemas.openxmlformats.org/officeDocument/2006/relationships/image" Target="../media/image434.png"/><Relationship Id="rId33" Type="http://schemas.openxmlformats.org/officeDocument/2006/relationships/image" Target="../media/image441.png"/><Relationship Id="rId38" Type="http://schemas.openxmlformats.org/officeDocument/2006/relationships/image" Target="../media/image446.png"/><Relationship Id="rId46" Type="http://schemas.openxmlformats.org/officeDocument/2006/relationships/image" Target="../media/image454.png"/><Relationship Id="rId2" Type="http://schemas.openxmlformats.org/officeDocument/2006/relationships/image" Target="../media/image414.png"/><Relationship Id="rId16" Type="http://schemas.openxmlformats.org/officeDocument/2006/relationships/image" Target="../media/image425.png"/><Relationship Id="rId20" Type="http://schemas.openxmlformats.org/officeDocument/2006/relationships/image" Target="../media/image429.png"/><Relationship Id="rId29" Type="http://schemas.openxmlformats.org/officeDocument/2006/relationships/image" Target="../media/image437.png"/><Relationship Id="rId41" Type="http://schemas.openxmlformats.org/officeDocument/2006/relationships/image" Target="../media/image449.png"/><Relationship Id="rId1" Type="http://schemas.openxmlformats.org/officeDocument/2006/relationships/image" Target="../media/image413.png"/><Relationship Id="rId6" Type="http://schemas.openxmlformats.org/officeDocument/2006/relationships/image" Target="../media/image370.png"/><Relationship Id="rId11" Type="http://schemas.openxmlformats.org/officeDocument/2006/relationships/image" Target="../media/image421.png"/><Relationship Id="rId24" Type="http://schemas.openxmlformats.org/officeDocument/2006/relationships/image" Target="../media/image433.png"/><Relationship Id="rId32" Type="http://schemas.openxmlformats.org/officeDocument/2006/relationships/image" Target="../media/image440.png"/><Relationship Id="rId37" Type="http://schemas.openxmlformats.org/officeDocument/2006/relationships/image" Target="../media/image445.png"/><Relationship Id="rId40" Type="http://schemas.openxmlformats.org/officeDocument/2006/relationships/image" Target="../media/image448.png"/><Relationship Id="rId45" Type="http://schemas.openxmlformats.org/officeDocument/2006/relationships/image" Target="../media/image453.png"/><Relationship Id="rId5" Type="http://schemas.openxmlformats.org/officeDocument/2006/relationships/image" Target="../media/image417.png"/><Relationship Id="rId15" Type="http://schemas.openxmlformats.org/officeDocument/2006/relationships/image" Target="../media/image424.png"/><Relationship Id="rId23" Type="http://schemas.openxmlformats.org/officeDocument/2006/relationships/image" Target="../media/image432.png"/><Relationship Id="rId28" Type="http://schemas.openxmlformats.org/officeDocument/2006/relationships/image" Target="../media/image394.png"/><Relationship Id="rId36" Type="http://schemas.openxmlformats.org/officeDocument/2006/relationships/image" Target="../media/image444.png"/><Relationship Id="rId10" Type="http://schemas.openxmlformats.org/officeDocument/2006/relationships/image" Target="../media/image420.png"/><Relationship Id="rId19" Type="http://schemas.openxmlformats.org/officeDocument/2006/relationships/image" Target="../media/image428.png"/><Relationship Id="rId31" Type="http://schemas.openxmlformats.org/officeDocument/2006/relationships/image" Target="../media/image439.png"/><Relationship Id="rId44" Type="http://schemas.openxmlformats.org/officeDocument/2006/relationships/image" Target="../media/image452.png"/><Relationship Id="rId4" Type="http://schemas.openxmlformats.org/officeDocument/2006/relationships/image" Target="../media/image416.png"/><Relationship Id="rId9" Type="http://schemas.openxmlformats.org/officeDocument/2006/relationships/image" Target="../media/image419.png"/><Relationship Id="rId14" Type="http://schemas.openxmlformats.org/officeDocument/2006/relationships/image" Target="../media/image423.png"/><Relationship Id="rId22" Type="http://schemas.openxmlformats.org/officeDocument/2006/relationships/image" Target="../media/image431.png"/><Relationship Id="rId27" Type="http://schemas.openxmlformats.org/officeDocument/2006/relationships/image" Target="../media/image436.png"/><Relationship Id="rId30" Type="http://schemas.openxmlformats.org/officeDocument/2006/relationships/image" Target="../media/image438.png"/><Relationship Id="rId35" Type="http://schemas.openxmlformats.org/officeDocument/2006/relationships/image" Target="../media/image443.png"/><Relationship Id="rId43" Type="http://schemas.openxmlformats.org/officeDocument/2006/relationships/image" Target="../media/image451.png"/><Relationship Id="rId48" Type="http://schemas.openxmlformats.org/officeDocument/2006/relationships/image" Target="../media/image456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9.png"/><Relationship Id="rId2" Type="http://schemas.openxmlformats.org/officeDocument/2006/relationships/image" Target="../media/image458.png"/><Relationship Id="rId1" Type="http://schemas.openxmlformats.org/officeDocument/2006/relationships/image" Target="../media/image457.png"/><Relationship Id="rId6" Type="http://schemas.openxmlformats.org/officeDocument/2006/relationships/image" Target="../media/image451.png"/><Relationship Id="rId5" Type="http://schemas.openxmlformats.org/officeDocument/2006/relationships/image" Target="../media/image461.png"/><Relationship Id="rId4" Type="http://schemas.openxmlformats.org/officeDocument/2006/relationships/image" Target="../media/image460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3.png"/><Relationship Id="rId2" Type="http://schemas.openxmlformats.org/officeDocument/2006/relationships/image" Target="../media/image462.png"/><Relationship Id="rId1" Type="http://schemas.openxmlformats.org/officeDocument/2006/relationships/image" Target="../media/image457.png"/><Relationship Id="rId6" Type="http://schemas.openxmlformats.org/officeDocument/2006/relationships/image" Target="../media/image451.png"/><Relationship Id="rId5" Type="http://schemas.openxmlformats.org/officeDocument/2006/relationships/image" Target="../media/image465.png"/><Relationship Id="rId4" Type="http://schemas.openxmlformats.org/officeDocument/2006/relationships/image" Target="../media/image464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3.png"/><Relationship Id="rId3" Type="http://schemas.openxmlformats.org/officeDocument/2006/relationships/image" Target="../media/image468.png"/><Relationship Id="rId7" Type="http://schemas.openxmlformats.org/officeDocument/2006/relationships/image" Target="../media/image472.png"/><Relationship Id="rId2" Type="http://schemas.openxmlformats.org/officeDocument/2006/relationships/image" Target="../media/image467.png"/><Relationship Id="rId1" Type="http://schemas.openxmlformats.org/officeDocument/2006/relationships/image" Target="../media/image466.png"/><Relationship Id="rId6" Type="http://schemas.openxmlformats.org/officeDocument/2006/relationships/image" Target="../media/image471.png"/><Relationship Id="rId5" Type="http://schemas.openxmlformats.org/officeDocument/2006/relationships/image" Target="../media/image470.png"/><Relationship Id="rId4" Type="http://schemas.openxmlformats.org/officeDocument/2006/relationships/image" Target="../media/image469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1.png"/><Relationship Id="rId3" Type="http://schemas.openxmlformats.org/officeDocument/2006/relationships/image" Target="../media/image476.png"/><Relationship Id="rId7" Type="http://schemas.openxmlformats.org/officeDocument/2006/relationships/image" Target="../media/image480.png"/><Relationship Id="rId2" Type="http://schemas.openxmlformats.org/officeDocument/2006/relationships/image" Target="../media/image475.png"/><Relationship Id="rId1" Type="http://schemas.openxmlformats.org/officeDocument/2006/relationships/image" Target="../media/image474.png"/><Relationship Id="rId6" Type="http://schemas.openxmlformats.org/officeDocument/2006/relationships/image" Target="../media/image479.png"/><Relationship Id="rId11" Type="http://schemas.openxmlformats.org/officeDocument/2006/relationships/image" Target="../media/image484.png"/><Relationship Id="rId5" Type="http://schemas.openxmlformats.org/officeDocument/2006/relationships/image" Target="../media/image478.png"/><Relationship Id="rId10" Type="http://schemas.openxmlformats.org/officeDocument/2006/relationships/image" Target="../media/image483.png"/><Relationship Id="rId4" Type="http://schemas.openxmlformats.org/officeDocument/2006/relationships/image" Target="../media/image477.png"/><Relationship Id="rId9" Type="http://schemas.openxmlformats.org/officeDocument/2006/relationships/image" Target="../media/image482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7.png"/><Relationship Id="rId2" Type="http://schemas.openxmlformats.org/officeDocument/2006/relationships/image" Target="../media/image486.png"/><Relationship Id="rId1" Type="http://schemas.openxmlformats.org/officeDocument/2006/relationships/image" Target="../media/image485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7.png"/><Relationship Id="rId2" Type="http://schemas.openxmlformats.org/officeDocument/2006/relationships/image" Target="../media/image488.png"/><Relationship Id="rId1" Type="http://schemas.openxmlformats.org/officeDocument/2006/relationships/image" Target="../media/image485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807245</xdr:colOff>
      <xdr:row>153</xdr:row>
      <xdr:rowOff>147638</xdr:rowOff>
    </xdr:from>
    <xdr:to>
      <xdr:col>5</xdr:col>
      <xdr:colOff>406664</xdr:colOff>
      <xdr:row>167</xdr:row>
      <xdr:rowOff>1087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4464" y="528638"/>
          <a:ext cx="2719386" cy="2437899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170</xdr:row>
      <xdr:rowOff>125582</xdr:rowOff>
    </xdr:from>
    <xdr:to>
      <xdr:col>3</xdr:col>
      <xdr:colOff>552450</xdr:colOff>
      <xdr:row>178</xdr:row>
      <xdr:rowOff>165100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" y="3745082"/>
          <a:ext cx="2466975" cy="1484143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181</xdr:row>
      <xdr:rowOff>95250</xdr:rowOff>
    </xdr:from>
    <xdr:to>
      <xdr:col>5</xdr:col>
      <xdr:colOff>51858</xdr:colOff>
      <xdr:row>189</xdr:row>
      <xdr:rowOff>114947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651" y="5810250"/>
          <a:ext cx="3152774" cy="1464322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581024</xdr:colOff>
      <xdr:row>208</xdr:row>
      <xdr:rowOff>85724</xdr:rowOff>
    </xdr:from>
    <xdr:to>
      <xdr:col>3</xdr:col>
      <xdr:colOff>405389</xdr:colOff>
      <xdr:row>218</xdr:row>
      <xdr:rowOff>19050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1024" y="28660724"/>
          <a:ext cx="2529465" cy="1790701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220</xdr:row>
      <xdr:rowOff>106136</xdr:rowOff>
    </xdr:from>
    <xdr:to>
      <xdr:col>2</xdr:col>
      <xdr:colOff>571500</xdr:colOff>
      <xdr:row>231</xdr:row>
      <xdr:rowOff>127000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967136"/>
          <a:ext cx="1628775" cy="20369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3</xdr:col>
      <xdr:colOff>173819</xdr:colOff>
      <xdr:row>244</xdr:row>
      <xdr:rowOff>107156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3718500"/>
          <a:ext cx="2269319" cy="1774031"/>
        </a:xfrm>
        <a:prstGeom prst="rect">
          <a:avLst/>
        </a:prstGeom>
      </xdr:spPr>
    </xdr:pic>
    <xdr:clientData/>
  </xdr:twoCellAnchor>
  <xdr:twoCellAnchor editAs="oneCell">
    <xdr:from>
      <xdr:col>1</xdr:col>
      <xdr:colOff>122465</xdr:colOff>
      <xdr:row>246</xdr:row>
      <xdr:rowOff>127567</xdr:rowOff>
    </xdr:from>
    <xdr:to>
      <xdr:col>3</xdr:col>
      <xdr:colOff>69961</xdr:colOff>
      <xdr:row>257</xdr:row>
      <xdr:rowOff>87879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53716"/>
        <a:stretch/>
      </xdr:blipFill>
      <xdr:spPr>
        <a:xfrm>
          <a:off x="734786" y="31941067"/>
          <a:ext cx="2042996" cy="1976437"/>
        </a:xfrm>
        <a:prstGeom prst="rect">
          <a:avLst/>
        </a:prstGeom>
      </xdr:spPr>
    </xdr:pic>
    <xdr:clientData/>
  </xdr:twoCellAnchor>
  <xdr:twoCellAnchor editAs="oneCell">
    <xdr:from>
      <xdr:col>1</xdr:col>
      <xdr:colOff>41669</xdr:colOff>
      <xdr:row>260</xdr:row>
      <xdr:rowOff>43541</xdr:rowOff>
    </xdr:from>
    <xdr:to>
      <xdr:col>3</xdr:col>
      <xdr:colOff>60743</xdr:colOff>
      <xdr:row>272</xdr:row>
      <xdr:rowOff>133802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2155" y="31568570"/>
          <a:ext cx="2174445" cy="2100943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</xdr:colOff>
      <xdr:row>276</xdr:row>
      <xdr:rowOff>149679</xdr:rowOff>
    </xdr:from>
    <xdr:to>
      <xdr:col>4</xdr:col>
      <xdr:colOff>178253</xdr:colOff>
      <xdr:row>286</xdr:row>
      <xdr:rowOff>25854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5928" y="37678179"/>
          <a:ext cx="2886075" cy="1638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3</xdr:col>
      <xdr:colOff>443171</xdr:colOff>
      <xdr:row>299</xdr:row>
      <xdr:rowOff>66222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2321" y="39814500"/>
          <a:ext cx="2552279" cy="20818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301</xdr:row>
      <xdr:rowOff>0</xdr:rowOff>
    </xdr:from>
    <xdr:to>
      <xdr:col>4</xdr:col>
      <xdr:colOff>12246</xdr:colOff>
      <xdr:row>310</xdr:row>
      <xdr:rowOff>50800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2321" y="42291000"/>
          <a:ext cx="2733675" cy="1685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4</xdr:col>
      <xdr:colOff>117021</xdr:colOff>
      <xdr:row>324</xdr:row>
      <xdr:rowOff>50800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2321" y="44577000"/>
          <a:ext cx="2838450" cy="206692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325</xdr:row>
      <xdr:rowOff>149678</xdr:rowOff>
    </xdr:from>
    <xdr:to>
      <xdr:col>2</xdr:col>
      <xdr:colOff>379639</xdr:colOff>
      <xdr:row>333</xdr:row>
      <xdr:rowOff>143328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98071" y="47012678"/>
          <a:ext cx="1304925" cy="1438275"/>
        </a:xfrm>
        <a:prstGeom prst="rect">
          <a:avLst/>
        </a:prstGeom>
      </xdr:spPr>
    </xdr:pic>
    <xdr:clientData/>
  </xdr:twoCellAnchor>
  <xdr:twoCellAnchor editAs="oneCell">
    <xdr:from>
      <xdr:col>1</xdr:col>
      <xdr:colOff>231321</xdr:colOff>
      <xdr:row>335</xdr:row>
      <xdr:rowOff>162324</xdr:rowOff>
    </xdr:from>
    <xdr:to>
      <xdr:col>4</xdr:col>
      <xdr:colOff>3740</xdr:colOff>
      <xdr:row>345</xdr:row>
      <xdr:rowOff>121557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43642" y="48930324"/>
          <a:ext cx="2488746" cy="1784858"/>
        </a:xfrm>
        <a:prstGeom prst="rect">
          <a:avLst/>
        </a:prstGeom>
      </xdr:spPr>
    </xdr:pic>
    <xdr:clientData/>
  </xdr:twoCellAnchor>
  <xdr:twoCellAnchor editAs="oneCell">
    <xdr:from>
      <xdr:col>1</xdr:col>
      <xdr:colOff>176893</xdr:colOff>
      <xdr:row>347</xdr:row>
      <xdr:rowOff>122464</xdr:rowOff>
    </xdr:from>
    <xdr:to>
      <xdr:col>3</xdr:col>
      <xdr:colOff>544285</xdr:colOff>
      <xdr:row>354</xdr:row>
      <xdr:rowOff>62774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9214" y="51176464"/>
          <a:ext cx="2476500" cy="1209675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108858</xdr:colOff>
      <xdr:row>355</xdr:row>
      <xdr:rowOff>136071</xdr:rowOff>
    </xdr:from>
    <xdr:to>
      <xdr:col>4</xdr:col>
      <xdr:colOff>258537</xdr:colOff>
      <xdr:row>365</xdr:row>
      <xdr:rowOff>94950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1179" y="52714071"/>
          <a:ext cx="2871108" cy="178450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367</xdr:row>
      <xdr:rowOff>144310</xdr:rowOff>
    </xdr:from>
    <xdr:to>
      <xdr:col>3</xdr:col>
      <xdr:colOff>585107</xdr:colOff>
      <xdr:row>375</xdr:row>
      <xdr:rowOff>147411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02821" y="55008310"/>
          <a:ext cx="2503715" cy="1447726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217714</xdr:colOff>
      <xdr:row>377</xdr:row>
      <xdr:rowOff>108857</xdr:rowOff>
    </xdr:from>
    <xdr:to>
      <xdr:col>2</xdr:col>
      <xdr:colOff>451384</xdr:colOff>
      <xdr:row>388</xdr:row>
      <xdr:rowOff>67301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38200" y="52011943"/>
          <a:ext cx="1474641" cy="1810829"/>
        </a:xfrm>
        <a:prstGeom prst="rect">
          <a:avLst/>
        </a:prstGeom>
      </xdr:spPr>
    </xdr:pic>
    <xdr:clientData/>
  </xdr:twoCellAnchor>
  <xdr:twoCellAnchor editAs="oneCell">
    <xdr:from>
      <xdr:col>1</xdr:col>
      <xdr:colOff>121325</xdr:colOff>
      <xdr:row>389</xdr:row>
      <xdr:rowOff>174169</xdr:rowOff>
    </xdr:from>
    <xdr:to>
      <xdr:col>2</xdr:col>
      <xdr:colOff>315686</xdr:colOff>
      <xdr:row>401</xdr:row>
      <xdr:rowOff>123995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41811" y="54167312"/>
          <a:ext cx="1435332" cy="1992258"/>
        </a:xfrm>
        <a:prstGeom prst="rect">
          <a:avLst/>
        </a:prstGeom>
      </xdr:spPr>
    </xdr:pic>
    <xdr:clientData/>
  </xdr:twoCellAnchor>
  <xdr:twoCellAnchor editAs="oneCell">
    <xdr:from>
      <xdr:col>1</xdr:col>
      <xdr:colOff>87085</xdr:colOff>
      <xdr:row>403</xdr:row>
      <xdr:rowOff>159798</xdr:rowOff>
    </xdr:from>
    <xdr:to>
      <xdr:col>3</xdr:col>
      <xdr:colOff>4552</xdr:colOff>
      <xdr:row>413</xdr:row>
      <xdr:rowOff>119765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7571" y="56591341"/>
          <a:ext cx="2070457" cy="1622306"/>
        </a:xfrm>
        <a:prstGeom prst="rect">
          <a:avLst/>
        </a:prstGeom>
      </xdr:spPr>
    </xdr:pic>
    <xdr:clientData/>
  </xdr:twoCellAnchor>
  <xdr:twoCellAnchor editAs="oneCell">
    <xdr:from>
      <xdr:col>1</xdr:col>
      <xdr:colOff>43541</xdr:colOff>
      <xdr:row>415</xdr:row>
      <xdr:rowOff>156852</xdr:rowOff>
    </xdr:from>
    <xdr:to>
      <xdr:col>4</xdr:col>
      <xdr:colOff>385655</xdr:colOff>
      <xdr:row>426</xdr:row>
      <xdr:rowOff>126545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4027" y="58678452"/>
          <a:ext cx="3128857" cy="1806204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428</xdr:row>
      <xdr:rowOff>130968</xdr:rowOff>
    </xdr:from>
    <xdr:to>
      <xdr:col>3</xdr:col>
      <xdr:colOff>527472</xdr:colOff>
      <xdr:row>442</xdr:row>
      <xdr:rowOff>107950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54844" y="65877281"/>
          <a:ext cx="2587253" cy="2564607"/>
        </a:xfrm>
        <a:prstGeom prst="rect">
          <a:avLst/>
        </a:prstGeom>
      </xdr:spPr>
    </xdr:pic>
    <xdr:clientData/>
  </xdr:twoCellAnchor>
  <xdr:twoCellAnchor editAs="oneCell">
    <xdr:from>
      <xdr:col>1</xdr:col>
      <xdr:colOff>23813</xdr:colOff>
      <xdr:row>444</xdr:row>
      <xdr:rowOff>142875</xdr:rowOff>
    </xdr:from>
    <xdr:to>
      <xdr:col>3</xdr:col>
      <xdr:colOff>126366</xdr:colOff>
      <xdr:row>452</xdr:row>
      <xdr:rowOff>1111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31032" y="68937188"/>
          <a:ext cx="2209959" cy="1297781"/>
        </a:xfrm>
        <a:prstGeom prst="rect">
          <a:avLst/>
        </a:prstGeom>
      </xdr:spPr>
    </xdr:pic>
    <xdr:clientData/>
  </xdr:twoCellAnchor>
  <xdr:twoCellAnchor editAs="oneCell">
    <xdr:from>
      <xdr:col>1</xdr:col>
      <xdr:colOff>59532</xdr:colOff>
      <xdr:row>454</xdr:row>
      <xdr:rowOff>178593</xdr:rowOff>
    </xdr:from>
    <xdr:to>
      <xdr:col>2</xdr:col>
      <xdr:colOff>447135</xdr:colOff>
      <xdr:row>465</xdr:row>
      <xdr:rowOff>84137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6751" y="70687406"/>
          <a:ext cx="1602040" cy="1921669"/>
        </a:xfrm>
        <a:prstGeom prst="rect">
          <a:avLst/>
        </a:prstGeom>
      </xdr:spPr>
    </xdr:pic>
    <xdr:clientData/>
  </xdr:twoCellAnchor>
  <xdr:twoCellAnchor editAs="oneCell">
    <xdr:from>
      <xdr:col>1</xdr:col>
      <xdr:colOff>59531</xdr:colOff>
      <xdr:row>465</xdr:row>
      <xdr:rowOff>59531</xdr:rowOff>
    </xdr:from>
    <xdr:to>
      <xdr:col>2</xdr:col>
      <xdr:colOff>506841</xdr:colOff>
      <xdr:row>476</xdr:row>
      <xdr:rowOff>43657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6750" y="72854344"/>
          <a:ext cx="1661747" cy="20002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478</xdr:row>
      <xdr:rowOff>11907</xdr:rowOff>
    </xdr:from>
    <xdr:to>
      <xdr:col>3</xdr:col>
      <xdr:colOff>551873</xdr:colOff>
      <xdr:row>487</xdr:row>
      <xdr:rowOff>7938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7219" y="75283220"/>
          <a:ext cx="2659279" cy="1631156"/>
        </a:xfrm>
        <a:prstGeom prst="rect">
          <a:avLst/>
        </a:prstGeom>
      </xdr:spPr>
    </xdr:pic>
    <xdr:clientData/>
  </xdr:twoCellAnchor>
  <xdr:twoCellAnchor editAs="oneCell">
    <xdr:from>
      <xdr:col>1</xdr:col>
      <xdr:colOff>107155</xdr:colOff>
      <xdr:row>489</xdr:row>
      <xdr:rowOff>1283</xdr:rowOff>
    </xdr:from>
    <xdr:to>
      <xdr:col>2</xdr:col>
      <xdr:colOff>97631</xdr:colOff>
      <xdr:row>497</xdr:row>
      <xdr:rowOff>74612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14374" y="77368096"/>
          <a:ext cx="1204913" cy="1517954"/>
        </a:xfrm>
        <a:prstGeom prst="rect">
          <a:avLst/>
        </a:prstGeom>
      </xdr:spPr>
    </xdr:pic>
    <xdr:clientData/>
  </xdr:twoCellAnchor>
  <xdr:twoCellAnchor editAs="oneCell">
    <xdr:from>
      <xdr:col>1</xdr:col>
      <xdr:colOff>35720</xdr:colOff>
      <xdr:row>498</xdr:row>
      <xdr:rowOff>178594</xdr:rowOff>
    </xdr:from>
    <xdr:to>
      <xdr:col>2</xdr:col>
      <xdr:colOff>622885</xdr:colOff>
      <xdr:row>505</xdr:row>
      <xdr:rowOff>115093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42939" y="79259907"/>
          <a:ext cx="1801602" cy="1190624"/>
        </a:xfrm>
        <a:prstGeom prst="rect">
          <a:avLst/>
        </a:prstGeom>
      </xdr:spPr>
    </xdr:pic>
    <xdr:clientData/>
  </xdr:twoCellAnchor>
  <xdr:twoCellAnchor editAs="oneCell">
    <xdr:from>
      <xdr:col>1</xdr:col>
      <xdr:colOff>23813</xdr:colOff>
      <xdr:row>507</xdr:row>
      <xdr:rowOff>83342</xdr:rowOff>
    </xdr:from>
    <xdr:to>
      <xdr:col>2</xdr:col>
      <xdr:colOff>423752</xdr:colOff>
      <xdr:row>518</xdr:row>
      <xdr:rowOff>67468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31032" y="80879155"/>
          <a:ext cx="1614376" cy="2000251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520</xdr:row>
      <xdr:rowOff>21943</xdr:rowOff>
    </xdr:from>
    <xdr:to>
      <xdr:col>2</xdr:col>
      <xdr:colOff>542925</xdr:colOff>
      <xdr:row>527</xdr:row>
      <xdr:rowOff>117475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76300" y="83441893"/>
          <a:ext cx="1485900" cy="1349657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285751</xdr:colOff>
      <xdr:row>529</xdr:row>
      <xdr:rowOff>142876</xdr:rowOff>
    </xdr:from>
    <xdr:to>
      <xdr:col>1</xdr:col>
      <xdr:colOff>847725</xdr:colOff>
      <xdr:row>539</xdr:row>
      <xdr:rowOff>53751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/>
        <a:srcRect r="82111"/>
        <a:stretch/>
      </xdr:blipFill>
      <xdr:spPr>
        <a:xfrm>
          <a:off x="895351" y="85277326"/>
          <a:ext cx="561974" cy="1736500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209551</xdr:colOff>
      <xdr:row>541</xdr:row>
      <xdr:rowOff>19051</xdr:rowOff>
    </xdr:from>
    <xdr:to>
      <xdr:col>1</xdr:col>
      <xdr:colOff>990601</xdr:colOff>
      <xdr:row>550</xdr:row>
      <xdr:rowOff>18224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19151" y="87439501"/>
          <a:ext cx="781050" cy="1634298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192</xdr:row>
      <xdr:rowOff>104775</xdr:rowOff>
    </xdr:from>
    <xdr:to>
      <xdr:col>5</xdr:col>
      <xdr:colOff>375782</xdr:colOff>
      <xdr:row>203</xdr:row>
      <xdr:rowOff>158750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914650" y="17059275"/>
          <a:ext cx="1200224" cy="2085975"/>
        </a:xfrm>
        <a:prstGeom prst="rect">
          <a:avLst/>
        </a:prstGeom>
      </xdr:spPr>
    </xdr:pic>
    <xdr:clientData/>
  </xdr:twoCellAnchor>
  <xdr:twoCellAnchor editAs="oneCell">
    <xdr:from>
      <xdr:col>1</xdr:col>
      <xdr:colOff>1158875</xdr:colOff>
      <xdr:row>541</xdr:row>
      <xdr:rowOff>174625</xdr:rowOff>
    </xdr:from>
    <xdr:to>
      <xdr:col>3</xdr:col>
      <xdr:colOff>179388</xdr:colOff>
      <xdr:row>544</xdr:row>
      <xdr:rowOff>98425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770063" y="88185625"/>
          <a:ext cx="1123950" cy="447675"/>
        </a:xfrm>
        <a:prstGeom prst="rect">
          <a:avLst/>
        </a:prstGeom>
      </xdr:spPr>
    </xdr:pic>
    <xdr:clientData/>
  </xdr:twoCellAnchor>
  <xdr:twoCellAnchor editAs="oneCell">
    <xdr:from>
      <xdr:col>2</xdr:col>
      <xdr:colOff>15875</xdr:colOff>
      <xdr:row>530</xdr:row>
      <xdr:rowOff>87314</xdr:rowOff>
    </xdr:from>
    <xdr:to>
      <xdr:col>3</xdr:col>
      <xdr:colOff>190500</xdr:colOff>
      <xdr:row>532</xdr:row>
      <xdr:rowOff>113910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833563" y="86002814"/>
          <a:ext cx="1071562" cy="37584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119062</xdr:colOff>
      <xdr:row>2</xdr:row>
      <xdr:rowOff>55563</xdr:rowOff>
    </xdr:from>
    <xdr:to>
      <xdr:col>1</xdr:col>
      <xdr:colOff>990600</xdr:colOff>
      <xdr:row>8</xdr:row>
      <xdr:rowOff>156544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41362" y="411163"/>
          <a:ext cx="871538" cy="1167781"/>
        </a:xfrm>
        <a:prstGeom prst="rect">
          <a:avLst/>
        </a:prstGeom>
      </xdr:spPr>
    </xdr:pic>
    <xdr:clientData/>
  </xdr:twoCellAnchor>
  <xdr:twoCellAnchor editAs="oneCell">
    <xdr:from>
      <xdr:col>1</xdr:col>
      <xdr:colOff>212902</xdr:colOff>
      <xdr:row>10</xdr:row>
      <xdr:rowOff>103188</xdr:rowOff>
    </xdr:from>
    <xdr:to>
      <xdr:col>2</xdr:col>
      <xdr:colOff>492125</xdr:colOff>
      <xdr:row>17</xdr:row>
      <xdr:rowOff>58685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16152" y="2008188"/>
          <a:ext cx="1485723" cy="1288997"/>
        </a:xfrm>
        <a:prstGeom prst="rect">
          <a:avLst/>
        </a:prstGeom>
      </xdr:spPr>
    </xdr:pic>
    <xdr:clientData/>
  </xdr:twoCellAnchor>
  <xdr:twoCellAnchor editAs="oneCell">
    <xdr:from>
      <xdr:col>1</xdr:col>
      <xdr:colOff>63502</xdr:colOff>
      <xdr:row>20</xdr:row>
      <xdr:rowOff>31752</xdr:rowOff>
    </xdr:from>
    <xdr:to>
      <xdr:col>2</xdr:col>
      <xdr:colOff>609600</xdr:colOff>
      <xdr:row>27</xdr:row>
      <xdr:rowOff>157871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85802" y="3575052"/>
          <a:ext cx="1790698" cy="1281819"/>
        </a:xfrm>
        <a:prstGeom prst="rect">
          <a:avLst/>
        </a:prstGeom>
      </xdr:spPr>
    </xdr:pic>
    <xdr:clientData/>
  </xdr:twoCellAnchor>
  <xdr:twoCellAnchor editAs="oneCell">
    <xdr:from>
      <xdr:col>1</xdr:col>
      <xdr:colOff>79375</xdr:colOff>
      <xdr:row>31</xdr:row>
      <xdr:rowOff>79375</xdr:rowOff>
    </xdr:from>
    <xdr:to>
      <xdr:col>2</xdr:col>
      <xdr:colOff>431800</xdr:colOff>
      <xdr:row>37</xdr:row>
      <xdr:rowOff>117025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01675" y="5438775"/>
          <a:ext cx="1597025" cy="102825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39</xdr:row>
      <xdr:rowOff>139700</xdr:rowOff>
    </xdr:from>
    <xdr:to>
      <xdr:col>2</xdr:col>
      <xdr:colOff>290544</xdr:colOff>
      <xdr:row>47</xdr:row>
      <xdr:rowOff>101600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04850" y="6819900"/>
          <a:ext cx="1452594" cy="1282700"/>
        </a:xfrm>
        <a:prstGeom prst="rect">
          <a:avLst/>
        </a:prstGeom>
      </xdr:spPr>
    </xdr:pic>
    <xdr:clientData/>
  </xdr:twoCellAnchor>
  <xdr:twoCellAnchor editAs="oneCell">
    <xdr:from>
      <xdr:col>1</xdr:col>
      <xdr:colOff>79375</xdr:colOff>
      <xdr:row>50</xdr:row>
      <xdr:rowOff>127000</xdr:rowOff>
    </xdr:from>
    <xdr:to>
      <xdr:col>2</xdr:col>
      <xdr:colOff>607986</xdr:colOff>
      <xdr:row>57</xdr:row>
      <xdr:rowOff>142875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01675" y="8623300"/>
          <a:ext cx="1773211" cy="1184275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79</xdr:row>
      <xdr:rowOff>88900</xdr:rowOff>
    </xdr:from>
    <xdr:to>
      <xdr:col>2</xdr:col>
      <xdr:colOff>17473</xdr:colOff>
      <xdr:row>85</xdr:row>
      <xdr:rowOff>84674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73100" y="13665200"/>
          <a:ext cx="1211273" cy="1062574"/>
        </a:xfrm>
        <a:prstGeom prst="rect">
          <a:avLst/>
        </a:prstGeom>
      </xdr:spPr>
    </xdr:pic>
    <xdr:clientData/>
  </xdr:twoCellAnchor>
  <xdr:twoCellAnchor editAs="oneCell">
    <xdr:from>
      <xdr:col>1</xdr:col>
      <xdr:colOff>115468</xdr:colOff>
      <xdr:row>70</xdr:row>
      <xdr:rowOff>85406</xdr:rowOff>
    </xdr:from>
    <xdr:to>
      <xdr:col>2</xdr:col>
      <xdr:colOff>186267</xdr:colOff>
      <xdr:row>77</xdr:row>
      <xdr:rowOff>136974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42001" y="12218139"/>
          <a:ext cx="1315399" cy="1296168"/>
        </a:xfrm>
        <a:prstGeom prst="rect">
          <a:avLst/>
        </a:prstGeom>
      </xdr:spPr>
    </xdr:pic>
    <xdr:clientData/>
  </xdr:twoCellAnchor>
  <xdr:twoCellAnchor editAs="oneCell">
    <xdr:from>
      <xdr:col>1</xdr:col>
      <xdr:colOff>25374</xdr:colOff>
      <xdr:row>59</xdr:row>
      <xdr:rowOff>158945</xdr:rowOff>
    </xdr:from>
    <xdr:to>
      <xdr:col>2</xdr:col>
      <xdr:colOff>50800</xdr:colOff>
      <xdr:row>64</xdr:row>
      <xdr:rowOff>167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51907" y="10335878"/>
          <a:ext cx="1270026" cy="72387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88</xdr:row>
      <xdr:rowOff>38100</xdr:rowOff>
    </xdr:from>
    <xdr:to>
      <xdr:col>4</xdr:col>
      <xdr:colOff>379592</xdr:colOff>
      <xdr:row>97</xdr:row>
      <xdr:rowOff>1270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600" y="15214600"/>
          <a:ext cx="3059292" cy="1557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63500</xdr:colOff>
      <xdr:row>100</xdr:row>
      <xdr:rowOff>6600</xdr:rowOff>
    </xdr:from>
    <xdr:to>
      <xdr:col>3</xdr:col>
      <xdr:colOff>0</xdr:colOff>
      <xdr:row>107</xdr:row>
      <xdr:rowOff>25399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85800" y="17316700"/>
          <a:ext cx="2108200" cy="1263399"/>
        </a:xfrm>
        <a:prstGeom prst="rect">
          <a:avLst/>
        </a:prstGeom>
      </xdr:spPr>
    </xdr:pic>
    <xdr:clientData/>
  </xdr:twoCellAnchor>
  <xdr:twoCellAnchor editAs="oneCell">
    <xdr:from>
      <xdr:col>1</xdr:col>
      <xdr:colOff>50799</xdr:colOff>
      <xdr:row>110</xdr:row>
      <xdr:rowOff>564</xdr:rowOff>
    </xdr:from>
    <xdr:to>
      <xdr:col>2</xdr:col>
      <xdr:colOff>774700</xdr:colOff>
      <xdr:row>117</xdr:row>
      <xdr:rowOff>50800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73099" y="19088664"/>
          <a:ext cx="1968501" cy="1294836"/>
        </a:xfrm>
        <a:prstGeom prst="rect">
          <a:avLst/>
        </a:prstGeom>
      </xdr:spPr>
    </xdr:pic>
    <xdr:clientData/>
  </xdr:twoCellAnchor>
  <xdr:twoCellAnchor editAs="oneCell">
    <xdr:from>
      <xdr:col>1</xdr:col>
      <xdr:colOff>63501</xdr:colOff>
      <xdr:row>119</xdr:row>
      <xdr:rowOff>127002</xdr:rowOff>
    </xdr:from>
    <xdr:to>
      <xdr:col>2</xdr:col>
      <xdr:colOff>381000</xdr:colOff>
      <xdr:row>127</xdr:row>
      <xdr:rowOff>142117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85801" y="20815302"/>
          <a:ext cx="1562099" cy="143751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130</xdr:row>
      <xdr:rowOff>41077</xdr:rowOff>
    </xdr:from>
    <xdr:to>
      <xdr:col>2</xdr:col>
      <xdr:colOff>685801</xdr:colOff>
      <xdr:row>139</xdr:row>
      <xdr:rowOff>39489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22301" y="22685177"/>
          <a:ext cx="1930400" cy="1598612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141</xdr:row>
      <xdr:rowOff>149260</xdr:rowOff>
    </xdr:from>
    <xdr:to>
      <xdr:col>3</xdr:col>
      <xdr:colOff>469900</xdr:colOff>
      <xdr:row>149</xdr:row>
      <xdr:rowOff>136845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60400" y="24749160"/>
          <a:ext cx="2603500" cy="14099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172</xdr:row>
      <xdr:rowOff>161925</xdr:rowOff>
    </xdr:from>
    <xdr:to>
      <xdr:col>3</xdr:col>
      <xdr:colOff>456358</xdr:colOff>
      <xdr:row>185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33425"/>
          <a:ext cx="2399458" cy="2200275"/>
        </a:xfrm>
        <a:prstGeom prst="rect">
          <a:avLst/>
        </a:prstGeom>
      </xdr:spPr>
    </xdr:pic>
    <xdr:clientData/>
  </xdr:twoCellAnchor>
  <xdr:twoCellAnchor editAs="oneCell">
    <xdr:from>
      <xdr:col>1</xdr:col>
      <xdr:colOff>90489</xdr:colOff>
      <xdr:row>188</xdr:row>
      <xdr:rowOff>102453</xdr:rowOff>
    </xdr:from>
    <xdr:to>
      <xdr:col>3</xdr:col>
      <xdr:colOff>67736</xdr:colOff>
      <xdr:row>197</xdr:row>
      <xdr:rowOff>71438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1677" y="3721953"/>
          <a:ext cx="2080684" cy="1492985"/>
        </a:xfrm>
        <a:prstGeom prst="rect">
          <a:avLst/>
        </a:prstGeom>
      </xdr:spPr>
    </xdr:pic>
    <xdr:clientData/>
  </xdr:twoCellAnchor>
  <xdr:twoCellAnchor editAs="oneCell">
    <xdr:from>
      <xdr:col>1</xdr:col>
      <xdr:colOff>248516</xdr:colOff>
      <xdr:row>199</xdr:row>
      <xdr:rowOff>93517</xdr:rowOff>
    </xdr:from>
    <xdr:to>
      <xdr:col>2</xdr:col>
      <xdr:colOff>215726</xdr:colOff>
      <xdr:row>211</xdr:row>
      <xdr:rowOff>76372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4652" y="5808517"/>
          <a:ext cx="1179483" cy="2085975"/>
        </a:xfrm>
        <a:prstGeom prst="rect">
          <a:avLst/>
        </a:prstGeom>
      </xdr:spPr>
    </xdr:pic>
    <xdr:clientData/>
  </xdr:twoCellAnchor>
  <xdr:twoCellAnchor editAs="oneCell">
    <xdr:from>
      <xdr:col>1</xdr:col>
      <xdr:colOff>3174</xdr:colOff>
      <xdr:row>213</xdr:row>
      <xdr:rowOff>152400</xdr:rowOff>
    </xdr:from>
    <xdr:to>
      <xdr:col>3</xdr:col>
      <xdr:colOff>472662</xdr:colOff>
      <xdr:row>221</xdr:row>
      <xdr:rowOff>104775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4362" y="8534400"/>
          <a:ext cx="2572925" cy="128587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1190625</xdr:colOff>
      <xdr:row>242</xdr:row>
      <xdr:rowOff>95250</xdr:rowOff>
    </xdr:from>
    <xdr:to>
      <xdr:col>6</xdr:col>
      <xdr:colOff>8467</xdr:colOff>
      <xdr:row>252</xdr:row>
      <xdr:rowOff>155914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00225" y="26765250"/>
          <a:ext cx="2545292" cy="1775164"/>
        </a:xfrm>
        <a:prstGeom prst="rect">
          <a:avLst/>
        </a:prstGeom>
      </xdr:spPr>
    </xdr:pic>
    <xdr:clientData/>
  </xdr:twoCellAnchor>
  <xdr:twoCellAnchor editAs="oneCell">
    <xdr:from>
      <xdr:col>1</xdr:col>
      <xdr:colOff>568137</xdr:colOff>
      <xdr:row>254</xdr:row>
      <xdr:rowOff>1438</xdr:rowOff>
    </xdr:from>
    <xdr:to>
      <xdr:col>5</xdr:col>
      <xdr:colOff>355351</xdr:colOff>
      <xdr:row>266</xdr:row>
      <xdr:rowOff>3266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3255" y="16193938"/>
          <a:ext cx="2880037" cy="2085898"/>
        </a:xfrm>
        <a:prstGeom prst="rect">
          <a:avLst/>
        </a:prstGeom>
      </xdr:spPr>
    </xdr:pic>
    <xdr:clientData/>
  </xdr:twoCellAnchor>
  <xdr:twoCellAnchor editAs="oneCell">
    <xdr:from>
      <xdr:col>2</xdr:col>
      <xdr:colOff>207169</xdr:colOff>
      <xdr:row>268</xdr:row>
      <xdr:rowOff>23814</xdr:rowOff>
    </xdr:from>
    <xdr:to>
      <xdr:col>5</xdr:col>
      <xdr:colOff>602722</xdr:colOff>
      <xdr:row>279</xdr:row>
      <xdr:rowOff>2909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26444" y="31646814"/>
          <a:ext cx="2252928" cy="1872665"/>
        </a:xfrm>
        <a:prstGeom prst="rect">
          <a:avLst/>
        </a:prstGeom>
      </xdr:spPr>
    </xdr:pic>
    <xdr:clientData/>
  </xdr:twoCellAnchor>
  <xdr:twoCellAnchor editAs="oneCell">
    <xdr:from>
      <xdr:col>1</xdr:col>
      <xdr:colOff>1169409</xdr:colOff>
      <xdr:row>282</xdr:row>
      <xdr:rowOff>26626</xdr:rowOff>
    </xdr:from>
    <xdr:to>
      <xdr:col>5</xdr:col>
      <xdr:colOff>427375</xdr:colOff>
      <xdr:row>293</xdr:row>
      <xdr:rowOff>59963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r="46638"/>
        <a:stretch/>
      </xdr:blipFill>
      <xdr:spPr>
        <a:xfrm>
          <a:off x="1779009" y="21553126"/>
          <a:ext cx="2353591" cy="1976437"/>
        </a:xfrm>
        <a:prstGeom prst="rect">
          <a:avLst/>
        </a:prstGeom>
      </xdr:spPr>
    </xdr:pic>
    <xdr:clientData/>
  </xdr:twoCellAnchor>
  <xdr:twoCellAnchor editAs="oneCell">
    <xdr:from>
      <xdr:col>2</xdr:col>
      <xdr:colOff>296118</xdr:colOff>
      <xdr:row>294</xdr:row>
      <xdr:rowOff>139411</xdr:rowOff>
    </xdr:from>
    <xdr:to>
      <xdr:col>5</xdr:col>
      <xdr:colOff>421762</xdr:colOff>
      <xdr:row>306</xdr:row>
      <xdr:rowOff>97467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15393" y="36715411"/>
          <a:ext cx="2011594" cy="2053556"/>
        </a:xfrm>
        <a:prstGeom prst="rect">
          <a:avLst/>
        </a:prstGeom>
      </xdr:spPr>
    </xdr:pic>
    <xdr:clientData/>
  </xdr:twoCellAnchor>
  <xdr:twoCellAnchor editAs="oneCell">
    <xdr:from>
      <xdr:col>1</xdr:col>
      <xdr:colOff>268433</xdr:colOff>
      <xdr:row>310</xdr:row>
      <xdr:rowOff>77931</xdr:rowOff>
    </xdr:from>
    <xdr:to>
      <xdr:col>3</xdr:col>
      <xdr:colOff>535999</xdr:colOff>
      <xdr:row>320</xdr:row>
      <xdr:rowOff>25188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4569" y="39701931"/>
          <a:ext cx="2371725" cy="1438275"/>
        </a:xfrm>
        <a:prstGeom prst="rect">
          <a:avLst/>
        </a:prstGeom>
      </xdr:spPr>
    </xdr:pic>
    <xdr:clientData/>
  </xdr:twoCellAnchor>
  <xdr:twoCellAnchor editAs="oneCell">
    <xdr:from>
      <xdr:col>1</xdr:col>
      <xdr:colOff>324659</xdr:colOff>
      <xdr:row>330</xdr:row>
      <xdr:rowOff>121227</xdr:rowOff>
    </xdr:from>
    <xdr:to>
      <xdr:col>3</xdr:col>
      <xdr:colOff>98714</xdr:colOff>
      <xdr:row>339</xdr:row>
      <xdr:rowOff>153266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30795" y="41650227"/>
          <a:ext cx="1878214" cy="1556039"/>
        </a:xfrm>
        <a:prstGeom prst="rect">
          <a:avLst/>
        </a:prstGeom>
      </xdr:spPr>
    </xdr:pic>
    <xdr:clientData/>
  </xdr:twoCellAnchor>
  <xdr:twoCellAnchor editAs="oneCell">
    <xdr:from>
      <xdr:col>1</xdr:col>
      <xdr:colOff>268431</xdr:colOff>
      <xdr:row>342</xdr:row>
      <xdr:rowOff>936</xdr:rowOff>
    </xdr:from>
    <xdr:to>
      <xdr:col>2</xdr:col>
      <xdr:colOff>305413</xdr:colOff>
      <xdr:row>348</xdr:row>
      <xdr:rowOff>47625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78031" y="58636836"/>
          <a:ext cx="1275232" cy="1075389"/>
        </a:xfrm>
        <a:prstGeom prst="rect">
          <a:avLst/>
        </a:prstGeom>
      </xdr:spPr>
    </xdr:pic>
    <xdr:clientData/>
  </xdr:twoCellAnchor>
  <xdr:twoCellAnchor editAs="oneCell">
    <xdr:from>
      <xdr:col>1</xdr:col>
      <xdr:colOff>355023</xdr:colOff>
      <xdr:row>350</xdr:row>
      <xdr:rowOff>164522</xdr:rowOff>
    </xdr:from>
    <xdr:to>
      <xdr:col>4</xdr:col>
      <xdr:colOff>95250</xdr:colOff>
      <xdr:row>361</xdr:row>
      <xdr:rowOff>42771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64623" y="60172022"/>
          <a:ext cx="2512002" cy="1764199"/>
        </a:xfrm>
        <a:prstGeom prst="rect">
          <a:avLst/>
        </a:prstGeom>
      </xdr:spPr>
    </xdr:pic>
    <xdr:clientData/>
  </xdr:twoCellAnchor>
  <xdr:twoCellAnchor editAs="oneCell">
    <xdr:from>
      <xdr:col>1</xdr:col>
      <xdr:colOff>231321</xdr:colOff>
      <xdr:row>372</xdr:row>
      <xdr:rowOff>162324</xdr:rowOff>
    </xdr:from>
    <xdr:to>
      <xdr:col>4</xdr:col>
      <xdr:colOff>1359</xdr:colOff>
      <xdr:row>383</xdr:row>
      <xdr:rowOff>42182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40921" y="48930324"/>
          <a:ext cx="2484663" cy="1784858"/>
        </a:xfrm>
        <a:prstGeom prst="rect">
          <a:avLst/>
        </a:prstGeom>
      </xdr:spPr>
    </xdr:pic>
    <xdr:clientData/>
  </xdr:twoCellAnchor>
  <xdr:twoCellAnchor editAs="oneCell">
    <xdr:from>
      <xdr:col>1</xdr:col>
      <xdr:colOff>412173</xdr:colOff>
      <xdr:row>363</xdr:row>
      <xdr:rowOff>103909</xdr:rowOff>
    </xdr:from>
    <xdr:to>
      <xdr:col>2</xdr:col>
      <xdr:colOff>76200</xdr:colOff>
      <xdr:row>370</xdr:row>
      <xdr:rowOff>76788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21773" y="62340259"/>
          <a:ext cx="902277" cy="1173029"/>
        </a:xfrm>
        <a:prstGeom prst="rect">
          <a:avLst/>
        </a:prstGeom>
      </xdr:spPr>
    </xdr:pic>
    <xdr:clientData/>
  </xdr:twoCellAnchor>
  <xdr:twoCellAnchor editAs="oneCell">
    <xdr:from>
      <xdr:col>1</xdr:col>
      <xdr:colOff>216477</xdr:colOff>
      <xdr:row>384</xdr:row>
      <xdr:rowOff>94177</xdr:rowOff>
    </xdr:from>
    <xdr:to>
      <xdr:col>3</xdr:col>
      <xdr:colOff>228164</xdr:colOff>
      <xdr:row>391</xdr:row>
      <xdr:rowOff>95250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22613" y="51910177"/>
          <a:ext cx="2115846" cy="1144073"/>
        </a:xfrm>
        <a:prstGeom prst="rect">
          <a:avLst/>
        </a:prstGeom>
      </xdr:spPr>
    </xdr:pic>
    <xdr:clientData/>
  </xdr:twoCellAnchor>
  <xdr:twoCellAnchor editAs="oneCell">
    <xdr:from>
      <xdr:col>1</xdr:col>
      <xdr:colOff>187037</xdr:colOff>
      <xdr:row>392</xdr:row>
      <xdr:rowOff>76202</xdr:rowOff>
    </xdr:from>
    <xdr:to>
      <xdr:col>2</xdr:col>
      <xdr:colOff>609601</xdr:colOff>
      <xdr:row>398</xdr:row>
      <xdr:rowOff>91336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96637" y="67284602"/>
          <a:ext cx="1660814" cy="1043834"/>
        </a:xfrm>
        <a:prstGeom prst="rect">
          <a:avLst/>
        </a:prstGeom>
      </xdr:spPr>
    </xdr:pic>
    <xdr:clientData/>
  </xdr:twoCellAnchor>
  <xdr:twoCellAnchor editAs="oneCell">
    <xdr:from>
      <xdr:col>1</xdr:col>
      <xdr:colOff>47321</xdr:colOff>
      <xdr:row>400</xdr:row>
      <xdr:rowOff>50800</xdr:rowOff>
    </xdr:from>
    <xdr:to>
      <xdr:col>2</xdr:col>
      <xdr:colOff>114300</xdr:colOff>
      <xdr:row>407</xdr:row>
      <xdr:rowOff>167410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56921" y="68630800"/>
          <a:ext cx="1305229" cy="1316760"/>
        </a:xfrm>
        <a:prstGeom prst="rect">
          <a:avLst/>
        </a:prstGeom>
      </xdr:spPr>
    </xdr:pic>
    <xdr:clientData/>
  </xdr:twoCellAnchor>
  <xdr:twoCellAnchor editAs="oneCell">
    <xdr:from>
      <xdr:col>1</xdr:col>
      <xdr:colOff>16933</xdr:colOff>
      <xdr:row>409</xdr:row>
      <xdr:rowOff>169334</xdr:rowOff>
    </xdr:from>
    <xdr:to>
      <xdr:col>2</xdr:col>
      <xdr:colOff>533400</xdr:colOff>
      <xdr:row>416</xdr:row>
      <xdr:rowOff>34372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26533" y="70292384"/>
          <a:ext cx="1754717" cy="1065188"/>
        </a:xfrm>
        <a:prstGeom prst="rect">
          <a:avLst/>
        </a:prstGeom>
      </xdr:spPr>
    </xdr:pic>
    <xdr:clientData/>
  </xdr:twoCellAnchor>
  <xdr:twoCellAnchor editAs="oneCell">
    <xdr:from>
      <xdr:col>1</xdr:col>
      <xdr:colOff>160867</xdr:colOff>
      <xdr:row>419</xdr:row>
      <xdr:rowOff>156529</xdr:rowOff>
    </xdr:from>
    <xdr:to>
      <xdr:col>1</xdr:col>
      <xdr:colOff>1190625</xdr:colOff>
      <xdr:row>425</xdr:row>
      <xdr:rowOff>66468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70467" y="71994079"/>
          <a:ext cx="1029758" cy="938639"/>
        </a:xfrm>
        <a:prstGeom prst="rect">
          <a:avLst/>
        </a:prstGeom>
      </xdr:spPr>
    </xdr:pic>
    <xdr:clientData/>
  </xdr:twoCellAnchor>
  <xdr:twoCellAnchor editAs="oneCell">
    <xdr:from>
      <xdr:col>0</xdr:col>
      <xdr:colOff>579714</xdr:colOff>
      <xdr:row>427</xdr:row>
      <xdr:rowOff>143933</xdr:rowOff>
    </xdr:from>
    <xdr:to>
      <xdr:col>4</xdr:col>
      <xdr:colOff>147372</xdr:colOff>
      <xdr:row>438</xdr:row>
      <xdr:rowOff>134990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79714" y="56150933"/>
          <a:ext cx="2954325" cy="1769057"/>
        </a:xfrm>
        <a:prstGeom prst="rect">
          <a:avLst/>
        </a:prstGeom>
      </xdr:spPr>
    </xdr:pic>
    <xdr:clientData/>
  </xdr:twoCellAnchor>
  <xdr:twoCellAnchor editAs="oneCell">
    <xdr:from>
      <xdr:col>1</xdr:col>
      <xdr:colOff>42335</xdr:colOff>
      <xdr:row>441</xdr:row>
      <xdr:rowOff>847</xdr:rowOff>
    </xdr:from>
    <xdr:to>
      <xdr:col>2</xdr:col>
      <xdr:colOff>647700</xdr:colOff>
      <xdr:row>449</xdr:row>
      <xdr:rowOff>82320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51935" y="75610297"/>
          <a:ext cx="1843615" cy="1453073"/>
        </a:xfrm>
        <a:prstGeom prst="rect">
          <a:avLst/>
        </a:prstGeom>
      </xdr:spPr>
    </xdr:pic>
    <xdr:clientData/>
  </xdr:twoCellAnchor>
  <xdr:twoCellAnchor editAs="oneCell">
    <xdr:from>
      <xdr:col>1</xdr:col>
      <xdr:colOff>21166</xdr:colOff>
      <xdr:row>452</xdr:row>
      <xdr:rowOff>169334</xdr:rowOff>
    </xdr:from>
    <xdr:to>
      <xdr:col>2</xdr:col>
      <xdr:colOff>733425</xdr:colOff>
      <xdr:row>461</xdr:row>
      <xdr:rowOff>99016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30766" y="77664734"/>
          <a:ext cx="1950509" cy="1472732"/>
        </a:xfrm>
        <a:prstGeom prst="rect">
          <a:avLst/>
        </a:prstGeom>
      </xdr:spPr>
    </xdr:pic>
    <xdr:clientData/>
  </xdr:twoCellAnchor>
  <xdr:twoCellAnchor editAs="oneCell">
    <xdr:from>
      <xdr:col>1</xdr:col>
      <xdr:colOff>10583</xdr:colOff>
      <xdr:row>466</xdr:row>
      <xdr:rowOff>52918</xdr:rowOff>
    </xdr:from>
    <xdr:to>
      <xdr:col>2</xdr:col>
      <xdr:colOff>152400</xdr:colOff>
      <xdr:row>472</xdr:row>
      <xdr:rowOff>116214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20183" y="79948618"/>
          <a:ext cx="1380067" cy="1091996"/>
        </a:xfrm>
        <a:prstGeom prst="rect">
          <a:avLst/>
        </a:prstGeom>
      </xdr:spPr>
    </xdr:pic>
    <xdr:clientData/>
  </xdr:twoCellAnchor>
  <xdr:twoCellAnchor editAs="oneCell">
    <xdr:from>
      <xdr:col>1</xdr:col>
      <xdr:colOff>21167</xdr:colOff>
      <xdr:row>476</xdr:row>
      <xdr:rowOff>116417</xdr:rowOff>
    </xdr:from>
    <xdr:to>
      <xdr:col>3</xdr:col>
      <xdr:colOff>352425</xdr:colOff>
      <xdr:row>486</xdr:row>
      <xdr:rowOff>116287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30767" y="81726617"/>
          <a:ext cx="2493433" cy="1714370"/>
        </a:xfrm>
        <a:prstGeom prst="rect">
          <a:avLst/>
        </a:prstGeom>
      </xdr:spPr>
    </xdr:pic>
    <xdr:clientData/>
  </xdr:twoCellAnchor>
  <xdr:twoCellAnchor editAs="oneCell">
    <xdr:from>
      <xdr:col>1</xdr:col>
      <xdr:colOff>84668</xdr:colOff>
      <xdr:row>489</xdr:row>
      <xdr:rowOff>158750</xdr:rowOff>
    </xdr:from>
    <xdr:to>
      <xdr:col>3</xdr:col>
      <xdr:colOff>453804</xdr:colOff>
      <xdr:row>496</xdr:row>
      <xdr:rowOff>41275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98501" y="70940083"/>
          <a:ext cx="2475220" cy="1025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498</xdr:row>
      <xdr:rowOff>11907</xdr:rowOff>
    </xdr:from>
    <xdr:to>
      <xdr:col>3</xdr:col>
      <xdr:colOff>295275</xdr:colOff>
      <xdr:row>506</xdr:row>
      <xdr:rowOff>134495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85394007"/>
          <a:ext cx="2457450" cy="1494188"/>
        </a:xfrm>
        <a:prstGeom prst="rect">
          <a:avLst/>
        </a:prstGeom>
      </xdr:spPr>
    </xdr:pic>
    <xdr:clientData/>
  </xdr:twoCellAnchor>
  <xdr:twoCellAnchor editAs="oneCell">
    <xdr:from>
      <xdr:col>1</xdr:col>
      <xdr:colOff>232834</xdr:colOff>
      <xdr:row>508</xdr:row>
      <xdr:rowOff>110770</xdr:rowOff>
    </xdr:from>
    <xdr:to>
      <xdr:col>1</xdr:col>
      <xdr:colOff>1038225</xdr:colOff>
      <xdr:row>516</xdr:row>
      <xdr:rowOff>21297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42434" y="87207370"/>
          <a:ext cx="805391" cy="1282127"/>
        </a:xfrm>
        <a:prstGeom prst="rect">
          <a:avLst/>
        </a:prstGeom>
      </xdr:spPr>
    </xdr:pic>
    <xdr:clientData/>
  </xdr:twoCellAnchor>
  <xdr:twoCellAnchor editAs="oneCell">
    <xdr:from>
      <xdr:col>1</xdr:col>
      <xdr:colOff>42334</xdr:colOff>
      <xdr:row>519</xdr:row>
      <xdr:rowOff>0</xdr:rowOff>
    </xdr:from>
    <xdr:to>
      <xdr:col>2</xdr:col>
      <xdr:colOff>276225</xdr:colOff>
      <xdr:row>524</xdr:row>
      <xdr:rowOff>58509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51934" y="88982550"/>
          <a:ext cx="1472141" cy="915759"/>
        </a:xfrm>
        <a:prstGeom prst="rect">
          <a:avLst/>
        </a:prstGeom>
      </xdr:spPr>
    </xdr:pic>
    <xdr:clientData/>
  </xdr:twoCellAnchor>
  <xdr:twoCellAnchor editAs="oneCell">
    <xdr:from>
      <xdr:col>1</xdr:col>
      <xdr:colOff>52918</xdr:colOff>
      <xdr:row>526</xdr:row>
      <xdr:rowOff>179917</xdr:rowOff>
    </xdr:from>
    <xdr:to>
      <xdr:col>2</xdr:col>
      <xdr:colOff>402168</xdr:colOff>
      <xdr:row>535</xdr:row>
      <xdr:rowOff>77783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6751" y="78009750"/>
          <a:ext cx="1555750" cy="1429486"/>
        </a:xfrm>
        <a:prstGeom prst="rect">
          <a:avLst/>
        </a:prstGeom>
      </xdr:spPr>
    </xdr:pic>
    <xdr:clientData/>
  </xdr:twoCellAnchor>
  <xdr:twoCellAnchor editAs="oneCell">
    <xdr:from>
      <xdr:col>1</xdr:col>
      <xdr:colOff>52917</xdr:colOff>
      <xdr:row>536</xdr:row>
      <xdr:rowOff>98511</xdr:rowOff>
    </xdr:from>
    <xdr:to>
      <xdr:col>1</xdr:col>
      <xdr:colOff>751417</xdr:colOff>
      <xdr:row>546</xdr:row>
      <xdr:rowOff>51858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6750" y="79833344"/>
          <a:ext cx="698500" cy="1667847"/>
        </a:xfrm>
        <a:prstGeom prst="rect">
          <a:avLst/>
        </a:prstGeom>
      </xdr:spPr>
    </xdr:pic>
    <xdr:clientData/>
  </xdr:twoCellAnchor>
  <xdr:twoCellAnchor editAs="oneCell">
    <xdr:from>
      <xdr:col>1</xdr:col>
      <xdr:colOff>137583</xdr:colOff>
      <xdr:row>547</xdr:row>
      <xdr:rowOff>179917</xdr:rowOff>
    </xdr:from>
    <xdr:to>
      <xdr:col>1</xdr:col>
      <xdr:colOff>952500</xdr:colOff>
      <xdr:row>558</xdr:row>
      <xdr:rowOff>162653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/>
        <a:srcRect r="67023"/>
        <a:stretch/>
      </xdr:blipFill>
      <xdr:spPr>
        <a:xfrm>
          <a:off x="751416" y="82010250"/>
          <a:ext cx="814917" cy="1887736"/>
        </a:xfrm>
        <a:prstGeom prst="rect">
          <a:avLst/>
        </a:prstGeom>
      </xdr:spPr>
    </xdr:pic>
    <xdr:clientData/>
  </xdr:twoCellAnchor>
  <xdr:twoCellAnchor editAs="oneCell">
    <xdr:from>
      <xdr:col>1</xdr:col>
      <xdr:colOff>201085</xdr:colOff>
      <xdr:row>559</xdr:row>
      <xdr:rowOff>74083</xdr:rowOff>
    </xdr:from>
    <xdr:to>
      <xdr:col>1</xdr:col>
      <xdr:colOff>1037169</xdr:colOff>
      <xdr:row>569</xdr:row>
      <xdr:rowOff>126402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14918" y="84190416"/>
          <a:ext cx="836084" cy="1766819"/>
        </a:xfrm>
        <a:prstGeom prst="rect">
          <a:avLst/>
        </a:prstGeom>
      </xdr:spPr>
    </xdr:pic>
    <xdr:clientData/>
  </xdr:twoCellAnchor>
  <xdr:twoCellAnchor editAs="oneCell">
    <xdr:from>
      <xdr:col>2</xdr:col>
      <xdr:colOff>264584</xdr:colOff>
      <xdr:row>224</xdr:row>
      <xdr:rowOff>158750</xdr:rowOff>
    </xdr:from>
    <xdr:to>
      <xdr:col>4</xdr:col>
      <xdr:colOff>75142</xdr:colOff>
      <xdr:row>236</xdr:row>
      <xdr:rowOff>141502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rcRect l="1" r="-121"/>
        <a:stretch/>
      </xdr:blipFill>
      <xdr:spPr>
        <a:xfrm>
          <a:off x="2084917" y="17684750"/>
          <a:ext cx="1323975" cy="2078252"/>
        </a:xfrm>
        <a:prstGeom prst="rect">
          <a:avLst/>
        </a:prstGeom>
      </xdr:spPr>
    </xdr:pic>
    <xdr:clientData/>
  </xdr:twoCellAnchor>
  <xdr:twoCellAnchor editAs="oneCell">
    <xdr:from>
      <xdr:col>4</xdr:col>
      <xdr:colOff>22412</xdr:colOff>
      <xdr:row>230</xdr:row>
      <xdr:rowOff>168089</xdr:rowOff>
    </xdr:from>
    <xdr:to>
      <xdr:col>5</xdr:col>
      <xdr:colOff>651622</xdr:colOff>
      <xdr:row>234</xdr:row>
      <xdr:rowOff>15689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39353" y="11788589"/>
          <a:ext cx="981075" cy="609600"/>
        </a:xfrm>
        <a:prstGeom prst="rect">
          <a:avLst/>
        </a:prstGeom>
      </xdr:spPr>
    </xdr:pic>
    <xdr:clientData/>
  </xdr:twoCellAnchor>
  <xdr:twoCellAnchor editAs="oneCell">
    <xdr:from>
      <xdr:col>1</xdr:col>
      <xdr:colOff>828675</xdr:colOff>
      <xdr:row>536</xdr:row>
      <xdr:rowOff>171450</xdr:rowOff>
    </xdr:from>
    <xdr:to>
      <xdr:col>2</xdr:col>
      <xdr:colOff>742950</xdr:colOff>
      <xdr:row>539</xdr:row>
      <xdr:rowOff>161925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38275" y="67989450"/>
          <a:ext cx="1123950" cy="48577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1047750</xdr:colOff>
      <xdr:row>548</xdr:row>
      <xdr:rowOff>123825</xdr:rowOff>
    </xdr:from>
    <xdr:to>
      <xdr:col>2</xdr:col>
      <xdr:colOff>695325</xdr:colOff>
      <xdr:row>551</xdr:row>
      <xdr:rowOff>152400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657350" y="70227825"/>
          <a:ext cx="857250" cy="485775"/>
        </a:xfrm>
        <a:prstGeom prst="rect">
          <a:avLst/>
        </a:prstGeom>
      </xdr:spPr>
    </xdr:pic>
    <xdr:clientData/>
  </xdr:twoCellAnchor>
  <xdr:twoCellAnchor editAs="oneCell">
    <xdr:from>
      <xdr:col>1</xdr:col>
      <xdr:colOff>1177016</xdr:colOff>
      <xdr:row>559</xdr:row>
      <xdr:rowOff>21772</xdr:rowOff>
    </xdr:from>
    <xdr:to>
      <xdr:col>2</xdr:col>
      <xdr:colOff>767175</xdr:colOff>
      <xdr:row>564</xdr:row>
      <xdr:rowOff>31297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789337" y="72221272"/>
          <a:ext cx="801195" cy="82867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104776</xdr:colOff>
      <xdr:row>2</xdr:row>
      <xdr:rowOff>95251</xdr:rowOff>
    </xdr:from>
    <xdr:to>
      <xdr:col>1</xdr:col>
      <xdr:colOff>1016000</xdr:colOff>
      <xdr:row>11</xdr:row>
      <xdr:rowOff>36370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14376" y="450851"/>
          <a:ext cx="911224" cy="154131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57151</xdr:colOff>
      <xdr:row>13</xdr:row>
      <xdr:rowOff>47624</xdr:rowOff>
    </xdr:from>
    <xdr:to>
      <xdr:col>2</xdr:col>
      <xdr:colOff>63500</xdr:colOff>
      <xdr:row>20</xdr:row>
      <xdr:rowOff>37169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66751" y="2359024"/>
          <a:ext cx="1250949" cy="123414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28577</xdr:colOff>
      <xdr:row>22</xdr:row>
      <xdr:rowOff>133350</xdr:rowOff>
    </xdr:from>
    <xdr:to>
      <xdr:col>2</xdr:col>
      <xdr:colOff>88901</xdr:colOff>
      <xdr:row>29</xdr:row>
      <xdr:rowOff>3345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38177" y="4044950"/>
          <a:ext cx="1304924" cy="1108245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106681</xdr:colOff>
      <xdr:row>33</xdr:row>
      <xdr:rowOff>1</xdr:rowOff>
    </xdr:from>
    <xdr:to>
      <xdr:col>2</xdr:col>
      <xdr:colOff>304801</xdr:colOff>
      <xdr:row>39</xdr:row>
      <xdr:rowOff>166593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16281" y="9423401"/>
          <a:ext cx="1442720" cy="1233392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41</xdr:row>
      <xdr:rowOff>103161</xdr:rowOff>
    </xdr:from>
    <xdr:to>
      <xdr:col>2</xdr:col>
      <xdr:colOff>457200</xdr:colOff>
      <xdr:row>48</xdr:row>
      <xdr:rowOff>133350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47700" y="10948961"/>
          <a:ext cx="1663700" cy="1274789"/>
        </a:xfrm>
        <a:prstGeom prst="rect">
          <a:avLst/>
        </a:prstGeom>
      </xdr:spPr>
    </xdr:pic>
    <xdr:clientData/>
  </xdr:twoCellAnchor>
  <xdr:twoCellAnchor editAs="oneCell">
    <xdr:from>
      <xdr:col>1</xdr:col>
      <xdr:colOff>79375</xdr:colOff>
      <xdr:row>50</xdr:row>
      <xdr:rowOff>20735</xdr:rowOff>
    </xdr:from>
    <xdr:to>
      <xdr:col>2</xdr:col>
      <xdr:colOff>304800</xdr:colOff>
      <xdr:row>55</xdr:row>
      <xdr:rowOff>1271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88975" y="12466735"/>
          <a:ext cx="1470025" cy="869536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57</xdr:row>
      <xdr:rowOff>152400</xdr:rowOff>
    </xdr:from>
    <xdr:to>
      <xdr:col>2</xdr:col>
      <xdr:colOff>126283</xdr:colOff>
      <xdr:row>63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47700" y="13843000"/>
          <a:ext cx="1332783" cy="90805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64</xdr:row>
      <xdr:rowOff>88900</xdr:rowOff>
    </xdr:from>
    <xdr:to>
      <xdr:col>2</xdr:col>
      <xdr:colOff>511865</xdr:colOff>
      <xdr:row>69</xdr:row>
      <xdr:rowOff>123825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66750" y="15024100"/>
          <a:ext cx="1699315" cy="923925"/>
        </a:xfrm>
        <a:prstGeom prst="rect">
          <a:avLst/>
        </a:prstGeom>
      </xdr:spPr>
    </xdr:pic>
    <xdr:clientData/>
  </xdr:twoCellAnchor>
  <xdr:twoCellAnchor editAs="oneCell">
    <xdr:from>
      <xdr:col>1</xdr:col>
      <xdr:colOff>51435</xdr:colOff>
      <xdr:row>71</xdr:row>
      <xdr:rowOff>134038</xdr:rowOff>
    </xdr:from>
    <xdr:to>
      <xdr:col>2</xdr:col>
      <xdr:colOff>203201</xdr:colOff>
      <xdr:row>77</xdr:row>
      <xdr:rowOff>69984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61035" y="16313838"/>
          <a:ext cx="1396366" cy="1002746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</xdr:colOff>
      <xdr:row>79</xdr:row>
      <xdr:rowOff>139699</xdr:rowOff>
    </xdr:from>
    <xdr:to>
      <xdr:col>2</xdr:col>
      <xdr:colOff>330497</xdr:colOff>
      <xdr:row>84</xdr:row>
      <xdr:rowOff>165354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01040" y="17741899"/>
          <a:ext cx="1483657" cy="914655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87</xdr:row>
      <xdr:rowOff>82062</xdr:rowOff>
    </xdr:from>
    <xdr:to>
      <xdr:col>2</xdr:col>
      <xdr:colOff>736600</xdr:colOff>
      <xdr:row>94</xdr:row>
      <xdr:rowOff>130026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40080" y="19106662"/>
          <a:ext cx="1950720" cy="129256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97</xdr:row>
      <xdr:rowOff>101600</xdr:rowOff>
    </xdr:from>
    <xdr:to>
      <xdr:col>4</xdr:col>
      <xdr:colOff>269859</xdr:colOff>
      <xdr:row>106</xdr:row>
      <xdr:rowOff>1269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20904200"/>
          <a:ext cx="2936859" cy="14935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106680</xdr:colOff>
      <xdr:row>108</xdr:row>
      <xdr:rowOff>91440</xdr:rowOff>
    </xdr:from>
    <xdr:to>
      <xdr:col>3</xdr:col>
      <xdr:colOff>342900</xdr:colOff>
      <xdr:row>116</xdr:row>
      <xdr:rowOff>152854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16280" y="22849840"/>
          <a:ext cx="2407920" cy="1483814"/>
        </a:xfrm>
        <a:prstGeom prst="rect">
          <a:avLst/>
        </a:prstGeom>
      </xdr:spPr>
    </xdr:pic>
    <xdr:clientData/>
  </xdr:twoCellAnchor>
  <xdr:twoCellAnchor editAs="oneCell">
    <xdr:from>
      <xdr:col>1</xdr:col>
      <xdr:colOff>137161</xdr:colOff>
      <xdr:row>120</xdr:row>
      <xdr:rowOff>71180</xdr:rowOff>
    </xdr:from>
    <xdr:to>
      <xdr:col>2</xdr:col>
      <xdr:colOff>736601</xdr:colOff>
      <xdr:row>127</xdr:row>
      <xdr:rowOff>21070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46761" y="24963180"/>
          <a:ext cx="1844040" cy="1194490"/>
        </a:xfrm>
        <a:prstGeom prst="rect">
          <a:avLst/>
        </a:prstGeom>
      </xdr:spPr>
    </xdr:pic>
    <xdr:clientData/>
  </xdr:twoCellAnchor>
  <xdr:twoCellAnchor editAs="oneCell">
    <xdr:from>
      <xdr:col>1</xdr:col>
      <xdr:colOff>198121</xdr:colOff>
      <xdr:row>131</xdr:row>
      <xdr:rowOff>30481</xdr:rowOff>
    </xdr:from>
    <xdr:to>
      <xdr:col>2</xdr:col>
      <xdr:colOff>431801</xdr:colOff>
      <xdr:row>138</xdr:row>
      <xdr:rowOff>110539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07721" y="26878281"/>
          <a:ext cx="1478280" cy="1324658"/>
        </a:xfrm>
        <a:prstGeom prst="rect">
          <a:avLst/>
        </a:prstGeom>
      </xdr:spPr>
    </xdr:pic>
    <xdr:clientData/>
  </xdr:twoCellAnchor>
  <xdr:twoCellAnchor editAs="oneCell">
    <xdr:from>
      <xdr:col>1</xdr:col>
      <xdr:colOff>91441</xdr:colOff>
      <xdr:row>142</xdr:row>
      <xdr:rowOff>45721</xdr:rowOff>
    </xdr:from>
    <xdr:to>
      <xdr:col>3</xdr:col>
      <xdr:colOff>30701</xdr:colOff>
      <xdr:row>146</xdr:row>
      <xdr:rowOff>165101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01041" y="28849321"/>
          <a:ext cx="2110960" cy="830580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121921</xdr:colOff>
      <xdr:row>150</xdr:row>
      <xdr:rowOff>123304</xdr:rowOff>
    </xdr:from>
    <xdr:to>
      <xdr:col>2</xdr:col>
      <xdr:colOff>863601</xdr:colOff>
      <xdr:row>157</xdr:row>
      <xdr:rowOff>6085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31521" y="30349304"/>
          <a:ext cx="1986280" cy="1127381"/>
        </a:xfrm>
        <a:prstGeom prst="rect">
          <a:avLst/>
        </a:prstGeom>
      </xdr:spPr>
    </xdr:pic>
    <xdr:clientData/>
  </xdr:twoCellAnchor>
  <xdr:twoCellAnchor editAs="oneCell">
    <xdr:from>
      <xdr:col>1</xdr:col>
      <xdr:colOff>60959</xdr:colOff>
      <xdr:row>160</xdr:row>
      <xdr:rowOff>15241</xdr:rowOff>
    </xdr:from>
    <xdr:to>
      <xdr:col>3</xdr:col>
      <xdr:colOff>444500</xdr:colOff>
      <xdr:row>168</xdr:row>
      <xdr:rowOff>737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70559" y="32019241"/>
          <a:ext cx="2555241" cy="140154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457475</xdr:colOff>
      <xdr:row>657</xdr:row>
      <xdr:rowOff>45358</xdr:rowOff>
    </xdr:from>
    <xdr:to>
      <xdr:col>8</xdr:col>
      <xdr:colOff>0</xdr:colOff>
      <xdr:row>683</xdr:row>
      <xdr:rowOff>56213</xdr:rowOff>
    </xdr:to>
    <xdr:pic>
      <xdr:nvPicPr>
        <xdr:cNvPr id="12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16755" y="116593258"/>
          <a:ext cx="5928085" cy="4567615"/>
        </a:xfrm>
        <a:prstGeom prst="rect">
          <a:avLst/>
        </a:prstGeom>
      </xdr:spPr>
    </xdr:pic>
    <xdr:clientData/>
  </xdr:twoCellAnchor>
  <xdr:twoCellAnchor editAs="oneCell">
    <xdr:from>
      <xdr:col>1</xdr:col>
      <xdr:colOff>122875</xdr:colOff>
      <xdr:row>699</xdr:row>
      <xdr:rowOff>0</xdr:rowOff>
    </xdr:from>
    <xdr:to>
      <xdr:col>5</xdr:col>
      <xdr:colOff>0</xdr:colOff>
      <xdr:row>706</xdr:row>
      <xdr:rowOff>85170</xdr:rowOff>
    </xdr:to>
    <xdr:pic>
      <xdr:nvPicPr>
        <xdr:cNvPr id="123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5295" y="123901200"/>
          <a:ext cx="3298505" cy="1311990"/>
        </a:xfrm>
        <a:prstGeom prst="rect">
          <a:avLst/>
        </a:prstGeom>
        <a:ln w="76200">
          <a:noFill/>
        </a:ln>
      </xdr:spPr>
    </xdr:pic>
    <xdr:clientData/>
  </xdr:twoCellAnchor>
  <xdr:twoCellAnchor editAs="oneCell">
    <xdr:from>
      <xdr:col>1</xdr:col>
      <xdr:colOff>753278</xdr:colOff>
      <xdr:row>738</xdr:row>
      <xdr:rowOff>9071</xdr:rowOff>
    </xdr:from>
    <xdr:to>
      <xdr:col>8</xdr:col>
      <xdr:colOff>245348</xdr:colOff>
      <xdr:row>755</xdr:row>
      <xdr:rowOff>159763</xdr:rowOff>
    </xdr:to>
    <xdr:pic>
      <xdr:nvPicPr>
        <xdr:cNvPr id="124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5698" y="130745411"/>
          <a:ext cx="7424490" cy="3130112"/>
        </a:xfrm>
        <a:prstGeom prst="rect">
          <a:avLst/>
        </a:prstGeom>
      </xdr:spPr>
    </xdr:pic>
    <xdr:clientData/>
  </xdr:twoCellAnchor>
  <xdr:twoCellAnchor editAs="oneCell">
    <xdr:from>
      <xdr:col>1</xdr:col>
      <xdr:colOff>128118</xdr:colOff>
      <xdr:row>707</xdr:row>
      <xdr:rowOff>96224</xdr:rowOff>
    </xdr:from>
    <xdr:to>
      <xdr:col>4</xdr:col>
      <xdr:colOff>548351</xdr:colOff>
      <xdr:row>714</xdr:row>
      <xdr:rowOff>54430</xdr:rowOff>
    </xdr:to>
    <xdr:pic>
      <xdr:nvPicPr>
        <xdr:cNvPr id="125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0538" y="125399504"/>
          <a:ext cx="3049133" cy="1185026"/>
        </a:xfrm>
        <a:prstGeom prst="rect">
          <a:avLst/>
        </a:prstGeom>
      </xdr:spPr>
    </xdr:pic>
    <xdr:clientData/>
  </xdr:twoCellAnchor>
  <xdr:twoCellAnchor editAs="oneCell">
    <xdr:from>
      <xdr:col>1</xdr:col>
      <xdr:colOff>21403</xdr:colOff>
      <xdr:row>785</xdr:row>
      <xdr:rowOff>55817</xdr:rowOff>
    </xdr:from>
    <xdr:to>
      <xdr:col>5</xdr:col>
      <xdr:colOff>24550</xdr:colOff>
      <xdr:row>794</xdr:row>
      <xdr:rowOff>55418</xdr:rowOff>
    </xdr:to>
    <xdr:pic>
      <xdr:nvPicPr>
        <xdr:cNvPr id="126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3823" y="139029377"/>
          <a:ext cx="3424527" cy="1576941"/>
        </a:xfrm>
        <a:prstGeom prst="rect">
          <a:avLst/>
        </a:prstGeom>
      </xdr:spPr>
    </xdr:pic>
    <xdr:clientData/>
  </xdr:twoCellAnchor>
  <xdr:twoCellAnchor editAs="oneCell">
    <xdr:from>
      <xdr:col>1</xdr:col>
      <xdr:colOff>28908</xdr:colOff>
      <xdr:row>794</xdr:row>
      <xdr:rowOff>159685</xdr:rowOff>
    </xdr:from>
    <xdr:to>
      <xdr:col>2</xdr:col>
      <xdr:colOff>277091</xdr:colOff>
      <xdr:row>804</xdr:row>
      <xdr:rowOff>163317</xdr:rowOff>
    </xdr:to>
    <xdr:pic>
      <xdr:nvPicPr>
        <xdr:cNvPr id="127" name="Pictur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1328" y="140710585"/>
          <a:ext cx="1795043" cy="1756232"/>
        </a:xfrm>
        <a:prstGeom prst="rect">
          <a:avLst/>
        </a:prstGeom>
      </xdr:spPr>
    </xdr:pic>
    <xdr:clientData/>
  </xdr:twoCellAnchor>
  <xdr:twoCellAnchor editAs="oneCell">
    <xdr:from>
      <xdr:col>1</xdr:col>
      <xdr:colOff>674653</xdr:colOff>
      <xdr:row>815</xdr:row>
      <xdr:rowOff>76557</xdr:rowOff>
    </xdr:from>
    <xdr:to>
      <xdr:col>6</xdr:col>
      <xdr:colOff>220629</xdr:colOff>
      <xdr:row>831</xdr:row>
      <xdr:rowOff>110836</xdr:rowOff>
    </xdr:to>
    <xdr:pic>
      <xdr:nvPicPr>
        <xdr:cNvPr id="128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87073" y="144307917"/>
          <a:ext cx="4262756" cy="2838439"/>
        </a:xfrm>
        <a:prstGeom prst="rect">
          <a:avLst/>
        </a:prstGeom>
      </xdr:spPr>
    </xdr:pic>
    <xdr:clientData/>
  </xdr:twoCellAnchor>
  <xdr:twoCellAnchor editAs="oneCell">
    <xdr:from>
      <xdr:col>6</xdr:col>
      <xdr:colOff>1467576</xdr:colOff>
      <xdr:row>892</xdr:row>
      <xdr:rowOff>71842</xdr:rowOff>
    </xdr:from>
    <xdr:to>
      <xdr:col>8</xdr:col>
      <xdr:colOff>0</xdr:colOff>
      <xdr:row>906</xdr:row>
      <xdr:rowOff>19678</xdr:rowOff>
    </xdr:to>
    <xdr:pic>
      <xdr:nvPicPr>
        <xdr:cNvPr id="129" name="Pictur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96776" y="157798222"/>
          <a:ext cx="1748064" cy="2401476"/>
        </a:xfrm>
        <a:prstGeom prst="rect">
          <a:avLst/>
        </a:prstGeom>
      </xdr:spPr>
    </xdr:pic>
    <xdr:clientData/>
  </xdr:twoCellAnchor>
  <xdr:twoCellAnchor editAs="oneCell">
    <xdr:from>
      <xdr:col>22</xdr:col>
      <xdr:colOff>302972</xdr:colOff>
      <xdr:row>988</xdr:row>
      <xdr:rowOff>154215</xdr:rowOff>
    </xdr:from>
    <xdr:to>
      <xdr:col>24</xdr:col>
      <xdr:colOff>468175</xdr:colOff>
      <xdr:row>1003</xdr:row>
      <xdr:rowOff>57042</xdr:rowOff>
    </xdr:to>
    <xdr:pic>
      <xdr:nvPicPr>
        <xdr:cNvPr id="130" name="Pictur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065192" y="174705555"/>
          <a:ext cx="1414883" cy="2531728"/>
        </a:xfrm>
        <a:prstGeom prst="rect">
          <a:avLst/>
        </a:prstGeom>
      </xdr:spPr>
    </xdr:pic>
    <xdr:clientData/>
  </xdr:twoCellAnchor>
  <xdr:twoCellAnchor editAs="oneCell">
    <xdr:from>
      <xdr:col>6</xdr:col>
      <xdr:colOff>1071380</xdr:colOff>
      <xdr:row>908</xdr:row>
      <xdr:rowOff>63880</xdr:rowOff>
    </xdr:from>
    <xdr:to>
      <xdr:col>8</xdr:col>
      <xdr:colOff>188519</xdr:colOff>
      <xdr:row>925</xdr:row>
      <xdr:rowOff>50608</xdr:rowOff>
    </xdr:to>
    <xdr:pic>
      <xdr:nvPicPr>
        <xdr:cNvPr id="131" name="Pictur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00580" y="160594420"/>
          <a:ext cx="2332779" cy="29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293773</xdr:colOff>
      <xdr:row>923</xdr:row>
      <xdr:rowOff>130470</xdr:rowOff>
    </xdr:from>
    <xdr:to>
      <xdr:col>8</xdr:col>
      <xdr:colOff>199571</xdr:colOff>
      <xdr:row>935</xdr:row>
      <xdr:rowOff>144200</xdr:rowOff>
    </xdr:to>
    <xdr:pic>
      <xdr:nvPicPr>
        <xdr:cNvPr id="132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930793" y="163289910"/>
          <a:ext cx="1513618" cy="2116850"/>
        </a:xfrm>
        <a:prstGeom prst="rect">
          <a:avLst/>
        </a:prstGeom>
      </xdr:spPr>
    </xdr:pic>
    <xdr:clientData/>
  </xdr:twoCellAnchor>
  <xdr:twoCellAnchor editAs="oneCell">
    <xdr:from>
      <xdr:col>6</xdr:col>
      <xdr:colOff>163285</xdr:colOff>
      <xdr:row>936</xdr:row>
      <xdr:rowOff>174276</xdr:rowOff>
    </xdr:from>
    <xdr:to>
      <xdr:col>8</xdr:col>
      <xdr:colOff>284633</xdr:colOff>
      <xdr:row>955</xdr:row>
      <xdr:rowOff>67135</xdr:rowOff>
    </xdr:to>
    <xdr:pic>
      <xdr:nvPicPr>
        <xdr:cNvPr id="133" name="Pictur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192485" y="165612096"/>
          <a:ext cx="3336988" cy="3222799"/>
        </a:xfrm>
        <a:prstGeom prst="rect">
          <a:avLst/>
        </a:prstGeom>
      </xdr:spPr>
    </xdr:pic>
    <xdr:clientData/>
  </xdr:twoCellAnchor>
  <xdr:twoCellAnchor editAs="oneCell">
    <xdr:from>
      <xdr:col>2</xdr:col>
      <xdr:colOff>213360</xdr:colOff>
      <xdr:row>1001</xdr:row>
      <xdr:rowOff>3175</xdr:rowOff>
    </xdr:from>
    <xdr:to>
      <xdr:col>7</xdr:col>
      <xdr:colOff>1148378</xdr:colOff>
      <xdr:row>1017</xdr:row>
      <xdr:rowOff>6576</xdr:rowOff>
    </xdr:to>
    <xdr:pic>
      <xdr:nvPicPr>
        <xdr:cNvPr id="134" name="Pictur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72640" y="176832895"/>
          <a:ext cx="5712758" cy="2807561"/>
        </a:xfrm>
        <a:prstGeom prst="rect">
          <a:avLst/>
        </a:prstGeom>
      </xdr:spPr>
    </xdr:pic>
    <xdr:clientData/>
  </xdr:twoCellAnchor>
  <xdr:twoCellAnchor editAs="oneCell">
    <xdr:from>
      <xdr:col>2</xdr:col>
      <xdr:colOff>336550</xdr:colOff>
      <xdr:row>1032</xdr:row>
      <xdr:rowOff>162560</xdr:rowOff>
    </xdr:from>
    <xdr:to>
      <xdr:col>7</xdr:col>
      <xdr:colOff>1507604</xdr:colOff>
      <xdr:row>1050</xdr:row>
      <xdr:rowOff>50237</xdr:rowOff>
    </xdr:to>
    <xdr:pic>
      <xdr:nvPicPr>
        <xdr:cNvPr id="135" name="Pictur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95830" y="182425340"/>
          <a:ext cx="5948794" cy="3042358"/>
        </a:xfrm>
        <a:prstGeom prst="rect">
          <a:avLst/>
        </a:prstGeom>
      </xdr:spPr>
    </xdr:pic>
    <xdr:clientData/>
  </xdr:twoCellAnchor>
  <xdr:twoCellAnchor editAs="oneCell">
    <xdr:from>
      <xdr:col>43</xdr:col>
      <xdr:colOff>554182</xdr:colOff>
      <xdr:row>958</xdr:row>
      <xdr:rowOff>0</xdr:rowOff>
    </xdr:from>
    <xdr:to>
      <xdr:col>46</xdr:col>
      <xdr:colOff>586519</xdr:colOff>
      <xdr:row>970</xdr:row>
      <xdr:rowOff>69124</xdr:rowOff>
    </xdr:to>
    <xdr:pic>
      <xdr:nvPicPr>
        <xdr:cNvPr id="136" name="Picture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1438042" y="169293540"/>
          <a:ext cx="1906857" cy="2204901"/>
        </a:xfrm>
        <a:prstGeom prst="rect">
          <a:avLst/>
        </a:prstGeom>
      </xdr:spPr>
    </xdr:pic>
    <xdr:clientData/>
  </xdr:twoCellAnchor>
  <xdr:twoCellAnchor editAs="oneCell">
    <xdr:from>
      <xdr:col>47</xdr:col>
      <xdr:colOff>285750</xdr:colOff>
      <xdr:row>958</xdr:row>
      <xdr:rowOff>0</xdr:rowOff>
    </xdr:from>
    <xdr:to>
      <xdr:col>50</xdr:col>
      <xdr:colOff>462824</xdr:colOff>
      <xdr:row>969</xdr:row>
      <xdr:rowOff>96078</xdr:rowOff>
    </xdr:to>
    <xdr:pic>
      <xdr:nvPicPr>
        <xdr:cNvPr id="137" name="Pictur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668970" y="169293540"/>
          <a:ext cx="2051594" cy="2056595"/>
        </a:xfrm>
        <a:prstGeom prst="rect">
          <a:avLst/>
        </a:prstGeom>
      </xdr:spPr>
    </xdr:pic>
    <xdr:clientData/>
  </xdr:twoCellAnchor>
  <xdr:twoCellAnchor editAs="oneCell">
    <xdr:from>
      <xdr:col>1</xdr:col>
      <xdr:colOff>146050</xdr:colOff>
      <xdr:row>1097</xdr:row>
      <xdr:rowOff>43180</xdr:rowOff>
    </xdr:from>
    <xdr:to>
      <xdr:col>7</xdr:col>
      <xdr:colOff>1500505</xdr:colOff>
      <xdr:row>1118</xdr:row>
      <xdr:rowOff>163196</xdr:rowOff>
    </xdr:to>
    <xdr:pic>
      <xdr:nvPicPr>
        <xdr:cNvPr id="138" name="Picture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58470" y="193697860"/>
          <a:ext cx="7679055" cy="3800476"/>
        </a:xfrm>
        <a:prstGeom prst="rect">
          <a:avLst/>
        </a:prstGeom>
      </xdr:spPr>
    </xdr:pic>
    <xdr:clientData/>
  </xdr:twoCellAnchor>
  <xdr:twoCellAnchor editAs="oneCell">
    <xdr:from>
      <xdr:col>44</xdr:col>
      <xdr:colOff>320385</xdr:colOff>
      <xdr:row>958</xdr:row>
      <xdr:rowOff>0</xdr:rowOff>
    </xdr:from>
    <xdr:to>
      <xdr:col>51</xdr:col>
      <xdr:colOff>243270</xdr:colOff>
      <xdr:row>974</xdr:row>
      <xdr:rowOff>40946</xdr:rowOff>
    </xdr:to>
    <xdr:pic>
      <xdr:nvPicPr>
        <xdr:cNvPr id="139" name="Pictur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1829085" y="169293540"/>
          <a:ext cx="4296765" cy="2877763"/>
        </a:xfrm>
        <a:prstGeom prst="rect">
          <a:avLst/>
        </a:prstGeom>
      </xdr:spPr>
    </xdr:pic>
    <xdr:clientData/>
  </xdr:twoCellAnchor>
  <xdr:twoCellAnchor editAs="oneCell">
    <xdr:from>
      <xdr:col>44</xdr:col>
      <xdr:colOff>346362</xdr:colOff>
      <xdr:row>961</xdr:row>
      <xdr:rowOff>4799</xdr:rowOff>
    </xdr:from>
    <xdr:to>
      <xdr:col>51</xdr:col>
      <xdr:colOff>37583</xdr:colOff>
      <xdr:row>976</xdr:row>
      <xdr:rowOff>103908</xdr:rowOff>
    </xdr:to>
    <xdr:pic>
      <xdr:nvPicPr>
        <xdr:cNvPr id="140" name="Pictur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1855062" y="169824119"/>
          <a:ext cx="4065101" cy="2728008"/>
        </a:xfrm>
        <a:prstGeom prst="rect">
          <a:avLst/>
        </a:prstGeom>
      </xdr:spPr>
    </xdr:pic>
    <xdr:clientData/>
  </xdr:twoCellAnchor>
  <xdr:twoCellAnchor editAs="oneCell">
    <xdr:from>
      <xdr:col>4</xdr:col>
      <xdr:colOff>329870</xdr:colOff>
      <xdr:row>1190</xdr:row>
      <xdr:rowOff>43709</xdr:rowOff>
    </xdr:from>
    <xdr:to>
      <xdr:col>8</xdr:col>
      <xdr:colOff>235158</xdr:colOff>
      <xdr:row>1206</xdr:row>
      <xdr:rowOff>154215</xdr:rowOff>
    </xdr:to>
    <xdr:pic>
      <xdr:nvPicPr>
        <xdr:cNvPr id="141" name="Picture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271190" y="209997569"/>
          <a:ext cx="5208808" cy="2914666"/>
        </a:xfrm>
        <a:prstGeom prst="rect">
          <a:avLst/>
        </a:prstGeom>
      </xdr:spPr>
    </xdr:pic>
    <xdr:clientData/>
  </xdr:twoCellAnchor>
  <xdr:twoCellAnchor editAs="oneCell">
    <xdr:from>
      <xdr:col>1</xdr:col>
      <xdr:colOff>226869</xdr:colOff>
      <xdr:row>1235</xdr:row>
      <xdr:rowOff>115485</xdr:rowOff>
    </xdr:from>
    <xdr:to>
      <xdr:col>5</xdr:col>
      <xdr:colOff>140745</xdr:colOff>
      <xdr:row>1249</xdr:row>
      <xdr:rowOff>69273</xdr:rowOff>
    </xdr:to>
    <xdr:pic>
      <xdr:nvPicPr>
        <xdr:cNvPr id="142" name="Picture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39289" y="217956045"/>
          <a:ext cx="3335256" cy="2407428"/>
        </a:xfrm>
        <a:prstGeom prst="rect">
          <a:avLst/>
        </a:prstGeom>
      </xdr:spPr>
    </xdr:pic>
    <xdr:clientData/>
  </xdr:twoCellAnchor>
  <xdr:twoCellAnchor editAs="oneCell">
    <xdr:from>
      <xdr:col>2</xdr:col>
      <xdr:colOff>616857</xdr:colOff>
      <xdr:row>1286</xdr:row>
      <xdr:rowOff>38195</xdr:rowOff>
    </xdr:from>
    <xdr:to>
      <xdr:col>7</xdr:col>
      <xdr:colOff>1379572</xdr:colOff>
      <xdr:row>1304</xdr:row>
      <xdr:rowOff>146029</xdr:rowOff>
    </xdr:to>
    <xdr:pic>
      <xdr:nvPicPr>
        <xdr:cNvPr id="143" name="Picture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76137" y="226817015"/>
          <a:ext cx="5540455" cy="3262515"/>
        </a:xfrm>
        <a:prstGeom prst="rect">
          <a:avLst/>
        </a:prstGeom>
      </xdr:spPr>
    </xdr:pic>
    <xdr:clientData/>
  </xdr:twoCellAnchor>
  <xdr:twoCellAnchor editAs="oneCell">
    <xdr:from>
      <xdr:col>6</xdr:col>
      <xdr:colOff>1438233</xdr:colOff>
      <xdr:row>1313</xdr:row>
      <xdr:rowOff>154341</xdr:rowOff>
    </xdr:from>
    <xdr:to>
      <xdr:col>8</xdr:col>
      <xdr:colOff>150092</xdr:colOff>
      <xdr:row>1320</xdr:row>
      <xdr:rowOff>3728</xdr:rowOff>
    </xdr:to>
    <xdr:pic>
      <xdr:nvPicPr>
        <xdr:cNvPr id="144" name="Picture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467433" y="231665181"/>
          <a:ext cx="1927499" cy="1076207"/>
        </a:xfrm>
        <a:prstGeom prst="rect">
          <a:avLst/>
        </a:prstGeom>
      </xdr:spPr>
    </xdr:pic>
    <xdr:clientData/>
  </xdr:twoCellAnchor>
  <xdr:twoCellAnchor editAs="oneCell">
    <xdr:from>
      <xdr:col>7</xdr:col>
      <xdr:colOff>387596</xdr:colOff>
      <xdr:row>1323</xdr:row>
      <xdr:rowOff>131123</xdr:rowOff>
    </xdr:from>
    <xdr:to>
      <xdr:col>7</xdr:col>
      <xdr:colOff>1235364</xdr:colOff>
      <xdr:row>1328</xdr:row>
      <xdr:rowOff>367</xdr:rowOff>
    </xdr:to>
    <xdr:pic>
      <xdr:nvPicPr>
        <xdr:cNvPr id="145" name="Picture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024616" y="233394563"/>
          <a:ext cx="847768" cy="745543"/>
        </a:xfrm>
        <a:prstGeom prst="rect">
          <a:avLst/>
        </a:prstGeom>
      </xdr:spPr>
    </xdr:pic>
    <xdr:clientData/>
  </xdr:twoCellAnchor>
  <xdr:twoCellAnchor editAs="oneCell">
    <xdr:from>
      <xdr:col>1</xdr:col>
      <xdr:colOff>235692</xdr:colOff>
      <xdr:row>1341</xdr:row>
      <xdr:rowOff>154848</xdr:rowOff>
    </xdr:from>
    <xdr:to>
      <xdr:col>6</xdr:col>
      <xdr:colOff>221672</xdr:colOff>
      <xdr:row>1350</xdr:row>
      <xdr:rowOff>98618</xdr:rowOff>
    </xdr:to>
    <xdr:pic>
      <xdr:nvPicPr>
        <xdr:cNvPr id="146" name="Picture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48112" y="236572968"/>
          <a:ext cx="4702760" cy="1521110"/>
        </a:xfrm>
        <a:prstGeom prst="rect">
          <a:avLst/>
        </a:prstGeom>
      </xdr:spPr>
    </xdr:pic>
    <xdr:clientData/>
  </xdr:twoCellAnchor>
  <xdr:twoCellAnchor editAs="oneCell">
    <xdr:from>
      <xdr:col>3</xdr:col>
      <xdr:colOff>46714</xdr:colOff>
      <xdr:row>1402</xdr:row>
      <xdr:rowOff>11544</xdr:rowOff>
    </xdr:from>
    <xdr:to>
      <xdr:col>7</xdr:col>
      <xdr:colOff>1339273</xdr:colOff>
      <xdr:row>1425</xdr:row>
      <xdr:rowOff>40865</xdr:rowOff>
    </xdr:to>
    <xdr:pic>
      <xdr:nvPicPr>
        <xdr:cNvPr id="147" name="Picture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rcRect r="52212"/>
        <a:stretch>
          <a:fillRect/>
        </a:stretch>
      </xdr:blipFill>
      <xdr:spPr>
        <a:xfrm>
          <a:off x="2721334" y="247120524"/>
          <a:ext cx="5254959" cy="4060300"/>
        </a:xfrm>
        <a:prstGeom prst="rect">
          <a:avLst/>
        </a:prstGeom>
      </xdr:spPr>
    </xdr:pic>
    <xdr:clientData/>
  </xdr:twoCellAnchor>
  <xdr:twoCellAnchor editAs="oneCell">
    <xdr:from>
      <xdr:col>1</xdr:col>
      <xdr:colOff>1339107</xdr:colOff>
      <xdr:row>1438</xdr:row>
      <xdr:rowOff>32492</xdr:rowOff>
    </xdr:from>
    <xdr:to>
      <xdr:col>8</xdr:col>
      <xdr:colOff>0</xdr:colOff>
      <xdr:row>1452</xdr:row>
      <xdr:rowOff>171216</xdr:rowOff>
    </xdr:to>
    <xdr:pic>
      <xdr:nvPicPr>
        <xdr:cNvPr id="148" name="图片 147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51527" y="253450832"/>
          <a:ext cx="6593313" cy="2592364"/>
        </a:xfrm>
        <a:prstGeom prst="rect">
          <a:avLst/>
        </a:prstGeom>
      </xdr:spPr>
    </xdr:pic>
    <xdr:clientData/>
  </xdr:twoCellAnchor>
  <xdr:twoCellAnchor editAs="oneCell">
    <xdr:from>
      <xdr:col>6</xdr:col>
      <xdr:colOff>1690748</xdr:colOff>
      <xdr:row>1452</xdr:row>
      <xdr:rowOff>92059</xdr:rowOff>
    </xdr:from>
    <xdr:to>
      <xdr:col>8</xdr:col>
      <xdr:colOff>0</xdr:colOff>
      <xdr:row>1464</xdr:row>
      <xdr:rowOff>28535</xdr:rowOff>
    </xdr:to>
    <xdr:pic>
      <xdr:nvPicPr>
        <xdr:cNvPr id="149" name="图片 148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36128" y="255964039"/>
          <a:ext cx="1608712" cy="2039596"/>
        </a:xfrm>
        <a:prstGeom prst="rect">
          <a:avLst/>
        </a:prstGeom>
      </xdr:spPr>
    </xdr:pic>
    <xdr:clientData/>
  </xdr:twoCellAnchor>
  <xdr:twoCellAnchor editAs="oneCell">
    <xdr:from>
      <xdr:col>6</xdr:col>
      <xdr:colOff>796081</xdr:colOff>
      <xdr:row>1462</xdr:row>
      <xdr:rowOff>158336</xdr:rowOff>
    </xdr:from>
    <xdr:to>
      <xdr:col>8</xdr:col>
      <xdr:colOff>299357</xdr:colOff>
      <xdr:row>1474</xdr:row>
      <xdr:rowOff>159779</xdr:rowOff>
    </xdr:to>
    <xdr:pic>
      <xdr:nvPicPr>
        <xdr:cNvPr id="150" name="图片 149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25281" y="257782916"/>
          <a:ext cx="2718916" cy="2104563"/>
        </a:xfrm>
        <a:prstGeom prst="rect">
          <a:avLst/>
        </a:prstGeom>
      </xdr:spPr>
    </xdr:pic>
    <xdr:clientData/>
  </xdr:twoCellAnchor>
  <xdr:twoCellAnchor editAs="oneCell">
    <xdr:from>
      <xdr:col>7</xdr:col>
      <xdr:colOff>776843</xdr:colOff>
      <xdr:row>1475</xdr:row>
      <xdr:rowOff>85181</xdr:rowOff>
    </xdr:from>
    <xdr:to>
      <xdr:col>8</xdr:col>
      <xdr:colOff>435428</xdr:colOff>
      <xdr:row>1485</xdr:row>
      <xdr:rowOff>120771</xdr:rowOff>
    </xdr:to>
    <xdr:pic>
      <xdr:nvPicPr>
        <xdr:cNvPr id="151" name="图片 150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rcRect r="55026"/>
        <a:stretch>
          <a:fillRect/>
        </a:stretch>
      </xdr:blipFill>
      <xdr:spPr>
        <a:xfrm>
          <a:off x="7413863" y="259988141"/>
          <a:ext cx="1266405" cy="1788190"/>
        </a:xfrm>
        <a:prstGeom prst="rect">
          <a:avLst/>
        </a:prstGeom>
      </xdr:spPr>
    </xdr:pic>
    <xdr:clientData/>
  </xdr:twoCellAnchor>
  <xdr:twoCellAnchor editAs="oneCell">
    <xdr:from>
      <xdr:col>1</xdr:col>
      <xdr:colOff>141004</xdr:colOff>
      <xdr:row>1511</xdr:row>
      <xdr:rowOff>126423</xdr:rowOff>
    </xdr:from>
    <xdr:to>
      <xdr:col>2</xdr:col>
      <xdr:colOff>568036</xdr:colOff>
      <xdr:row>1519</xdr:row>
      <xdr:rowOff>97226</xdr:rowOff>
    </xdr:to>
    <xdr:pic>
      <xdr:nvPicPr>
        <xdr:cNvPr id="152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53424" y="266338743"/>
          <a:ext cx="1973892" cy="1372884"/>
        </a:xfrm>
        <a:prstGeom prst="rect">
          <a:avLst/>
        </a:prstGeom>
      </xdr:spPr>
    </xdr:pic>
    <xdr:clientData/>
  </xdr:twoCellAnchor>
  <xdr:twoCellAnchor editAs="oneCell">
    <xdr:from>
      <xdr:col>1</xdr:col>
      <xdr:colOff>149996</xdr:colOff>
      <xdr:row>1520</xdr:row>
      <xdr:rowOff>64075</xdr:rowOff>
    </xdr:from>
    <xdr:to>
      <xdr:col>2</xdr:col>
      <xdr:colOff>512619</xdr:colOff>
      <xdr:row>1527</xdr:row>
      <xdr:rowOff>104567</xdr:rowOff>
    </xdr:to>
    <xdr:pic>
      <xdr:nvPicPr>
        <xdr:cNvPr id="153" name="Pictur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62416" y="267853735"/>
          <a:ext cx="1909483" cy="1267312"/>
        </a:xfrm>
        <a:prstGeom prst="rect">
          <a:avLst/>
        </a:prstGeom>
      </xdr:spPr>
    </xdr:pic>
    <xdr:clientData/>
  </xdr:twoCellAnchor>
  <xdr:twoCellAnchor editAs="oneCell">
    <xdr:from>
      <xdr:col>0</xdr:col>
      <xdr:colOff>297377</xdr:colOff>
      <xdr:row>1529</xdr:row>
      <xdr:rowOff>49234</xdr:rowOff>
    </xdr:from>
    <xdr:to>
      <xdr:col>6</xdr:col>
      <xdr:colOff>876526</xdr:colOff>
      <xdr:row>1552</xdr:row>
      <xdr:rowOff>61355</xdr:rowOff>
    </xdr:to>
    <xdr:pic>
      <xdr:nvPicPr>
        <xdr:cNvPr id="154" name="Picture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97377" y="266368234"/>
          <a:ext cx="5619235" cy="4018064"/>
        </a:xfrm>
        <a:prstGeom prst="rect">
          <a:avLst/>
        </a:prstGeom>
      </xdr:spPr>
    </xdr:pic>
    <xdr:clientData/>
  </xdr:twoCellAnchor>
  <xdr:twoCellAnchor editAs="oneCell">
    <xdr:from>
      <xdr:col>1</xdr:col>
      <xdr:colOff>56844</xdr:colOff>
      <xdr:row>1635</xdr:row>
      <xdr:rowOff>167412</xdr:rowOff>
    </xdr:from>
    <xdr:to>
      <xdr:col>3</xdr:col>
      <xdr:colOff>16448</xdr:colOff>
      <xdr:row>1651</xdr:row>
      <xdr:rowOff>150092</xdr:rowOff>
    </xdr:to>
    <xdr:pic>
      <xdr:nvPicPr>
        <xdr:cNvPr id="155" name="Picture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69264" y="288111972"/>
          <a:ext cx="2321804" cy="2786840"/>
        </a:xfrm>
        <a:prstGeom prst="rect">
          <a:avLst/>
        </a:prstGeom>
      </xdr:spPr>
    </xdr:pic>
    <xdr:clientData/>
  </xdr:twoCellAnchor>
  <xdr:twoCellAnchor editAs="oneCell">
    <xdr:from>
      <xdr:col>1</xdr:col>
      <xdr:colOff>465279</xdr:colOff>
      <xdr:row>1693</xdr:row>
      <xdr:rowOff>60035</xdr:rowOff>
    </xdr:from>
    <xdr:to>
      <xdr:col>5</xdr:col>
      <xdr:colOff>316344</xdr:colOff>
      <xdr:row>1710</xdr:row>
      <xdr:rowOff>147834</xdr:rowOff>
    </xdr:to>
    <xdr:pic>
      <xdr:nvPicPr>
        <xdr:cNvPr id="156" name="Picture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77699" y="298169675"/>
          <a:ext cx="3272445" cy="3067220"/>
        </a:xfrm>
        <a:prstGeom prst="rect">
          <a:avLst/>
        </a:prstGeom>
      </xdr:spPr>
    </xdr:pic>
    <xdr:clientData/>
  </xdr:twoCellAnchor>
  <xdr:twoCellAnchor editAs="oneCell">
    <xdr:from>
      <xdr:col>1</xdr:col>
      <xdr:colOff>80240</xdr:colOff>
      <xdr:row>1652</xdr:row>
      <xdr:rowOff>101565</xdr:rowOff>
    </xdr:from>
    <xdr:to>
      <xdr:col>2</xdr:col>
      <xdr:colOff>346362</xdr:colOff>
      <xdr:row>1664</xdr:row>
      <xdr:rowOff>155343</xdr:rowOff>
    </xdr:to>
    <xdr:pic>
      <xdr:nvPicPr>
        <xdr:cNvPr id="157" name="Picture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92660" y="291025545"/>
          <a:ext cx="1812982" cy="2156897"/>
        </a:xfrm>
        <a:prstGeom prst="rect">
          <a:avLst/>
        </a:prstGeom>
      </xdr:spPr>
    </xdr:pic>
    <xdr:clientData/>
  </xdr:twoCellAnchor>
  <xdr:twoCellAnchor editAs="oneCell">
    <xdr:from>
      <xdr:col>1</xdr:col>
      <xdr:colOff>117761</xdr:colOff>
      <xdr:row>1666</xdr:row>
      <xdr:rowOff>105067</xdr:rowOff>
    </xdr:from>
    <xdr:to>
      <xdr:col>5</xdr:col>
      <xdr:colOff>1119908</xdr:colOff>
      <xdr:row>1691</xdr:row>
      <xdr:rowOff>47204</xdr:rowOff>
    </xdr:to>
    <xdr:pic>
      <xdr:nvPicPr>
        <xdr:cNvPr id="158" name="Picture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30181" y="293482687"/>
          <a:ext cx="4423527" cy="4323636"/>
        </a:xfrm>
        <a:prstGeom prst="rect">
          <a:avLst/>
        </a:prstGeom>
      </xdr:spPr>
    </xdr:pic>
    <xdr:clientData/>
  </xdr:twoCellAnchor>
  <xdr:twoCellAnchor editAs="oneCell">
    <xdr:from>
      <xdr:col>1</xdr:col>
      <xdr:colOff>714927</xdr:colOff>
      <xdr:row>1731</xdr:row>
      <xdr:rowOff>38157</xdr:rowOff>
    </xdr:from>
    <xdr:to>
      <xdr:col>6</xdr:col>
      <xdr:colOff>908174</xdr:colOff>
      <xdr:row>1737</xdr:row>
      <xdr:rowOff>111479</xdr:rowOff>
    </xdr:to>
    <xdr:pic>
      <xdr:nvPicPr>
        <xdr:cNvPr id="159" name="Picture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30613" y="301539786"/>
          <a:ext cx="4917647" cy="1118350"/>
        </a:xfrm>
        <a:prstGeom prst="rect">
          <a:avLst/>
        </a:prstGeom>
      </xdr:spPr>
    </xdr:pic>
    <xdr:clientData/>
  </xdr:twoCellAnchor>
  <xdr:twoCellAnchor editAs="oneCell">
    <xdr:from>
      <xdr:col>22</xdr:col>
      <xdr:colOff>484908</xdr:colOff>
      <xdr:row>1719</xdr:row>
      <xdr:rowOff>145451</xdr:rowOff>
    </xdr:from>
    <xdr:to>
      <xdr:col>25</xdr:col>
      <xdr:colOff>398317</xdr:colOff>
      <xdr:row>1727</xdr:row>
      <xdr:rowOff>105874</xdr:rowOff>
    </xdr:to>
    <xdr:pic>
      <xdr:nvPicPr>
        <xdr:cNvPr id="160" name="Picture 51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8247128" y="302811851"/>
          <a:ext cx="1787929" cy="1362503"/>
        </a:xfrm>
        <a:prstGeom prst="rect">
          <a:avLst/>
        </a:prstGeom>
      </xdr:spPr>
    </xdr:pic>
    <xdr:clientData/>
  </xdr:twoCellAnchor>
  <xdr:twoCellAnchor editAs="oneCell">
    <xdr:from>
      <xdr:col>2</xdr:col>
      <xdr:colOff>257750</xdr:colOff>
      <xdr:row>1766</xdr:row>
      <xdr:rowOff>161637</xdr:rowOff>
    </xdr:from>
    <xdr:to>
      <xdr:col>8</xdr:col>
      <xdr:colOff>14723</xdr:colOff>
      <xdr:row>1789</xdr:row>
      <xdr:rowOff>34638</xdr:rowOff>
    </xdr:to>
    <xdr:pic>
      <xdr:nvPicPr>
        <xdr:cNvPr id="161" name="Picture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117030" y="311065257"/>
          <a:ext cx="6142533" cy="3903980"/>
        </a:xfrm>
        <a:prstGeom prst="rect">
          <a:avLst/>
        </a:prstGeom>
      </xdr:spPr>
    </xdr:pic>
    <xdr:clientData/>
  </xdr:twoCellAnchor>
  <xdr:twoCellAnchor editAs="oneCell">
    <xdr:from>
      <xdr:col>6</xdr:col>
      <xdr:colOff>479136</xdr:colOff>
      <xdr:row>1814</xdr:row>
      <xdr:rowOff>171871</xdr:rowOff>
    </xdr:from>
    <xdr:to>
      <xdr:col>7</xdr:col>
      <xdr:colOff>1604818</xdr:colOff>
      <xdr:row>1827</xdr:row>
      <xdr:rowOff>139836</xdr:rowOff>
    </xdr:to>
    <xdr:pic>
      <xdr:nvPicPr>
        <xdr:cNvPr id="162" name="Picture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508336" y="319487971"/>
          <a:ext cx="2733502" cy="2246346"/>
        </a:xfrm>
        <a:prstGeom prst="rect">
          <a:avLst/>
        </a:prstGeom>
      </xdr:spPr>
    </xdr:pic>
    <xdr:clientData/>
  </xdr:twoCellAnchor>
  <xdr:twoCellAnchor editAs="oneCell">
    <xdr:from>
      <xdr:col>1</xdr:col>
      <xdr:colOff>1258455</xdr:colOff>
      <xdr:row>1862</xdr:row>
      <xdr:rowOff>48412</xdr:rowOff>
    </xdr:from>
    <xdr:to>
      <xdr:col>8</xdr:col>
      <xdr:colOff>218111</xdr:colOff>
      <xdr:row>1882</xdr:row>
      <xdr:rowOff>61288</xdr:rowOff>
    </xdr:to>
    <xdr:pic>
      <xdr:nvPicPr>
        <xdr:cNvPr id="163" name="Picture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570875" y="327776992"/>
          <a:ext cx="6892076" cy="3518075"/>
        </a:xfrm>
        <a:prstGeom prst="rect">
          <a:avLst/>
        </a:prstGeom>
      </xdr:spPr>
    </xdr:pic>
    <xdr:clientData/>
  </xdr:twoCellAnchor>
  <xdr:twoCellAnchor editAs="oneCell">
    <xdr:from>
      <xdr:col>6</xdr:col>
      <xdr:colOff>656266</xdr:colOff>
      <xdr:row>1888</xdr:row>
      <xdr:rowOff>14431</xdr:rowOff>
    </xdr:from>
    <xdr:to>
      <xdr:col>8</xdr:col>
      <xdr:colOff>138546</xdr:colOff>
      <xdr:row>1906</xdr:row>
      <xdr:rowOff>12411</xdr:rowOff>
    </xdr:to>
    <xdr:pic>
      <xdr:nvPicPr>
        <xdr:cNvPr id="164" name="Picture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685466" y="332299771"/>
          <a:ext cx="2697920" cy="3152661"/>
        </a:xfrm>
        <a:prstGeom prst="rect">
          <a:avLst/>
        </a:prstGeom>
      </xdr:spPr>
    </xdr:pic>
    <xdr:clientData/>
  </xdr:twoCellAnchor>
  <xdr:twoCellAnchor editAs="oneCell">
    <xdr:from>
      <xdr:col>1</xdr:col>
      <xdr:colOff>1697182</xdr:colOff>
      <xdr:row>1916</xdr:row>
      <xdr:rowOff>103910</xdr:rowOff>
    </xdr:from>
    <xdr:to>
      <xdr:col>8</xdr:col>
      <xdr:colOff>412946</xdr:colOff>
      <xdr:row>1941</xdr:row>
      <xdr:rowOff>85297</xdr:rowOff>
    </xdr:to>
    <xdr:pic>
      <xdr:nvPicPr>
        <xdr:cNvPr id="165" name="Picture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857202" y="337296530"/>
          <a:ext cx="6800584" cy="4362887"/>
        </a:xfrm>
        <a:prstGeom prst="rect">
          <a:avLst/>
        </a:prstGeom>
      </xdr:spPr>
    </xdr:pic>
    <xdr:clientData/>
  </xdr:twoCellAnchor>
  <xdr:twoCellAnchor editAs="oneCell">
    <xdr:from>
      <xdr:col>0</xdr:col>
      <xdr:colOff>219365</xdr:colOff>
      <xdr:row>1985</xdr:row>
      <xdr:rowOff>48487</xdr:rowOff>
    </xdr:from>
    <xdr:to>
      <xdr:col>6</xdr:col>
      <xdr:colOff>1570184</xdr:colOff>
      <xdr:row>1996</xdr:row>
      <xdr:rowOff>41103</xdr:rowOff>
    </xdr:to>
    <xdr:pic>
      <xdr:nvPicPr>
        <xdr:cNvPr id="166" name="Picture 60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19365" y="349334047"/>
          <a:ext cx="6380019" cy="1920476"/>
        </a:xfrm>
        <a:prstGeom prst="rect">
          <a:avLst/>
        </a:prstGeom>
      </xdr:spPr>
    </xdr:pic>
    <xdr:clientData/>
  </xdr:twoCellAnchor>
  <xdr:twoCellAnchor editAs="oneCell">
    <xdr:from>
      <xdr:col>6</xdr:col>
      <xdr:colOff>681182</xdr:colOff>
      <xdr:row>2023</xdr:row>
      <xdr:rowOff>0</xdr:rowOff>
    </xdr:from>
    <xdr:to>
      <xdr:col>7</xdr:col>
      <xdr:colOff>1202829</xdr:colOff>
      <xdr:row>2034</xdr:row>
      <xdr:rowOff>161637</xdr:rowOff>
    </xdr:to>
    <xdr:pic>
      <xdr:nvPicPr>
        <xdr:cNvPr id="167" name="图片 166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710382" y="355945440"/>
          <a:ext cx="2129467" cy="2089496"/>
        </a:xfrm>
        <a:prstGeom prst="rect">
          <a:avLst/>
        </a:prstGeom>
      </xdr:spPr>
    </xdr:pic>
    <xdr:clientData/>
  </xdr:twoCellAnchor>
  <xdr:twoCellAnchor editAs="oneCell">
    <xdr:from>
      <xdr:col>6</xdr:col>
      <xdr:colOff>658091</xdr:colOff>
      <xdr:row>2037</xdr:row>
      <xdr:rowOff>4498</xdr:rowOff>
    </xdr:from>
    <xdr:to>
      <xdr:col>8</xdr:col>
      <xdr:colOff>3001</xdr:colOff>
      <xdr:row>2050</xdr:row>
      <xdr:rowOff>79523</xdr:rowOff>
    </xdr:to>
    <xdr:pic>
      <xdr:nvPicPr>
        <xdr:cNvPr id="168" name="图片 167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687291" y="358403578"/>
          <a:ext cx="2560550" cy="2353404"/>
        </a:xfrm>
        <a:prstGeom prst="rect">
          <a:avLst/>
        </a:prstGeom>
      </xdr:spPr>
    </xdr:pic>
    <xdr:clientData/>
  </xdr:twoCellAnchor>
  <xdr:twoCellAnchor editAs="oneCell">
    <xdr:from>
      <xdr:col>1</xdr:col>
      <xdr:colOff>11547</xdr:colOff>
      <xdr:row>2065</xdr:row>
      <xdr:rowOff>68863</xdr:rowOff>
    </xdr:from>
    <xdr:to>
      <xdr:col>2</xdr:col>
      <xdr:colOff>462444</xdr:colOff>
      <xdr:row>2071</xdr:row>
      <xdr:rowOff>44238</xdr:rowOff>
    </xdr:to>
    <xdr:pic>
      <xdr:nvPicPr>
        <xdr:cNvPr id="169" name="图片 168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23967" y="363359983"/>
          <a:ext cx="1997757" cy="960531"/>
        </a:xfrm>
        <a:prstGeom prst="rect">
          <a:avLst/>
        </a:prstGeom>
      </xdr:spPr>
    </xdr:pic>
    <xdr:clientData/>
  </xdr:twoCellAnchor>
  <xdr:twoCellAnchor editAs="oneCell">
    <xdr:from>
      <xdr:col>1</xdr:col>
      <xdr:colOff>13855</xdr:colOff>
      <xdr:row>2072</xdr:row>
      <xdr:rowOff>114878</xdr:rowOff>
    </xdr:from>
    <xdr:to>
      <xdr:col>3</xdr:col>
      <xdr:colOff>62996</xdr:colOff>
      <xdr:row>2077</xdr:row>
      <xdr:rowOff>75214</xdr:rowOff>
    </xdr:to>
    <xdr:pic>
      <xdr:nvPicPr>
        <xdr:cNvPr id="170" name="图片 169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26275" y="364526138"/>
          <a:ext cx="2411341" cy="782206"/>
        </a:xfrm>
        <a:prstGeom prst="rect">
          <a:avLst/>
        </a:prstGeom>
      </xdr:spPr>
    </xdr:pic>
    <xdr:clientData/>
  </xdr:twoCellAnchor>
  <xdr:twoCellAnchor editAs="oneCell">
    <xdr:from>
      <xdr:col>5</xdr:col>
      <xdr:colOff>648855</xdr:colOff>
      <xdr:row>2134</xdr:row>
      <xdr:rowOff>14170</xdr:rowOff>
    </xdr:from>
    <xdr:to>
      <xdr:col>8</xdr:col>
      <xdr:colOff>219365</xdr:colOff>
      <xdr:row>2149</xdr:row>
      <xdr:rowOff>39753</xdr:rowOff>
    </xdr:to>
    <xdr:pic>
      <xdr:nvPicPr>
        <xdr:cNvPr id="171" name="图片 170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382655" y="374986750"/>
          <a:ext cx="4081550" cy="2654484"/>
        </a:xfrm>
        <a:prstGeom prst="rect">
          <a:avLst/>
        </a:prstGeom>
      </xdr:spPr>
    </xdr:pic>
    <xdr:clientData/>
  </xdr:twoCellAnchor>
  <xdr:twoCellAnchor editAs="oneCell">
    <xdr:from>
      <xdr:col>2</xdr:col>
      <xdr:colOff>568035</xdr:colOff>
      <xdr:row>2153</xdr:row>
      <xdr:rowOff>19782</xdr:rowOff>
    </xdr:from>
    <xdr:to>
      <xdr:col>7</xdr:col>
      <xdr:colOff>1408544</xdr:colOff>
      <xdr:row>2174</xdr:row>
      <xdr:rowOff>22718</xdr:rowOff>
    </xdr:to>
    <xdr:pic>
      <xdr:nvPicPr>
        <xdr:cNvPr id="172" name="图片 171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427315" y="378322302"/>
          <a:ext cx="5618249" cy="3683396"/>
        </a:xfrm>
        <a:prstGeom prst="rect">
          <a:avLst/>
        </a:prstGeom>
      </xdr:spPr>
    </xdr:pic>
    <xdr:clientData/>
  </xdr:twoCellAnchor>
  <xdr:twoCellAnchor editAs="oneCell">
    <xdr:from>
      <xdr:col>1</xdr:col>
      <xdr:colOff>274492</xdr:colOff>
      <xdr:row>2288</xdr:row>
      <xdr:rowOff>21200</xdr:rowOff>
    </xdr:from>
    <xdr:to>
      <xdr:col>5</xdr:col>
      <xdr:colOff>1036790</xdr:colOff>
      <xdr:row>2305</xdr:row>
      <xdr:rowOff>55417</xdr:rowOff>
    </xdr:to>
    <xdr:pic>
      <xdr:nvPicPr>
        <xdr:cNvPr id="173" name="图片 172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86912" y="401983820"/>
          <a:ext cx="4183678" cy="3013638"/>
        </a:xfrm>
        <a:prstGeom prst="rect">
          <a:avLst/>
        </a:prstGeom>
      </xdr:spPr>
    </xdr:pic>
    <xdr:clientData/>
  </xdr:twoCellAnchor>
  <xdr:twoCellAnchor editAs="oneCell">
    <xdr:from>
      <xdr:col>1</xdr:col>
      <xdr:colOff>625763</xdr:colOff>
      <xdr:row>2321</xdr:row>
      <xdr:rowOff>116156</xdr:rowOff>
    </xdr:from>
    <xdr:to>
      <xdr:col>7</xdr:col>
      <xdr:colOff>941387</xdr:colOff>
      <xdr:row>2338</xdr:row>
      <xdr:rowOff>2248</xdr:rowOff>
    </xdr:to>
    <xdr:pic>
      <xdr:nvPicPr>
        <xdr:cNvPr id="174" name="Picture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38183" y="407862356"/>
          <a:ext cx="6640224" cy="2865512"/>
        </a:xfrm>
        <a:prstGeom prst="rect">
          <a:avLst/>
        </a:prstGeom>
      </xdr:spPr>
    </xdr:pic>
    <xdr:clientData/>
  </xdr:twoCellAnchor>
  <xdr:twoCellAnchor editAs="oneCell">
    <xdr:from>
      <xdr:col>2</xdr:col>
      <xdr:colOff>865553</xdr:colOff>
      <xdr:row>2366</xdr:row>
      <xdr:rowOff>97778</xdr:rowOff>
    </xdr:from>
    <xdr:to>
      <xdr:col>8</xdr:col>
      <xdr:colOff>218492</xdr:colOff>
      <xdr:row>2381</xdr:row>
      <xdr:rowOff>11549</xdr:rowOff>
    </xdr:to>
    <xdr:pic>
      <xdr:nvPicPr>
        <xdr:cNvPr id="175" name="Picture 69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671493" y="415730678"/>
          <a:ext cx="5791839" cy="2542670"/>
        </a:xfrm>
        <a:prstGeom prst="rect">
          <a:avLst/>
        </a:prstGeom>
      </xdr:spPr>
    </xdr:pic>
    <xdr:clientData/>
  </xdr:twoCellAnchor>
  <xdr:twoCellAnchor editAs="oneCell">
    <xdr:from>
      <xdr:col>4</xdr:col>
      <xdr:colOff>443595</xdr:colOff>
      <xdr:row>2439</xdr:row>
      <xdr:rowOff>164161</xdr:rowOff>
    </xdr:from>
    <xdr:to>
      <xdr:col>7</xdr:col>
      <xdr:colOff>1604197</xdr:colOff>
      <xdr:row>2452</xdr:row>
      <xdr:rowOff>23090</xdr:rowOff>
    </xdr:to>
    <xdr:pic>
      <xdr:nvPicPr>
        <xdr:cNvPr id="176" name="Picture 71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384915" y="428591041"/>
          <a:ext cx="4856302" cy="2137310"/>
        </a:xfrm>
        <a:prstGeom prst="rect">
          <a:avLst/>
        </a:prstGeom>
      </xdr:spPr>
    </xdr:pic>
    <xdr:clientData/>
  </xdr:twoCellAnchor>
  <xdr:twoCellAnchor editAs="oneCell">
    <xdr:from>
      <xdr:col>1</xdr:col>
      <xdr:colOff>1372466</xdr:colOff>
      <xdr:row>2412</xdr:row>
      <xdr:rowOff>35719</xdr:rowOff>
    </xdr:from>
    <xdr:to>
      <xdr:col>8</xdr:col>
      <xdr:colOff>265547</xdr:colOff>
      <xdr:row>2428</xdr:row>
      <xdr:rowOff>54325</xdr:rowOff>
    </xdr:to>
    <xdr:pic>
      <xdr:nvPicPr>
        <xdr:cNvPr id="177" name="Picture 74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684886" y="423730579"/>
          <a:ext cx="6825501" cy="2822765"/>
        </a:xfrm>
        <a:prstGeom prst="rect">
          <a:avLst/>
        </a:prstGeom>
      </xdr:spPr>
    </xdr:pic>
    <xdr:clientData/>
  </xdr:twoCellAnchor>
  <xdr:twoCellAnchor editAs="oneCell">
    <xdr:from>
      <xdr:col>3</xdr:col>
      <xdr:colOff>51592</xdr:colOff>
      <xdr:row>2388</xdr:row>
      <xdr:rowOff>70084</xdr:rowOff>
    </xdr:from>
    <xdr:to>
      <xdr:col>8</xdr:col>
      <xdr:colOff>1847</xdr:colOff>
      <xdr:row>2401</xdr:row>
      <xdr:rowOff>19365</xdr:rowOff>
    </xdr:to>
    <xdr:pic>
      <xdr:nvPicPr>
        <xdr:cNvPr id="178" name="Picture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726212" y="419558704"/>
          <a:ext cx="5520475" cy="2227662"/>
        </a:xfrm>
        <a:prstGeom prst="rect">
          <a:avLst/>
        </a:prstGeom>
      </xdr:spPr>
    </xdr:pic>
    <xdr:clientData/>
  </xdr:twoCellAnchor>
  <xdr:twoCellAnchor editAs="oneCell">
    <xdr:from>
      <xdr:col>6</xdr:col>
      <xdr:colOff>1242099</xdr:colOff>
      <xdr:row>2464</xdr:row>
      <xdr:rowOff>3146</xdr:rowOff>
    </xdr:from>
    <xdr:to>
      <xdr:col>7</xdr:col>
      <xdr:colOff>1281545</xdr:colOff>
      <xdr:row>2469</xdr:row>
      <xdr:rowOff>111556</xdr:rowOff>
    </xdr:to>
    <xdr:pic>
      <xdr:nvPicPr>
        <xdr:cNvPr id="179" name="Picture 76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71299" y="432811526"/>
          <a:ext cx="1647266" cy="984709"/>
        </a:xfrm>
        <a:prstGeom prst="rect">
          <a:avLst/>
        </a:prstGeom>
      </xdr:spPr>
    </xdr:pic>
    <xdr:clientData/>
  </xdr:twoCellAnchor>
  <xdr:twoCellAnchor editAs="oneCell">
    <xdr:from>
      <xdr:col>6</xdr:col>
      <xdr:colOff>1362364</xdr:colOff>
      <xdr:row>2484</xdr:row>
      <xdr:rowOff>126838</xdr:rowOff>
    </xdr:from>
    <xdr:to>
      <xdr:col>8</xdr:col>
      <xdr:colOff>3002</xdr:colOff>
      <xdr:row>2497</xdr:row>
      <xdr:rowOff>105169</xdr:rowOff>
    </xdr:to>
    <xdr:pic>
      <xdr:nvPicPr>
        <xdr:cNvPr id="180" name="Picture 77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391564" y="436440418"/>
          <a:ext cx="1856278" cy="2256711"/>
        </a:xfrm>
        <a:prstGeom prst="rect">
          <a:avLst/>
        </a:prstGeom>
      </xdr:spPr>
    </xdr:pic>
    <xdr:clientData/>
  </xdr:twoCellAnchor>
  <xdr:twoCellAnchor editAs="oneCell">
    <xdr:from>
      <xdr:col>6</xdr:col>
      <xdr:colOff>1233199</xdr:colOff>
      <xdr:row>2499</xdr:row>
      <xdr:rowOff>8837</xdr:rowOff>
    </xdr:from>
    <xdr:to>
      <xdr:col>8</xdr:col>
      <xdr:colOff>34636</xdr:colOff>
      <xdr:row>2513</xdr:row>
      <xdr:rowOff>71214</xdr:rowOff>
    </xdr:to>
    <xdr:pic>
      <xdr:nvPicPr>
        <xdr:cNvPr id="181" name="Picture 78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262399" y="438951317"/>
          <a:ext cx="2017077" cy="2516017"/>
        </a:xfrm>
        <a:prstGeom prst="rect">
          <a:avLst/>
        </a:prstGeom>
      </xdr:spPr>
    </xdr:pic>
    <xdr:clientData/>
  </xdr:twoCellAnchor>
  <xdr:twoCellAnchor editAs="oneCell">
    <xdr:from>
      <xdr:col>7</xdr:col>
      <xdr:colOff>104578</xdr:colOff>
      <xdr:row>2515</xdr:row>
      <xdr:rowOff>106797</xdr:rowOff>
    </xdr:from>
    <xdr:to>
      <xdr:col>8</xdr:col>
      <xdr:colOff>3608</xdr:colOff>
      <xdr:row>2525</xdr:row>
      <xdr:rowOff>47358</xdr:rowOff>
    </xdr:to>
    <xdr:pic>
      <xdr:nvPicPr>
        <xdr:cNvPr id="182" name="Picture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741598" y="441853437"/>
          <a:ext cx="1506850" cy="1693160"/>
        </a:xfrm>
        <a:prstGeom prst="rect">
          <a:avLst/>
        </a:prstGeom>
      </xdr:spPr>
    </xdr:pic>
    <xdr:clientData/>
  </xdr:twoCellAnchor>
  <xdr:twoCellAnchor editAs="oneCell">
    <xdr:from>
      <xdr:col>5</xdr:col>
      <xdr:colOff>1297477</xdr:colOff>
      <xdr:row>2530</xdr:row>
      <xdr:rowOff>79245</xdr:rowOff>
    </xdr:from>
    <xdr:to>
      <xdr:col>7</xdr:col>
      <xdr:colOff>1550282</xdr:colOff>
      <xdr:row>2545</xdr:row>
      <xdr:rowOff>23089</xdr:rowOff>
    </xdr:to>
    <xdr:pic>
      <xdr:nvPicPr>
        <xdr:cNvPr id="183" name="Picture 80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031277" y="444454785"/>
          <a:ext cx="3156025" cy="2572745"/>
        </a:xfrm>
        <a:prstGeom prst="rect">
          <a:avLst/>
        </a:prstGeom>
      </xdr:spPr>
    </xdr:pic>
    <xdr:clientData/>
  </xdr:twoCellAnchor>
  <xdr:twoCellAnchor editAs="oneCell">
    <xdr:from>
      <xdr:col>1</xdr:col>
      <xdr:colOff>64911</xdr:colOff>
      <xdr:row>2555</xdr:row>
      <xdr:rowOff>80507</xdr:rowOff>
    </xdr:from>
    <xdr:to>
      <xdr:col>1</xdr:col>
      <xdr:colOff>1371600</xdr:colOff>
      <xdr:row>2561</xdr:row>
      <xdr:rowOff>76310</xdr:rowOff>
    </xdr:to>
    <xdr:pic>
      <xdr:nvPicPr>
        <xdr:cNvPr id="184" name="Picture 81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77331" y="448837547"/>
          <a:ext cx="1306689" cy="1047362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304801</xdr:colOff>
      <xdr:row>2562</xdr:row>
      <xdr:rowOff>50418</xdr:rowOff>
    </xdr:from>
    <xdr:to>
      <xdr:col>1</xdr:col>
      <xdr:colOff>1510145</xdr:colOff>
      <xdr:row>2566</xdr:row>
      <xdr:rowOff>116865</xdr:rowOff>
    </xdr:to>
    <xdr:pic>
      <xdr:nvPicPr>
        <xdr:cNvPr id="185" name="Picture 82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04801" y="450034278"/>
          <a:ext cx="1517764" cy="767487"/>
        </a:xfrm>
        <a:prstGeom prst="rect">
          <a:avLst/>
        </a:prstGeom>
      </xdr:spPr>
    </xdr:pic>
    <xdr:clientData/>
  </xdr:twoCellAnchor>
  <xdr:twoCellAnchor editAs="oneCell">
    <xdr:from>
      <xdr:col>1</xdr:col>
      <xdr:colOff>84383</xdr:colOff>
      <xdr:row>2593</xdr:row>
      <xdr:rowOff>152861</xdr:rowOff>
    </xdr:from>
    <xdr:to>
      <xdr:col>2</xdr:col>
      <xdr:colOff>13856</xdr:colOff>
      <xdr:row>2599</xdr:row>
      <xdr:rowOff>76954</xdr:rowOff>
    </xdr:to>
    <xdr:pic>
      <xdr:nvPicPr>
        <xdr:cNvPr id="186" name="Picture 83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96803" y="455569781"/>
          <a:ext cx="1476333" cy="975654"/>
        </a:xfrm>
        <a:prstGeom prst="rect">
          <a:avLst/>
        </a:prstGeom>
      </xdr:spPr>
    </xdr:pic>
    <xdr:clientData/>
  </xdr:twoCellAnchor>
  <xdr:twoCellAnchor editAs="oneCell">
    <xdr:from>
      <xdr:col>1</xdr:col>
      <xdr:colOff>51738</xdr:colOff>
      <xdr:row>2625</xdr:row>
      <xdr:rowOff>82556</xdr:rowOff>
    </xdr:from>
    <xdr:to>
      <xdr:col>1</xdr:col>
      <xdr:colOff>1488479</xdr:colOff>
      <xdr:row>2631</xdr:row>
      <xdr:rowOff>55421</xdr:rowOff>
    </xdr:to>
    <xdr:pic>
      <xdr:nvPicPr>
        <xdr:cNvPr id="187" name="Picture 84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64158" y="461107796"/>
          <a:ext cx="1436741" cy="1024424"/>
        </a:xfrm>
        <a:prstGeom prst="rect">
          <a:avLst/>
        </a:prstGeom>
      </xdr:spPr>
    </xdr:pic>
    <xdr:clientData/>
  </xdr:twoCellAnchor>
  <xdr:twoCellAnchor editAs="oneCell">
    <xdr:from>
      <xdr:col>1</xdr:col>
      <xdr:colOff>121729</xdr:colOff>
      <xdr:row>2632</xdr:row>
      <xdr:rowOff>73845</xdr:rowOff>
    </xdr:from>
    <xdr:to>
      <xdr:col>1</xdr:col>
      <xdr:colOff>1385454</xdr:colOff>
      <xdr:row>2637</xdr:row>
      <xdr:rowOff>83853</xdr:rowOff>
    </xdr:to>
    <xdr:pic>
      <xdr:nvPicPr>
        <xdr:cNvPr id="188" name="Picture 85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34149" y="462325905"/>
          <a:ext cx="1263725" cy="886307"/>
        </a:xfrm>
        <a:prstGeom prst="rect">
          <a:avLst/>
        </a:prstGeom>
      </xdr:spPr>
    </xdr:pic>
    <xdr:clientData/>
  </xdr:twoCellAnchor>
  <xdr:twoCellAnchor editAs="oneCell">
    <xdr:from>
      <xdr:col>1</xdr:col>
      <xdr:colOff>98641</xdr:colOff>
      <xdr:row>2638</xdr:row>
      <xdr:rowOff>156864</xdr:rowOff>
    </xdr:from>
    <xdr:to>
      <xdr:col>1</xdr:col>
      <xdr:colOff>1343891</xdr:colOff>
      <xdr:row>2644</xdr:row>
      <xdr:rowOff>92433</xdr:rowOff>
    </xdr:to>
    <xdr:pic>
      <xdr:nvPicPr>
        <xdr:cNvPr id="189" name="Picture 86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411061" y="463460484"/>
          <a:ext cx="1245250" cy="987129"/>
        </a:xfrm>
        <a:prstGeom prst="rect">
          <a:avLst/>
        </a:prstGeom>
      </xdr:spPr>
    </xdr:pic>
    <xdr:clientData/>
  </xdr:twoCellAnchor>
  <xdr:twoCellAnchor editAs="oneCell">
    <xdr:from>
      <xdr:col>1</xdr:col>
      <xdr:colOff>122741</xdr:colOff>
      <xdr:row>2678</xdr:row>
      <xdr:rowOff>121345</xdr:rowOff>
    </xdr:from>
    <xdr:to>
      <xdr:col>2</xdr:col>
      <xdr:colOff>721328</xdr:colOff>
      <xdr:row>2682</xdr:row>
      <xdr:rowOff>114302</xdr:rowOff>
    </xdr:to>
    <xdr:pic>
      <xdr:nvPicPr>
        <xdr:cNvPr id="190" name="Picture 87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35161" y="470435365"/>
          <a:ext cx="2145447" cy="693996"/>
        </a:xfrm>
        <a:prstGeom prst="rect">
          <a:avLst/>
        </a:prstGeom>
      </xdr:spPr>
    </xdr:pic>
    <xdr:clientData/>
  </xdr:twoCellAnchor>
  <xdr:twoCellAnchor editAs="oneCell">
    <xdr:from>
      <xdr:col>1</xdr:col>
      <xdr:colOff>15152</xdr:colOff>
      <xdr:row>2734</xdr:row>
      <xdr:rowOff>16156</xdr:rowOff>
    </xdr:from>
    <xdr:to>
      <xdr:col>2</xdr:col>
      <xdr:colOff>695142</xdr:colOff>
      <xdr:row>2737</xdr:row>
      <xdr:rowOff>55418</xdr:rowOff>
    </xdr:to>
    <xdr:pic>
      <xdr:nvPicPr>
        <xdr:cNvPr id="191" name="Picture 88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27572" y="480144736"/>
          <a:ext cx="2226850" cy="565042"/>
        </a:xfrm>
        <a:prstGeom prst="rect">
          <a:avLst/>
        </a:prstGeom>
      </xdr:spPr>
    </xdr:pic>
    <xdr:clientData/>
  </xdr:twoCellAnchor>
  <xdr:twoCellAnchor editAs="oneCell">
    <xdr:from>
      <xdr:col>1</xdr:col>
      <xdr:colOff>84787</xdr:colOff>
      <xdr:row>2783</xdr:row>
      <xdr:rowOff>82234</xdr:rowOff>
    </xdr:from>
    <xdr:to>
      <xdr:col>1</xdr:col>
      <xdr:colOff>1339959</xdr:colOff>
      <xdr:row>2788</xdr:row>
      <xdr:rowOff>96983</xdr:rowOff>
    </xdr:to>
    <xdr:pic>
      <xdr:nvPicPr>
        <xdr:cNvPr id="192" name="Picture 89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97207" y="488798554"/>
          <a:ext cx="1255172" cy="891049"/>
        </a:xfrm>
        <a:prstGeom prst="rect">
          <a:avLst/>
        </a:prstGeom>
      </xdr:spPr>
    </xdr:pic>
    <xdr:clientData/>
  </xdr:twoCellAnchor>
  <xdr:twoCellAnchor editAs="oneCell">
    <xdr:from>
      <xdr:col>1</xdr:col>
      <xdr:colOff>82336</xdr:colOff>
      <xdr:row>2778</xdr:row>
      <xdr:rowOff>18473</xdr:rowOff>
    </xdr:from>
    <xdr:to>
      <xdr:col>1</xdr:col>
      <xdr:colOff>1328198</xdr:colOff>
      <xdr:row>2783</xdr:row>
      <xdr:rowOff>41562</xdr:rowOff>
    </xdr:to>
    <xdr:pic>
      <xdr:nvPicPr>
        <xdr:cNvPr id="193" name="Picture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394756" y="487858493"/>
          <a:ext cx="1245862" cy="899389"/>
        </a:xfrm>
        <a:prstGeom prst="rect">
          <a:avLst/>
        </a:prstGeom>
      </xdr:spPr>
    </xdr:pic>
    <xdr:clientData/>
  </xdr:twoCellAnchor>
  <xdr:twoCellAnchor editAs="oneCell">
    <xdr:from>
      <xdr:col>1</xdr:col>
      <xdr:colOff>18183</xdr:colOff>
      <xdr:row>2807</xdr:row>
      <xdr:rowOff>64950</xdr:rowOff>
    </xdr:from>
    <xdr:to>
      <xdr:col>2</xdr:col>
      <xdr:colOff>526472</xdr:colOff>
      <xdr:row>2812</xdr:row>
      <xdr:rowOff>24883</xdr:rowOff>
    </xdr:to>
    <xdr:pic>
      <xdr:nvPicPr>
        <xdr:cNvPr id="194" name="Picture 93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330603" y="492987510"/>
          <a:ext cx="2055149" cy="836232"/>
        </a:xfrm>
        <a:prstGeom prst="rect">
          <a:avLst/>
        </a:prstGeom>
      </xdr:spPr>
    </xdr:pic>
    <xdr:clientData/>
  </xdr:twoCellAnchor>
  <xdr:twoCellAnchor editAs="oneCell">
    <xdr:from>
      <xdr:col>0</xdr:col>
      <xdr:colOff>233507</xdr:colOff>
      <xdr:row>2876</xdr:row>
      <xdr:rowOff>82477</xdr:rowOff>
    </xdr:from>
    <xdr:to>
      <xdr:col>2</xdr:col>
      <xdr:colOff>55418</xdr:colOff>
      <xdr:row>2882</xdr:row>
      <xdr:rowOff>13855</xdr:rowOff>
    </xdr:to>
    <xdr:pic>
      <xdr:nvPicPr>
        <xdr:cNvPr id="195" name="Picture 94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rcRect l="-2" r="-434"/>
        <a:stretch>
          <a:fillRect/>
        </a:stretch>
      </xdr:blipFill>
      <xdr:spPr>
        <a:xfrm>
          <a:off x="233507" y="505097977"/>
          <a:ext cx="1681191" cy="982937"/>
        </a:xfrm>
        <a:prstGeom prst="rect">
          <a:avLst/>
        </a:prstGeom>
      </xdr:spPr>
    </xdr:pic>
    <xdr:clientData/>
  </xdr:twoCellAnchor>
  <xdr:twoCellAnchor editAs="oneCell">
    <xdr:from>
      <xdr:col>0</xdr:col>
      <xdr:colOff>228238</xdr:colOff>
      <xdr:row>2926</xdr:row>
      <xdr:rowOff>33613</xdr:rowOff>
    </xdr:from>
    <xdr:to>
      <xdr:col>2</xdr:col>
      <xdr:colOff>24029</xdr:colOff>
      <xdr:row>2931</xdr:row>
      <xdr:rowOff>69275</xdr:rowOff>
    </xdr:to>
    <xdr:pic>
      <xdr:nvPicPr>
        <xdr:cNvPr id="196" name="Picture 95">
          <a:extLst>
            <a:ext uri="{FF2B5EF4-FFF2-40B4-BE49-F238E27FC236}">
              <a16:creationId xmlns:a16="http://schemas.microsoft.com/office/drawing/2014/main" id="{00000000-0008-0000-03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28238" y="513812113"/>
          <a:ext cx="1655071" cy="911961"/>
        </a:xfrm>
        <a:prstGeom prst="rect">
          <a:avLst/>
        </a:prstGeom>
      </xdr:spPr>
    </xdr:pic>
    <xdr:clientData/>
  </xdr:twoCellAnchor>
  <xdr:twoCellAnchor editAs="oneCell">
    <xdr:from>
      <xdr:col>1</xdr:col>
      <xdr:colOff>91856</xdr:colOff>
      <xdr:row>2965</xdr:row>
      <xdr:rowOff>133925</xdr:rowOff>
    </xdr:from>
    <xdr:to>
      <xdr:col>3</xdr:col>
      <xdr:colOff>69272</xdr:colOff>
      <xdr:row>2971</xdr:row>
      <xdr:rowOff>123241</xdr:rowOff>
    </xdr:to>
    <xdr:pic>
      <xdr:nvPicPr>
        <xdr:cNvPr id="197" name="Picture 96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404276" y="520747565"/>
          <a:ext cx="2339616" cy="1040876"/>
        </a:xfrm>
        <a:prstGeom prst="rect">
          <a:avLst/>
        </a:prstGeom>
      </xdr:spPr>
    </xdr:pic>
    <xdr:clientData/>
  </xdr:twoCellAnchor>
  <xdr:twoCellAnchor editAs="oneCell">
    <xdr:from>
      <xdr:col>1</xdr:col>
      <xdr:colOff>49768</xdr:colOff>
      <xdr:row>9</xdr:row>
      <xdr:rowOff>28235</xdr:rowOff>
    </xdr:from>
    <xdr:to>
      <xdr:col>4</xdr:col>
      <xdr:colOff>708981</xdr:colOff>
      <xdr:row>21</xdr:row>
      <xdr:rowOff>49440</xdr:rowOff>
    </xdr:to>
    <xdr:pic>
      <xdr:nvPicPr>
        <xdr:cNvPr id="198" name="Picture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62188" y="1605575"/>
          <a:ext cx="3288113" cy="2124325"/>
        </a:xfrm>
        <a:prstGeom prst="rect">
          <a:avLst/>
        </a:prstGeom>
      </xdr:spPr>
    </xdr:pic>
    <xdr:clientData/>
  </xdr:twoCellAnchor>
  <xdr:twoCellAnchor editAs="oneCell">
    <xdr:from>
      <xdr:col>0</xdr:col>
      <xdr:colOff>288731</xdr:colOff>
      <xdr:row>23</xdr:row>
      <xdr:rowOff>21882</xdr:rowOff>
    </xdr:from>
    <xdr:to>
      <xdr:col>5</xdr:col>
      <xdr:colOff>52615</xdr:colOff>
      <xdr:row>36</xdr:row>
      <xdr:rowOff>69641</xdr:rowOff>
    </xdr:to>
    <xdr:pic>
      <xdr:nvPicPr>
        <xdr:cNvPr id="199" name="Picture 72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88731" y="4052862"/>
          <a:ext cx="3497684" cy="2326139"/>
        </a:xfrm>
        <a:prstGeom prst="rect">
          <a:avLst/>
        </a:prstGeom>
      </xdr:spPr>
    </xdr:pic>
    <xdr:clientData/>
  </xdr:twoCellAnchor>
  <xdr:twoCellAnchor editAs="oneCell">
    <xdr:from>
      <xdr:col>1</xdr:col>
      <xdr:colOff>93549</xdr:colOff>
      <xdr:row>49</xdr:row>
      <xdr:rowOff>97573</xdr:rowOff>
    </xdr:from>
    <xdr:to>
      <xdr:col>7</xdr:col>
      <xdr:colOff>452343</xdr:colOff>
      <xdr:row>76</xdr:row>
      <xdr:rowOff>49893</xdr:rowOff>
    </xdr:to>
    <xdr:pic>
      <xdr:nvPicPr>
        <xdr:cNvPr id="200" name="Picture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05969" y="8685313"/>
          <a:ext cx="6683394" cy="4684340"/>
        </a:xfrm>
        <a:prstGeom prst="rect">
          <a:avLst/>
        </a:prstGeom>
      </xdr:spPr>
    </xdr:pic>
    <xdr:clientData/>
  </xdr:twoCellAnchor>
  <xdr:twoCellAnchor editAs="oneCell">
    <xdr:from>
      <xdr:col>1</xdr:col>
      <xdr:colOff>247198</xdr:colOff>
      <xdr:row>95</xdr:row>
      <xdr:rowOff>122014</xdr:rowOff>
    </xdr:from>
    <xdr:to>
      <xdr:col>1</xdr:col>
      <xdr:colOff>1305379</xdr:colOff>
      <xdr:row>100</xdr:row>
      <xdr:rowOff>169185</xdr:rowOff>
    </xdr:to>
    <xdr:pic>
      <xdr:nvPicPr>
        <xdr:cNvPr id="201" name="图片 200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59618" y="16771714"/>
          <a:ext cx="1058181" cy="923471"/>
        </a:xfrm>
        <a:prstGeom prst="rect">
          <a:avLst/>
        </a:prstGeom>
      </xdr:spPr>
    </xdr:pic>
    <xdr:clientData/>
  </xdr:twoCellAnchor>
  <xdr:twoCellAnchor editAs="oneCell">
    <xdr:from>
      <xdr:col>1</xdr:col>
      <xdr:colOff>196394</xdr:colOff>
      <xdr:row>103</xdr:row>
      <xdr:rowOff>73662</xdr:rowOff>
    </xdr:from>
    <xdr:to>
      <xdr:col>7</xdr:col>
      <xdr:colOff>223774</xdr:colOff>
      <xdr:row>115</xdr:row>
      <xdr:rowOff>46263</xdr:rowOff>
    </xdr:to>
    <xdr:pic>
      <xdr:nvPicPr>
        <xdr:cNvPr id="202" name="图片 201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508814" y="18125442"/>
          <a:ext cx="6351980" cy="2075721"/>
        </a:xfrm>
        <a:prstGeom prst="rect">
          <a:avLst/>
        </a:prstGeom>
      </xdr:spPr>
    </xdr:pic>
    <xdr:clientData/>
  </xdr:twoCellAnchor>
  <xdr:twoCellAnchor editAs="oneCell">
    <xdr:from>
      <xdr:col>1</xdr:col>
      <xdr:colOff>109764</xdr:colOff>
      <xdr:row>127</xdr:row>
      <xdr:rowOff>29471</xdr:rowOff>
    </xdr:from>
    <xdr:to>
      <xdr:col>7</xdr:col>
      <xdr:colOff>499134</xdr:colOff>
      <xdr:row>139</xdr:row>
      <xdr:rowOff>55789</xdr:rowOff>
    </xdr:to>
    <xdr:pic>
      <xdr:nvPicPr>
        <xdr:cNvPr id="203" name="图片 202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22184" y="22287491"/>
          <a:ext cx="6713970" cy="2129438"/>
        </a:xfrm>
        <a:prstGeom prst="rect">
          <a:avLst/>
        </a:prstGeom>
      </xdr:spPr>
    </xdr:pic>
    <xdr:clientData/>
  </xdr:twoCellAnchor>
  <xdr:twoCellAnchor editAs="oneCell">
    <xdr:from>
      <xdr:col>1</xdr:col>
      <xdr:colOff>149224</xdr:colOff>
      <xdr:row>140</xdr:row>
      <xdr:rowOff>159050</xdr:rowOff>
    </xdr:from>
    <xdr:to>
      <xdr:col>5</xdr:col>
      <xdr:colOff>342447</xdr:colOff>
      <xdr:row>152</xdr:row>
      <xdr:rowOff>65886</xdr:rowOff>
    </xdr:to>
    <xdr:pic>
      <xdr:nvPicPr>
        <xdr:cNvPr id="204" name="图片 203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61644" y="24695450"/>
          <a:ext cx="3614603" cy="2009956"/>
        </a:xfrm>
        <a:prstGeom prst="rect">
          <a:avLst/>
        </a:prstGeom>
      </xdr:spPr>
    </xdr:pic>
    <xdr:clientData/>
  </xdr:twoCellAnchor>
  <xdr:twoCellAnchor editAs="oneCell">
    <xdr:from>
      <xdr:col>5</xdr:col>
      <xdr:colOff>1055349</xdr:colOff>
      <xdr:row>158</xdr:row>
      <xdr:rowOff>81643</xdr:rowOff>
    </xdr:from>
    <xdr:to>
      <xdr:col>7</xdr:col>
      <xdr:colOff>1402325</xdr:colOff>
      <xdr:row>170</xdr:row>
      <xdr:rowOff>27213</xdr:rowOff>
    </xdr:to>
    <xdr:pic>
      <xdr:nvPicPr>
        <xdr:cNvPr id="205" name="图片 204">
          <a:extLst>
            <a:ext uri="{FF2B5EF4-FFF2-40B4-BE49-F238E27FC236}">
              <a16:creationId xmlns:a16="http://schemas.microsoft.com/office/drawing/2014/main" id="{00000000-0008-0000-03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4789149" y="27772723"/>
          <a:ext cx="3250196" cy="2048690"/>
        </a:xfrm>
        <a:prstGeom prst="rect">
          <a:avLst/>
        </a:prstGeom>
      </xdr:spPr>
    </xdr:pic>
    <xdr:clientData/>
  </xdr:twoCellAnchor>
  <xdr:twoCellAnchor editAs="oneCell">
    <xdr:from>
      <xdr:col>5</xdr:col>
      <xdr:colOff>190497</xdr:colOff>
      <xdr:row>185</xdr:row>
      <xdr:rowOff>95249</xdr:rowOff>
    </xdr:from>
    <xdr:to>
      <xdr:col>8</xdr:col>
      <xdr:colOff>136070</xdr:colOff>
      <xdr:row>203</xdr:row>
      <xdr:rowOff>6004</xdr:rowOff>
    </xdr:to>
    <xdr:pic>
      <xdr:nvPicPr>
        <xdr:cNvPr id="206" name="Picture 92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924297" y="32518349"/>
          <a:ext cx="4456613" cy="3065435"/>
        </a:xfrm>
        <a:prstGeom prst="rect">
          <a:avLst/>
        </a:prstGeom>
      </xdr:spPr>
    </xdr:pic>
    <xdr:clientData/>
  </xdr:twoCellAnchor>
  <xdr:twoCellAnchor editAs="oneCell">
    <xdr:from>
      <xdr:col>4</xdr:col>
      <xdr:colOff>526141</xdr:colOff>
      <xdr:row>211</xdr:row>
      <xdr:rowOff>163284</xdr:rowOff>
    </xdr:from>
    <xdr:to>
      <xdr:col>8</xdr:col>
      <xdr:colOff>211501</xdr:colOff>
      <xdr:row>221</xdr:row>
      <xdr:rowOff>45356</xdr:rowOff>
    </xdr:to>
    <xdr:pic>
      <xdr:nvPicPr>
        <xdr:cNvPr id="207" name="Picture 97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467461" y="37143144"/>
          <a:ext cx="4988880" cy="1634672"/>
        </a:xfrm>
        <a:prstGeom prst="rect">
          <a:avLst/>
        </a:prstGeom>
      </xdr:spPr>
    </xdr:pic>
    <xdr:clientData/>
  </xdr:twoCellAnchor>
  <xdr:oneCellAnchor>
    <xdr:from>
      <xdr:col>5</xdr:col>
      <xdr:colOff>108215</xdr:colOff>
      <xdr:row>249</xdr:row>
      <xdr:rowOff>6047</xdr:rowOff>
    </xdr:from>
    <xdr:ext cx="4899214" cy="3612771"/>
    <xdr:pic>
      <xdr:nvPicPr>
        <xdr:cNvPr id="208" name="Picture 103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842015" y="43645787"/>
          <a:ext cx="4899214" cy="3612771"/>
        </a:xfrm>
        <a:prstGeom prst="rect">
          <a:avLst/>
        </a:prstGeom>
      </xdr:spPr>
    </xdr:pic>
    <xdr:clientData/>
  </xdr:oneCellAnchor>
  <xdr:oneCellAnchor>
    <xdr:from>
      <xdr:col>0</xdr:col>
      <xdr:colOff>244927</xdr:colOff>
      <xdr:row>286</xdr:row>
      <xdr:rowOff>174878</xdr:rowOff>
    </xdr:from>
    <xdr:ext cx="9393903" cy="2481236"/>
    <xdr:pic>
      <xdr:nvPicPr>
        <xdr:cNvPr id="209" name="Picture 104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44927" y="50299238"/>
          <a:ext cx="9393903" cy="2481236"/>
        </a:xfrm>
        <a:prstGeom prst="rect">
          <a:avLst/>
        </a:prstGeom>
      </xdr:spPr>
    </xdr:pic>
    <xdr:clientData/>
  </xdr:oneCellAnchor>
  <xdr:oneCellAnchor>
    <xdr:from>
      <xdr:col>6</xdr:col>
      <xdr:colOff>942671</xdr:colOff>
      <xdr:row>311</xdr:row>
      <xdr:rowOff>142117</xdr:rowOff>
    </xdr:from>
    <xdr:ext cx="2631472" cy="2074698"/>
    <xdr:pic>
      <xdr:nvPicPr>
        <xdr:cNvPr id="210" name="Picture 105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5971871" y="54647977"/>
          <a:ext cx="2631472" cy="2074698"/>
        </a:xfrm>
        <a:prstGeom prst="rect">
          <a:avLst/>
        </a:prstGeom>
      </xdr:spPr>
    </xdr:pic>
    <xdr:clientData/>
  </xdr:oneCellAnchor>
  <xdr:twoCellAnchor editAs="oneCell">
    <xdr:from>
      <xdr:col>1</xdr:col>
      <xdr:colOff>557893</xdr:colOff>
      <xdr:row>337</xdr:row>
      <xdr:rowOff>151064</xdr:rowOff>
    </xdr:from>
    <xdr:to>
      <xdr:col>8</xdr:col>
      <xdr:colOff>185038</xdr:colOff>
      <xdr:row>357</xdr:row>
      <xdr:rowOff>54429</xdr:rowOff>
    </xdr:to>
    <xdr:pic>
      <xdr:nvPicPr>
        <xdr:cNvPr id="211" name="Picture 98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870313" y="59213684"/>
          <a:ext cx="7559565" cy="3408565"/>
        </a:xfrm>
        <a:prstGeom prst="rect">
          <a:avLst/>
        </a:prstGeom>
      </xdr:spPr>
    </xdr:pic>
    <xdr:clientData/>
  </xdr:twoCellAnchor>
  <xdr:twoCellAnchor editAs="oneCell">
    <xdr:from>
      <xdr:col>5</xdr:col>
      <xdr:colOff>1231898</xdr:colOff>
      <xdr:row>377</xdr:row>
      <xdr:rowOff>133277</xdr:rowOff>
    </xdr:from>
    <xdr:to>
      <xdr:col>8</xdr:col>
      <xdr:colOff>408214</xdr:colOff>
      <xdr:row>393</xdr:row>
      <xdr:rowOff>92224</xdr:rowOff>
    </xdr:to>
    <xdr:pic>
      <xdr:nvPicPr>
        <xdr:cNvPr id="212" name="图片 211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965698" y="66206297"/>
          <a:ext cx="3687356" cy="2763107"/>
        </a:xfrm>
        <a:prstGeom prst="rect">
          <a:avLst/>
        </a:prstGeom>
      </xdr:spPr>
    </xdr:pic>
    <xdr:clientData/>
  </xdr:twoCellAnchor>
  <xdr:twoCellAnchor editAs="oneCell">
    <xdr:from>
      <xdr:col>1</xdr:col>
      <xdr:colOff>161469</xdr:colOff>
      <xdr:row>404</xdr:row>
      <xdr:rowOff>61693</xdr:rowOff>
    </xdr:from>
    <xdr:to>
      <xdr:col>8</xdr:col>
      <xdr:colOff>284538</xdr:colOff>
      <xdr:row>421</xdr:row>
      <xdr:rowOff>45357</xdr:rowOff>
    </xdr:to>
    <xdr:pic>
      <xdr:nvPicPr>
        <xdr:cNvPr id="213" name="图片 212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473889" y="70866733"/>
          <a:ext cx="8055489" cy="2963084"/>
        </a:xfrm>
        <a:prstGeom prst="rect">
          <a:avLst/>
        </a:prstGeom>
      </xdr:spPr>
    </xdr:pic>
    <xdr:clientData/>
  </xdr:twoCellAnchor>
  <xdr:twoCellAnchor editAs="oneCell">
    <xdr:from>
      <xdr:col>1</xdr:col>
      <xdr:colOff>8465</xdr:colOff>
      <xdr:row>445</xdr:row>
      <xdr:rowOff>84105</xdr:rowOff>
    </xdr:from>
    <xdr:to>
      <xdr:col>1</xdr:col>
      <xdr:colOff>617626</xdr:colOff>
      <xdr:row>447</xdr:row>
      <xdr:rowOff>152401</xdr:rowOff>
    </xdr:to>
    <xdr:pic>
      <xdr:nvPicPr>
        <xdr:cNvPr id="214" name="图片 213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320885" y="78074805"/>
          <a:ext cx="609161" cy="418816"/>
        </a:xfrm>
        <a:prstGeom prst="rect">
          <a:avLst/>
        </a:prstGeom>
      </xdr:spPr>
    </xdr:pic>
    <xdr:clientData/>
  </xdr:twoCellAnchor>
  <xdr:twoCellAnchor editAs="oneCell">
    <xdr:from>
      <xdr:col>1</xdr:col>
      <xdr:colOff>97971</xdr:colOff>
      <xdr:row>446</xdr:row>
      <xdr:rowOff>157923</xdr:rowOff>
    </xdr:from>
    <xdr:to>
      <xdr:col>1</xdr:col>
      <xdr:colOff>1430866</xdr:colOff>
      <xdr:row>451</xdr:row>
      <xdr:rowOff>112694</xdr:rowOff>
    </xdr:to>
    <xdr:pic>
      <xdr:nvPicPr>
        <xdr:cNvPr id="215" name="图片 214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410391" y="78323883"/>
          <a:ext cx="1332895" cy="831072"/>
        </a:xfrm>
        <a:prstGeom prst="rect">
          <a:avLst/>
        </a:prstGeom>
      </xdr:spPr>
    </xdr:pic>
    <xdr:clientData/>
  </xdr:twoCellAnchor>
  <xdr:twoCellAnchor editAs="oneCell">
    <xdr:from>
      <xdr:col>2</xdr:col>
      <xdr:colOff>57299</xdr:colOff>
      <xdr:row>446</xdr:row>
      <xdr:rowOff>105579</xdr:rowOff>
    </xdr:from>
    <xdr:to>
      <xdr:col>4</xdr:col>
      <xdr:colOff>354199</xdr:colOff>
      <xdr:row>451</xdr:row>
      <xdr:rowOff>36738</xdr:rowOff>
    </xdr:to>
    <xdr:pic>
      <xdr:nvPicPr>
        <xdr:cNvPr id="216" name="图片 215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918756" y="77775150"/>
          <a:ext cx="1385472" cy="802017"/>
        </a:xfrm>
        <a:prstGeom prst="rect">
          <a:avLst/>
        </a:prstGeom>
      </xdr:spPr>
    </xdr:pic>
    <xdr:clientData/>
  </xdr:twoCellAnchor>
  <xdr:twoCellAnchor editAs="oneCell">
    <xdr:from>
      <xdr:col>4</xdr:col>
      <xdr:colOff>615647</xdr:colOff>
      <xdr:row>446</xdr:row>
      <xdr:rowOff>141613</xdr:rowOff>
    </xdr:from>
    <xdr:to>
      <xdr:col>5</xdr:col>
      <xdr:colOff>1072242</xdr:colOff>
      <xdr:row>451</xdr:row>
      <xdr:rowOff>72610</xdr:rowOff>
    </xdr:to>
    <xdr:pic>
      <xdr:nvPicPr>
        <xdr:cNvPr id="217" name="图片 216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565676" y="77811184"/>
          <a:ext cx="1251252" cy="801855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454</xdr:row>
      <xdr:rowOff>89806</xdr:rowOff>
    </xdr:from>
    <xdr:to>
      <xdr:col>1</xdr:col>
      <xdr:colOff>723898</xdr:colOff>
      <xdr:row>456</xdr:row>
      <xdr:rowOff>166006</xdr:rowOff>
    </xdr:to>
    <xdr:pic>
      <xdr:nvPicPr>
        <xdr:cNvPr id="218" name="图片 217">
          <a:extLst>
            <a:ext uri="{FF2B5EF4-FFF2-40B4-BE49-F238E27FC236}">
              <a16:creationId xmlns:a16="http://schemas.microsoft.com/office/drawing/2014/main" id="{00000000-0008-0000-03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38125" y="79657846"/>
          <a:ext cx="798193" cy="426721"/>
        </a:xfrm>
        <a:prstGeom prst="rect">
          <a:avLst/>
        </a:prstGeom>
      </xdr:spPr>
    </xdr:pic>
    <xdr:clientData/>
  </xdr:twoCellAnchor>
  <xdr:twoCellAnchor editAs="oneCell">
    <xdr:from>
      <xdr:col>1</xdr:col>
      <xdr:colOff>390946</xdr:colOff>
      <xdr:row>455</xdr:row>
      <xdr:rowOff>97973</xdr:rowOff>
    </xdr:from>
    <xdr:to>
      <xdr:col>4</xdr:col>
      <xdr:colOff>201286</xdr:colOff>
      <xdr:row>464</xdr:row>
      <xdr:rowOff>141514</xdr:rowOff>
    </xdr:to>
    <xdr:pic>
      <xdr:nvPicPr>
        <xdr:cNvPr id="219" name="图片 218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703366" y="79841273"/>
          <a:ext cx="2439240" cy="1620881"/>
        </a:xfrm>
        <a:prstGeom prst="rect">
          <a:avLst/>
        </a:prstGeom>
      </xdr:spPr>
    </xdr:pic>
    <xdr:clientData/>
  </xdr:twoCellAnchor>
  <xdr:twoCellAnchor editAs="oneCell">
    <xdr:from>
      <xdr:col>4</xdr:col>
      <xdr:colOff>291585</xdr:colOff>
      <xdr:row>455</xdr:row>
      <xdr:rowOff>43543</xdr:rowOff>
    </xdr:from>
    <xdr:to>
      <xdr:col>6</xdr:col>
      <xdr:colOff>940866</xdr:colOff>
      <xdr:row>464</xdr:row>
      <xdr:rowOff>104774</xdr:rowOff>
    </xdr:to>
    <xdr:pic>
      <xdr:nvPicPr>
        <xdr:cNvPr id="220" name="图片 219">
          <a:extLst>
            <a:ext uri="{FF2B5EF4-FFF2-40B4-BE49-F238E27FC236}">
              <a16:creationId xmlns:a16="http://schemas.microsoft.com/office/drawing/2014/main" id="{00000000-0008-0000-03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3232905" y="79786843"/>
          <a:ext cx="2737161" cy="1638571"/>
        </a:xfrm>
        <a:prstGeom prst="rect">
          <a:avLst/>
        </a:prstGeom>
      </xdr:spPr>
    </xdr:pic>
    <xdr:clientData/>
  </xdr:twoCellAnchor>
  <xdr:twoCellAnchor editAs="oneCell">
    <xdr:from>
      <xdr:col>2</xdr:col>
      <xdr:colOff>168728</xdr:colOff>
      <xdr:row>522</xdr:row>
      <xdr:rowOff>156028</xdr:rowOff>
    </xdr:from>
    <xdr:to>
      <xdr:col>8</xdr:col>
      <xdr:colOff>218091</xdr:colOff>
      <xdr:row>557</xdr:row>
      <xdr:rowOff>108857</xdr:rowOff>
    </xdr:to>
    <xdr:pic>
      <xdr:nvPicPr>
        <xdr:cNvPr id="221" name="图片 220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028008" y="91641748"/>
          <a:ext cx="6434923" cy="6086929"/>
        </a:xfrm>
        <a:prstGeom prst="rect">
          <a:avLst/>
        </a:prstGeom>
      </xdr:spPr>
    </xdr:pic>
    <xdr:clientData/>
  </xdr:twoCellAnchor>
  <xdr:twoCellAnchor editAs="oneCell">
    <xdr:from>
      <xdr:col>2</xdr:col>
      <xdr:colOff>856342</xdr:colOff>
      <xdr:row>618</xdr:row>
      <xdr:rowOff>21489</xdr:rowOff>
    </xdr:from>
    <xdr:to>
      <xdr:col>7</xdr:col>
      <xdr:colOff>1018825</xdr:colOff>
      <xdr:row>631</xdr:row>
      <xdr:rowOff>63498</xdr:rowOff>
    </xdr:to>
    <xdr:pic>
      <xdr:nvPicPr>
        <xdr:cNvPr id="223" name="图片 222">
          <a:extLst>
            <a:ext uri="{FF2B5EF4-FFF2-40B4-BE49-F238E27FC236}">
              <a16:creationId xmlns:a16="http://schemas.microsoft.com/office/drawing/2014/main" id="{00000000-0008-0000-03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2677522" y="109734249"/>
          <a:ext cx="4978323" cy="2320389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457201</xdr:colOff>
      <xdr:row>588</xdr:row>
      <xdr:rowOff>142396</xdr:rowOff>
    </xdr:from>
    <xdr:to>
      <xdr:col>8</xdr:col>
      <xdr:colOff>251096</xdr:colOff>
      <xdr:row>605</xdr:row>
      <xdr:rowOff>72569</xdr:rowOff>
    </xdr:to>
    <xdr:pic>
      <xdr:nvPicPr>
        <xdr:cNvPr id="224" name="图片 223">
          <a:extLst>
            <a:ext uri="{FF2B5EF4-FFF2-40B4-BE49-F238E27FC236}">
              <a16:creationId xmlns:a16="http://schemas.microsoft.com/office/drawing/2014/main" id="{00000000-0008-0000-03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316481" y="104597356"/>
          <a:ext cx="6179455" cy="2909593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1052</xdr:row>
      <xdr:rowOff>174625</xdr:rowOff>
    </xdr:from>
    <xdr:to>
      <xdr:col>6</xdr:col>
      <xdr:colOff>1329690</xdr:colOff>
      <xdr:row>1068</xdr:row>
      <xdr:rowOff>43181</xdr:rowOff>
    </xdr:to>
    <xdr:pic>
      <xdr:nvPicPr>
        <xdr:cNvPr id="225" name="Picture 23">
          <a:extLst>
            <a:ext uri="{FF2B5EF4-FFF2-40B4-BE49-F238E27FC236}">
              <a16:creationId xmlns:a16="http://schemas.microsoft.com/office/drawing/2014/main" id="{00000000-0008-0000-03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798445" y="185942605"/>
          <a:ext cx="3560445" cy="2672715"/>
        </a:xfrm>
        <a:prstGeom prst="rect">
          <a:avLst/>
        </a:prstGeom>
      </xdr:spPr>
    </xdr:pic>
    <xdr:clientData/>
  </xdr:twoCellAnchor>
  <xdr:twoCellAnchor editAs="oneCell">
    <xdr:from>
      <xdr:col>3</xdr:col>
      <xdr:colOff>3810</xdr:colOff>
      <xdr:row>1071</xdr:row>
      <xdr:rowOff>78105</xdr:rowOff>
    </xdr:from>
    <xdr:to>
      <xdr:col>7</xdr:col>
      <xdr:colOff>102870</xdr:colOff>
      <xdr:row>1087</xdr:row>
      <xdr:rowOff>1904</xdr:rowOff>
    </xdr:to>
    <xdr:pic>
      <xdr:nvPicPr>
        <xdr:cNvPr id="226" name="Picture 29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678430" y="189176025"/>
          <a:ext cx="4061460" cy="2727959"/>
        </a:xfrm>
        <a:prstGeom prst="rect">
          <a:avLst/>
        </a:prstGeom>
      </xdr:spPr>
    </xdr:pic>
    <xdr:clientData/>
  </xdr:twoCellAnchor>
  <xdr:twoCellAnchor editAs="oneCell">
    <xdr:from>
      <xdr:col>2</xdr:col>
      <xdr:colOff>531495</xdr:colOff>
      <xdr:row>1127</xdr:row>
      <xdr:rowOff>120015</xdr:rowOff>
    </xdr:from>
    <xdr:to>
      <xdr:col>7</xdr:col>
      <xdr:colOff>781050</xdr:colOff>
      <xdr:row>1144</xdr:row>
      <xdr:rowOff>67946</xdr:rowOff>
    </xdr:to>
    <xdr:pic>
      <xdr:nvPicPr>
        <xdr:cNvPr id="227" name="Picture 30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rcRect/>
        <a:stretch>
          <a:fillRect/>
        </a:stretch>
      </xdr:blipFill>
      <xdr:spPr>
        <a:xfrm>
          <a:off x="2390775" y="199032495"/>
          <a:ext cx="5027295" cy="2927350"/>
        </a:xfrm>
        <a:prstGeom prst="rect">
          <a:avLst/>
        </a:prstGeom>
      </xdr:spPr>
    </xdr:pic>
    <xdr:clientData/>
  </xdr:twoCellAnchor>
  <xdr:twoCellAnchor editAs="oneCell">
    <xdr:from>
      <xdr:col>2</xdr:col>
      <xdr:colOff>669925</xdr:colOff>
      <xdr:row>1147</xdr:row>
      <xdr:rowOff>133350</xdr:rowOff>
    </xdr:from>
    <xdr:to>
      <xdr:col>7</xdr:col>
      <xdr:colOff>377190</xdr:colOff>
      <xdr:row>1164</xdr:row>
      <xdr:rowOff>164462</xdr:rowOff>
    </xdr:to>
    <xdr:pic>
      <xdr:nvPicPr>
        <xdr:cNvPr id="228" name="Picture 32">
          <a:extLst>
            <a:ext uri="{FF2B5EF4-FFF2-40B4-BE49-F238E27FC236}">
              <a16:creationId xmlns:a16="http://schemas.microsoft.com/office/drawing/2014/main" id="{00000000-0008-0000-03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2529205" y="202551030"/>
          <a:ext cx="4485005" cy="3010533"/>
        </a:xfrm>
        <a:prstGeom prst="rect">
          <a:avLst/>
        </a:prstGeom>
      </xdr:spPr>
    </xdr:pic>
    <xdr:clientData/>
  </xdr:twoCellAnchor>
  <xdr:twoCellAnchor editAs="oneCell">
    <xdr:from>
      <xdr:col>0</xdr:col>
      <xdr:colOff>272143</xdr:colOff>
      <xdr:row>3005</xdr:row>
      <xdr:rowOff>174170</xdr:rowOff>
    </xdr:from>
    <xdr:to>
      <xdr:col>2</xdr:col>
      <xdr:colOff>673634</xdr:colOff>
      <xdr:row>3011</xdr:row>
      <xdr:rowOff>119745</xdr:rowOff>
    </xdr:to>
    <xdr:pic>
      <xdr:nvPicPr>
        <xdr:cNvPr id="229" name="Picture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72143" y="527798210"/>
          <a:ext cx="2260771" cy="997134"/>
        </a:xfrm>
        <a:prstGeom prst="rect">
          <a:avLst/>
        </a:prstGeom>
      </xdr:spPr>
    </xdr:pic>
    <xdr:clientData/>
  </xdr:twoCellAnchor>
  <xdr:twoCellAnchor editAs="oneCell">
    <xdr:from>
      <xdr:col>0</xdr:col>
      <xdr:colOff>277092</xdr:colOff>
      <xdr:row>2199</xdr:row>
      <xdr:rowOff>166254</xdr:rowOff>
    </xdr:from>
    <xdr:to>
      <xdr:col>1</xdr:col>
      <xdr:colOff>1524000</xdr:colOff>
      <xdr:row>2206</xdr:row>
      <xdr:rowOff>60093</xdr:rowOff>
    </xdr:to>
    <xdr:pic>
      <xdr:nvPicPr>
        <xdr:cNvPr id="230" name="图片 229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77092" y="386530734"/>
          <a:ext cx="1559328" cy="1120659"/>
        </a:xfrm>
        <a:prstGeom prst="rect">
          <a:avLst/>
        </a:prstGeom>
      </xdr:spPr>
    </xdr:pic>
    <xdr:clientData/>
  </xdr:twoCellAnchor>
  <xdr:twoCellAnchor editAs="oneCell">
    <xdr:from>
      <xdr:col>2</xdr:col>
      <xdr:colOff>193965</xdr:colOff>
      <xdr:row>2200</xdr:row>
      <xdr:rowOff>69274</xdr:rowOff>
    </xdr:from>
    <xdr:to>
      <xdr:col>6</xdr:col>
      <xdr:colOff>1216116</xdr:colOff>
      <xdr:row>2208</xdr:row>
      <xdr:rowOff>138546</xdr:rowOff>
    </xdr:to>
    <xdr:pic>
      <xdr:nvPicPr>
        <xdr:cNvPr id="231" name="图片 230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2053245" y="386609014"/>
          <a:ext cx="4192071" cy="14713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2212</xdr:row>
      <xdr:rowOff>83128</xdr:rowOff>
    </xdr:from>
    <xdr:to>
      <xdr:col>6</xdr:col>
      <xdr:colOff>1567969</xdr:colOff>
      <xdr:row>2226</xdr:row>
      <xdr:rowOff>41564</xdr:rowOff>
    </xdr:to>
    <xdr:pic>
      <xdr:nvPicPr>
        <xdr:cNvPr id="232" name="图片 231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388725988"/>
          <a:ext cx="6597169" cy="24120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40336</xdr:colOff>
      <xdr:row>742</xdr:row>
      <xdr:rowOff>135203</xdr:rowOff>
    </xdr:from>
    <xdr:to>
      <xdr:col>3</xdr:col>
      <xdr:colOff>212264</xdr:colOff>
      <xdr:row>751</xdr:row>
      <xdr:rowOff>139701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536" y="132062803"/>
          <a:ext cx="2534128" cy="1604698"/>
        </a:xfrm>
        <a:prstGeom prst="rect">
          <a:avLst/>
        </a:prstGeom>
      </xdr:spPr>
    </xdr:pic>
    <xdr:clientData/>
  </xdr:twoCellAnchor>
  <xdr:twoCellAnchor editAs="oneCell">
    <xdr:from>
      <xdr:col>1</xdr:col>
      <xdr:colOff>150018</xdr:colOff>
      <xdr:row>792</xdr:row>
      <xdr:rowOff>67757</xdr:rowOff>
    </xdr:from>
    <xdr:to>
      <xdr:col>2</xdr:col>
      <xdr:colOff>658483</xdr:colOff>
      <xdr:row>795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4218" y="140885357"/>
          <a:ext cx="2057865" cy="618043"/>
        </a:xfrm>
        <a:prstGeom prst="rect">
          <a:avLst/>
        </a:prstGeom>
      </xdr:spPr>
    </xdr:pic>
    <xdr:clientData/>
  </xdr:twoCellAnchor>
  <xdr:twoCellAnchor editAs="oneCell">
    <xdr:from>
      <xdr:col>1</xdr:col>
      <xdr:colOff>206519</xdr:colOff>
      <xdr:row>798</xdr:row>
      <xdr:rowOff>106833</xdr:rowOff>
    </xdr:from>
    <xdr:to>
      <xdr:col>3</xdr:col>
      <xdr:colOff>258400</xdr:colOff>
      <xdr:row>802</xdr:row>
      <xdr:rowOff>127000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719" y="141991233"/>
          <a:ext cx="2414081" cy="731367"/>
        </a:xfrm>
        <a:prstGeom prst="rect">
          <a:avLst/>
        </a:prstGeom>
      </xdr:spPr>
    </xdr:pic>
    <xdr:clientData/>
  </xdr:twoCellAnchor>
  <xdr:twoCellAnchor editAs="oneCell">
    <xdr:from>
      <xdr:col>1</xdr:col>
      <xdr:colOff>238796</xdr:colOff>
      <xdr:row>861</xdr:row>
      <xdr:rowOff>124140</xdr:rowOff>
    </xdr:from>
    <xdr:to>
      <xdr:col>2</xdr:col>
      <xdr:colOff>66477</xdr:colOff>
      <xdr:row>869</xdr:row>
      <xdr:rowOff>165100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2996" y="153209940"/>
          <a:ext cx="1377081" cy="1463360"/>
        </a:xfrm>
        <a:prstGeom prst="rect">
          <a:avLst/>
        </a:prstGeom>
      </xdr:spPr>
    </xdr:pic>
    <xdr:clientData/>
  </xdr:twoCellAnchor>
  <xdr:twoCellAnchor editAs="oneCell">
    <xdr:from>
      <xdr:col>1</xdr:col>
      <xdr:colOff>20516</xdr:colOff>
      <xdr:row>870</xdr:row>
      <xdr:rowOff>94640</xdr:rowOff>
    </xdr:from>
    <xdr:to>
      <xdr:col>1</xdr:col>
      <xdr:colOff>1511300</xdr:colOff>
      <xdr:row>879</xdr:row>
      <xdr:rowOff>145172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4716" y="154780640"/>
          <a:ext cx="1490784" cy="1650732"/>
        </a:xfrm>
        <a:prstGeom prst="rect">
          <a:avLst/>
        </a:prstGeom>
      </xdr:spPr>
    </xdr:pic>
    <xdr:clientData/>
  </xdr:twoCellAnchor>
  <xdr:twoCellAnchor editAs="oneCell">
    <xdr:from>
      <xdr:col>1</xdr:col>
      <xdr:colOff>45426</xdr:colOff>
      <xdr:row>891</xdr:row>
      <xdr:rowOff>19906</xdr:rowOff>
    </xdr:from>
    <xdr:to>
      <xdr:col>2</xdr:col>
      <xdr:colOff>480579</xdr:colOff>
      <xdr:row>907</xdr:row>
      <xdr:rowOff>38100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9626" y="158439706"/>
          <a:ext cx="1984553" cy="2862994"/>
        </a:xfrm>
        <a:prstGeom prst="rect">
          <a:avLst/>
        </a:prstGeom>
      </xdr:spPr>
    </xdr:pic>
    <xdr:clientData/>
  </xdr:twoCellAnchor>
  <xdr:twoCellAnchor editAs="oneCell">
    <xdr:from>
      <xdr:col>1</xdr:col>
      <xdr:colOff>265173</xdr:colOff>
      <xdr:row>881</xdr:row>
      <xdr:rowOff>125151</xdr:rowOff>
    </xdr:from>
    <xdr:to>
      <xdr:col>2</xdr:col>
      <xdr:colOff>458299</xdr:colOff>
      <xdr:row>888</xdr:row>
      <xdr:rowOff>127000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9373" y="156766951"/>
          <a:ext cx="1742526" cy="1246449"/>
        </a:xfrm>
        <a:prstGeom prst="rect">
          <a:avLst/>
        </a:prstGeom>
      </xdr:spPr>
    </xdr:pic>
    <xdr:clientData/>
  </xdr:twoCellAnchor>
  <xdr:twoCellAnchor editAs="oneCell">
    <xdr:from>
      <xdr:col>42</xdr:col>
      <xdr:colOff>554182</xdr:colOff>
      <xdr:row>921</xdr:row>
      <xdr:rowOff>0</xdr:rowOff>
    </xdr:from>
    <xdr:to>
      <xdr:col>45</xdr:col>
      <xdr:colOff>586519</xdr:colOff>
      <xdr:row>928</xdr:row>
      <xdr:rowOff>100194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687318" y="20423513"/>
          <a:ext cx="1850746" cy="1840094"/>
        </a:xfrm>
        <a:prstGeom prst="rect">
          <a:avLst/>
        </a:prstGeom>
      </xdr:spPr>
    </xdr:pic>
    <xdr:clientData/>
  </xdr:twoCellAnchor>
  <xdr:twoCellAnchor editAs="oneCell">
    <xdr:from>
      <xdr:col>46</xdr:col>
      <xdr:colOff>285750</xdr:colOff>
      <xdr:row>921</xdr:row>
      <xdr:rowOff>0</xdr:rowOff>
    </xdr:from>
    <xdr:to>
      <xdr:col>49</xdr:col>
      <xdr:colOff>462825</xdr:colOff>
      <xdr:row>927</xdr:row>
      <xdr:rowOff>230190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843432" y="20548093"/>
          <a:ext cx="1995484" cy="1724172"/>
        </a:xfrm>
        <a:prstGeom prst="rect">
          <a:avLst/>
        </a:prstGeom>
      </xdr:spPr>
    </xdr:pic>
    <xdr:clientData/>
  </xdr:twoCellAnchor>
  <xdr:twoCellAnchor editAs="oneCell">
    <xdr:from>
      <xdr:col>43</xdr:col>
      <xdr:colOff>320385</xdr:colOff>
      <xdr:row>921</xdr:row>
      <xdr:rowOff>0</xdr:rowOff>
    </xdr:from>
    <xdr:to>
      <xdr:col>50</xdr:col>
      <xdr:colOff>243271</xdr:colOff>
      <xdr:row>931</xdr:row>
      <xdr:rowOff>83127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059658" y="17664546"/>
          <a:ext cx="4165839" cy="2407227"/>
        </a:xfrm>
        <a:prstGeom prst="rect">
          <a:avLst/>
        </a:prstGeom>
      </xdr:spPr>
    </xdr:pic>
    <xdr:clientData/>
  </xdr:twoCellAnchor>
  <xdr:twoCellAnchor editAs="oneCell">
    <xdr:from>
      <xdr:col>43</xdr:col>
      <xdr:colOff>346362</xdr:colOff>
      <xdr:row>921</xdr:row>
      <xdr:rowOff>0</xdr:rowOff>
    </xdr:from>
    <xdr:to>
      <xdr:col>50</xdr:col>
      <xdr:colOff>37584</xdr:colOff>
      <xdr:row>930</xdr:row>
      <xdr:rowOff>156260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085635" y="22483799"/>
          <a:ext cx="3934175" cy="2289860"/>
        </a:xfrm>
        <a:prstGeom prst="rect">
          <a:avLst/>
        </a:prstGeom>
      </xdr:spPr>
    </xdr:pic>
    <xdr:clientData/>
  </xdr:twoCellAnchor>
  <xdr:twoCellAnchor editAs="oneCell">
    <xdr:from>
      <xdr:col>1</xdr:col>
      <xdr:colOff>85438</xdr:colOff>
      <xdr:row>932</xdr:row>
      <xdr:rowOff>46210</xdr:rowOff>
    </xdr:from>
    <xdr:to>
      <xdr:col>2</xdr:col>
      <xdr:colOff>698520</xdr:colOff>
      <xdr:row>937</xdr:row>
      <xdr:rowOff>127000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9638" y="166822610"/>
          <a:ext cx="2162482" cy="969790"/>
        </a:xfrm>
        <a:prstGeom prst="rect">
          <a:avLst/>
        </a:prstGeom>
      </xdr:spPr>
    </xdr:pic>
    <xdr:clientData/>
  </xdr:twoCellAnchor>
  <xdr:twoCellAnchor editAs="oneCell">
    <xdr:from>
      <xdr:col>1</xdr:col>
      <xdr:colOff>23007</xdr:colOff>
      <xdr:row>968</xdr:row>
      <xdr:rowOff>46283</xdr:rowOff>
    </xdr:from>
    <xdr:to>
      <xdr:col>2</xdr:col>
      <xdr:colOff>406400</xdr:colOff>
      <xdr:row>973</xdr:row>
      <xdr:rowOff>165100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7207" y="172156683"/>
          <a:ext cx="1932793" cy="1007817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1015</xdr:row>
      <xdr:rowOff>76200</xdr:rowOff>
    </xdr:from>
    <xdr:to>
      <xdr:col>2</xdr:col>
      <xdr:colOff>673100</xdr:colOff>
      <xdr:row>1021</xdr:row>
      <xdr:rowOff>103382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41350" y="180543200"/>
          <a:ext cx="2165350" cy="1093982"/>
        </a:xfrm>
        <a:prstGeom prst="rect">
          <a:avLst/>
        </a:prstGeom>
      </xdr:spPr>
    </xdr:pic>
    <xdr:clientData/>
  </xdr:twoCellAnchor>
  <xdr:twoCellAnchor editAs="oneCell">
    <xdr:from>
      <xdr:col>1</xdr:col>
      <xdr:colOff>34061</xdr:colOff>
      <xdr:row>1042</xdr:row>
      <xdr:rowOff>78972</xdr:rowOff>
    </xdr:from>
    <xdr:to>
      <xdr:col>2</xdr:col>
      <xdr:colOff>508001</xdr:colOff>
      <xdr:row>1047</xdr:row>
      <xdr:rowOff>9956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18261" y="185346572"/>
          <a:ext cx="2023340" cy="819984"/>
        </a:xfrm>
        <a:prstGeom prst="rect">
          <a:avLst/>
        </a:prstGeom>
      </xdr:spPr>
    </xdr:pic>
    <xdr:clientData/>
  </xdr:twoCellAnchor>
  <xdr:twoCellAnchor editAs="oneCell">
    <xdr:from>
      <xdr:col>1</xdr:col>
      <xdr:colOff>135659</xdr:colOff>
      <xdr:row>1048</xdr:row>
      <xdr:rowOff>124907</xdr:rowOff>
    </xdr:from>
    <xdr:to>
      <xdr:col>1</xdr:col>
      <xdr:colOff>1104901</xdr:colOff>
      <xdr:row>1053</xdr:row>
      <xdr:rowOff>65452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9859" y="186459307"/>
          <a:ext cx="969242" cy="829545"/>
        </a:xfrm>
        <a:prstGeom prst="rect">
          <a:avLst/>
        </a:prstGeom>
      </xdr:spPr>
    </xdr:pic>
    <xdr:clientData/>
  </xdr:twoCellAnchor>
  <xdr:twoCellAnchor editAs="oneCell">
    <xdr:from>
      <xdr:col>1</xdr:col>
      <xdr:colOff>207240</xdr:colOff>
      <xdr:row>1073</xdr:row>
      <xdr:rowOff>91673</xdr:rowOff>
    </xdr:from>
    <xdr:to>
      <xdr:col>3</xdr:col>
      <xdr:colOff>153830</xdr:colOff>
      <xdr:row>1076</xdr:row>
      <xdr:rowOff>127000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91440" y="190871073"/>
          <a:ext cx="2308790" cy="568727"/>
        </a:xfrm>
        <a:prstGeom prst="rect">
          <a:avLst/>
        </a:prstGeom>
      </xdr:spPr>
    </xdr:pic>
    <xdr:clientData/>
  </xdr:twoCellAnchor>
  <xdr:twoCellAnchor editAs="oneCell">
    <xdr:from>
      <xdr:col>1</xdr:col>
      <xdr:colOff>154131</xdr:colOff>
      <xdr:row>1078</xdr:row>
      <xdr:rowOff>145474</xdr:rowOff>
    </xdr:from>
    <xdr:to>
      <xdr:col>2</xdr:col>
      <xdr:colOff>774701</xdr:colOff>
      <xdr:row>1087</xdr:row>
      <xdr:rowOff>157184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38331" y="191813874"/>
          <a:ext cx="2169970" cy="1611910"/>
        </a:xfrm>
        <a:prstGeom prst="rect">
          <a:avLst/>
        </a:prstGeom>
      </xdr:spPr>
    </xdr:pic>
    <xdr:clientData/>
  </xdr:twoCellAnchor>
  <xdr:twoCellAnchor editAs="oneCell">
    <xdr:from>
      <xdr:col>1</xdr:col>
      <xdr:colOff>31869</xdr:colOff>
      <xdr:row>1136</xdr:row>
      <xdr:rowOff>150091</xdr:rowOff>
    </xdr:from>
    <xdr:to>
      <xdr:col>3</xdr:col>
      <xdr:colOff>300579</xdr:colOff>
      <xdr:row>1146</xdr:row>
      <xdr:rowOff>12700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50160"/>
        <a:stretch/>
      </xdr:blipFill>
      <xdr:spPr>
        <a:xfrm>
          <a:off x="616069" y="202130891"/>
          <a:ext cx="2630910" cy="1640609"/>
        </a:xfrm>
        <a:prstGeom prst="rect">
          <a:avLst/>
        </a:prstGeom>
      </xdr:spPr>
    </xdr:pic>
    <xdr:clientData/>
  </xdr:twoCellAnchor>
  <xdr:twoCellAnchor editAs="oneCell">
    <xdr:from>
      <xdr:col>1</xdr:col>
      <xdr:colOff>146627</xdr:colOff>
      <xdr:row>1173</xdr:row>
      <xdr:rowOff>129887</xdr:rowOff>
    </xdr:from>
    <xdr:to>
      <xdr:col>1</xdr:col>
      <xdr:colOff>1034142</xdr:colOff>
      <xdr:row>1177</xdr:row>
      <xdr:rowOff>88900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30827" y="208689287"/>
          <a:ext cx="887515" cy="670213"/>
        </a:xfrm>
        <a:prstGeom prst="rect">
          <a:avLst/>
        </a:prstGeom>
      </xdr:spPr>
    </xdr:pic>
    <xdr:clientData/>
  </xdr:twoCellAnchor>
  <xdr:twoCellAnchor editAs="oneCell">
    <xdr:from>
      <xdr:col>1</xdr:col>
      <xdr:colOff>1063337</xdr:colOff>
      <xdr:row>1173</xdr:row>
      <xdr:rowOff>86591</xdr:rowOff>
    </xdr:from>
    <xdr:to>
      <xdr:col>2</xdr:col>
      <xdr:colOff>518610</xdr:colOff>
      <xdr:row>1175</xdr:row>
      <xdr:rowOff>147205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47537" y="208645991"/>
          <a:ext cx="1004673" cy="416214"/>
        </a:xfrm>
        <a:prstGeom prst="rect">
          <a:avLst/>
        </a:prstGeom>
      </xdr:spPr>
    </xdr:pic>
    <xdr:clientData/>
  </xdr:twoCellAnchor>
  <xdr:twoCellAnchor editAs="oneCell">
    <xdr:from>
      <xdr:col>1</xdr:col>
      <xdr:colOff>96981</xdr:colOff>
      <xdr:row>1185</xdr:row>
      <xdr:rowOff>88322</xdr:rowOff>
    </xdr:from>
    <xdr:to>
      <xdr:col>2</xdr:col>
      <xdr:colOff>254000</xdr:colOff>
      <xdr:row>1191</xdr:row>
      <xdr:rowOff>141925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1181" y="210781322"/>
          <a:ext cx="1706419" cy="1120403"/>
        </a:xfrm>
        <a:prstGeom prst="rect">
          <a:avLst/>
        </a:prstGeom>
      </xdr:spPr>
    </xdr:pic>
    <xdr:clientData/>
  </xdr:twoCellAnchor>
  <xdr:twoCellAnchor editAs="oneCell">
    <xdr:from>
      <xdr:col>0</xdr:col>
      <xdr:colOff>379971</xdr:colOff>
      <xdr:row>1232</xdr:row>
      <xdr:rowOff>161262</xdr:rowOff>
    </xdr:from>
    <xdr:to>
      <xdr:col>5</xdr:col>
      <xdr:colOff>196752</xdr:colOff>
      <xdr:row>1243</xdr:row>
      <xdr:rowOff>126999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79971" y="219210862"/>
          <a:ext cx="4223681" cy="1921537"/>
        </a:xfrm>
        <a:prstGeom prst="rect">
          <a:avLst/>
        </a:prstGeom>
      </xdr:spPr>
    </xdr:pic>
    <xdr:clientData/>
  </xdr:twoCellAnchor>
  <xdr:twoCellAnchor editAs="oneCell">
    <xdr:from>
      <xdr:col>0</xdr:col>
      <xdr:colOff>304222</xdr:colOff>
      <xdr:row>1241</xdr:row>
      <xdr:rowOff>69384</xdr:rowOff>
    </xdr:from>
    <xdr:to>
      <xdr:col>3</xdr:col>
      <xdr:colOff>417446</xdr:colOff>
      <xdr:row>1248</xdr:row>
      <xdr:rowOff>165100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04222" y="220719184"/>
          <a:ext cx="3059624" cy="1340316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</xdr:colOff>
      <xdr:row>1250</xdr:row>
      <xdr:rowOff>117378</xdr:rowOff>
    </xdr:from>
    <xdr:to>
      <xdr:col>5</xdr:col>
      <xdr:colOff>509547</xdr:colOff>
      <xdr:row>1262</xdr:row>
      <xdr:rowOff>3627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98054" y="222367378"/>
          <a:ext cx="4318393" cy="2016221"/>
        </a:xfrm>
        <a:prstGeom prst="rect">
          <a:avLst/>
        </a:prstGeom>
      </xdr:spPr>
    </xdr:pic>
    <xdr:clientData/>
  </xdr:twoCellAnchor>
  <xdr:twoCellAnchor editAs="oneCell">
    <xdr:from>
      <xdr:col>1</xdr:col>
      <xdr:colOff>105641</xdr:colOff>
      <xdr:row>1362</xdr:row>
      <xdr:rowOff>72736</xdr:rowOff>
    </xdr:from>
    <xdr:to>
      <xdr:col>1</xdr:col>
      <xdr:colOff>1473201</xdr:colOff>
      <xdr:row>1369</xdr:row>
      <xdr:rowOff>56175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89841" y="242236336"/>
          <a:ext cx="1367560" cy="1228039"/>
        </a:xfrm>
        <a:prstGeom prst="rect">
          <a:avLst/>
        </a:prstGeom>
      </xdr:spPr>
    </xdr:pic>
    <xdr:clientData/>
  </xdr:twoCellAnchor>
  <xdr:twoCellAnchor editAs="oneCell">
    <xdr:from>
      <xdr:col>0</xdr:col>
      <xdr:colOff>533977</xdr:colOff>
      <xdr:row>1369</xdr:row>
      <xdr:rowOff>123522</xdr:rowOff>
    </xdr:from>
    <xdr:to>
      <xdr:col>2</xdr:col>
      <xdr:colOff>12700</xdr:colOff>
      <xdr:row>1377</xdr:row>
      <xdr:rowOff>136638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33977" y="243531722"/>
          <a:ext cx="1612323" cy="1435516"/>
        </a:xfrm>
        <a:prstGeom prst="rect">
          <a:avLst/>
        </a:prstGeom>
      </xdr:spPr>
    </xdr:pic>
    <xdr:clientData/>
  </xdr:twoCellAnchor>
  <xdr:twoCellAnchor editAs="oneCell">
    <xdr:from>
      <xdr:col>1</xdr:col>
      <xdr:colOff>59194</xdr:colOff>
      <xdr:row>1378</xdr:row>
      <xdr:rowOff>88900</xdr:rowOff>
    </xdr:from>
    <xdr:to>
      <xdr:col>1</xdr:col>
      <xdr:colOff>1506740</xdr:colOff>
      <xdr:row>1384</xdr:row>
      <xdr:rowOff>139700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43394" y="245097300"/>
          <a:ext cx="1447546" cy="1117600"/>
        </a:xfrm>
        <a:prstGeom prst="rect">
          <a:avLst/>
        </a:prstGeom>
      </xdr:spPr>
    </xdr:pic>
    <xdr:clientData/>
  </xdr:twoCellAnchor>
  <xdr:twoCellAnchor editAs="oneCell">
    <xdr:from>
      <xdr:col>1</xdr:col>
      <xdr:colOff>77931</xdr:colOff>
      <xdr:row>1385</xdr:row>
      <xdr:rowOff>165100</xdr:rowOff>
    </xdr:from>
    <xdr:to>
      <xdr:col>5</xdr:col>
      <xdr:colOff>111933</xdr:colOff>
      <xdr:row>1402</xdr:row>
      <xdr:rowOff>114300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2131" y="246418100"/>
          <a:ext cx="3856702" cy="29718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1458</xdr:row>
      <xdr:rowOff>34489</xdr:rowOff>
    </xdr:from>
    <xdr:to>
      <xdr:col>2</xdr:col>
      <xdr:colOff>756737</xdr:colOff>
      <xdr:row>1460</xdr:row>
      <xdr:rowOff>139701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96900" y="259266889"/>
          <a:ext cx="2293437" cy="460812"/>
        </a:xfrm>
        <a:prstGeom prst="rect">
          <a:avLst/>
        </a:prstGeom>
      </xdr:spPr>
    </xdr:pic>
    <xdr:clientData/>
  </xdr:twoCellAnchor>
  <xdr:twoCellAnchor editAs="oneCell">
    <xdr:from>
      <xdr:col>1</xdr:col>
      <xdr:colOff>75047</xdr:colOff>
      <xdr:row>1450</xdr:row>
      <xdr:rowOff>161412</xdr:rowOff>
    </xdr:from>
    <xdr:to>
      <xdr:col>1</xdr:col>
      <xdr:colOff>1422401</xdr:colOff>
      <xdr:row>1456</xdr:row>
      <xdr:rowOff>156889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59247" y="257971412"/>
          <a:ext cx="1347354" cy="1062277"/>
        </a:xfrm>
        <a:prstGeom prst="rect">
          <a:avLst/>
        </a:prstGeom>
      </xdr:spPr>
    </xdr:pic>
    <xdr:clientData/>
  </xdr:twoCellAnchor>
  <xdr:twoCellAnchor editAs="oneCell">
    <xdr:from>
      <xdr:col>0</xdr:col>
      <xdr:colOff>566306</xdr:colOff>
      <xdr:row>1494</xdr:row>
      <xdr:rowOff>83797</xdr:rowOff>
    </xdr:from>
    <xdr:to>
      <xdr:col>3</xdr:col>
      <xdr:colOff>397978</xdr:colOff>
      <xdr:row>1501</xdr:row>
      <xdr:rowOff>165100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66306" y="265716997"/>
          <a:ext cx="2778072" cy="1325903"/>
        </a:xfrm>
        <a:prstGeom prst="rect">
          <a:avLst/>
        </a:prstGeom>
      </xdr:spPr>
    </xdr:pic>
    <xdr:clientData/>
  </xdr:twoCellAnchor>
  <xdr:twoCellAnchor editAs="oneCell">
    <xdr:from>
      <xdr:col>1</xdr:col>
      <xdr:colOff>126422</xdr:colOff>
      <xdr:row>1548</xdr:row>
      <xdr:rowOff>30107</xdr:rowOff>
    </xdr:from>
    <xdr:to>
      <xdr:col>3</xdr:col>
      <xdr:colOff>279400</xdr:colOff>
      <xdr:row>1558</xdr:row>
      <xdr:rowOff>108993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10622" y="275264507"/>
          <a:ext cx="2515178" cy="1856886"/>
        </a:xfrm>
        <a:prstGeom prst="rect">
          <a:avLst/>
        </a:prstGeom>
      </xdr:spPr>
    </xdr:pic>
    <xdr:clientData/>
  </xdr:twoCellAnchor>
  <xdr:twoCellAnchor editAs="oneCell">
    <xdr:from>
      <xdr:col>0</xdr:col>
      <xdr:colOff>561686</xdr:colOff>
      <xdr:row>1580</xdr:row>
      <xdr:rowOff>143459</xdr:rowOff>
    </xdr:from>
    <xdr:to>
      <xdr:col>2</xdr:col>
      <xdr:colOff>342900</xdr:colOff>
      <xdr:row>1586</xdr:row>
      <xdr:rowOff>15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61686" y="281067459"/>
          <a:ext cx="1914814" cy="919728"/>
        </a:xfrm>
        <a:prstGeom prst="rect">
          <a:avLst/>
        </a:prstGeom>
      </xdr:spPr>
    </xdr:pic>
    <xdr:clientData/>
  </xdr:twoCellAnchor>
  <xdr:twoCellAnchor editAs="oneCell">
    <xdr:from>
      <xdr:col>1</xdr:col>
      <xdr:colOff>94097</xdr:colOff>
      <xdr:row>1639</xdr:row>
      <xdr:rowOff>0</xdr:rowOff>
    </xdr:from>
    <xdr:to>
      <xdr:col>3</xdr:col>
      <xdr:colOff>63500</xdr:colOff>
      <xdr:row>1644</xdr:row>
      <xdr:rowOff>153528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78297" y="291414200"/>
          <a:ext cx="2331603" cy="1042528"/>
        </a:xfrm>
        <a:prstGeom prst="rect">
          <a:avLst/>
        </a:prstGeom>
      </xdr:spPr>
    </xdr:pic>
    <xdr:clientData/>
  </xdr:twoCellAnchor>
  <xdr:twoCellAnchor editAs="oneCell">
    <xdr:from>
      <xdr:col>1</xdr:col>
      <xdr:colOff>202046</xdr:colOff>
      <xdr:row>1689</xdr:row>
      <xdr:rowOff>151245</xdr:rowOff>
    </xdr:from>
    <xdr:to>
      <xdr:col>2</xdr:col>
      <xdr:colOff>711742</xdr:colOff>
      <xdr:row>1692</xdr:row>
      <xdr:rowOff>152400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86246" y="300455445"/>
          <a:ext cx="2059096" cy="534555"/>
        </a:xfrm>
        <a:prstGeom prst="rect">
          <a:avLst/>
        </a:prstGeom>
      </xdr:spPr>
    </xdr:pic>
    <xdr:clientData/>
  </xdr:twoCellAnchor>
  <xdr:twoCellAnchor editAs="oneCell">
    <xdr:from>
      <xdr:col>1</xdr:col>
      <xdr:colOff>98424</xdr:colOff>
      <xdr:row>1731</xdr:row>
      <xdr:rowOff>52404</xdr:rowOff>
    </xdr:from>
    <xdr:to>
      <xdr:col>2</xdr:col>
      <xdr:colOff>76200</xdr:colOff>
      <xdr:row>1735</xdr:row>
      <xdr:rowOff>161593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82624" y="307824204"/>
          <a:ext cx="1527176" cy="820389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123824</xdr:colOff>
      <xdr:row>1737</xdr:row>
      <xdr:rowOff>129324</xdr:rowOff>
    </xdr:from>
    <xdr:to>
      <xdr:col>1</xdr:col>
      <xdr:colOff>1346200</xdr:colOff>
      <xdr:row>1741</xdr:row>
      <xdr:rowOff>120885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08024" y="308967924"/>
          <a:ext cx="1222376" cy="702761"/>
        </a:xfrm>
        <a:prstGeom prst="rect">
          <a:avLst/>
        </a:prstGeom>
      </xdr:spPr>
    </xdr:pic>
    <xdr:clientData/>
  </xdr:twoCellAnchor>
  <xdr:twoCellAnchor editAs="oneCell">
    <xdr:from>
      <xdr:col>1</xdr:col>
      <xdr:colOff>13855</xdr:colOff>
      <xdr:row>1752</xdr:row>
      <xdr:rowOff>161749</xdr:rowOff>
    </xdr:from>
    <xdr:to>
      <xdr:col>2</xdr:col>
      <xdr:colOff>342900</xdr:colOff>
      <xdr:row>1760</xdr:row>
      <xdr:rowOff>56936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98055" y="311667349"/>
          <a:ext cx="1878445" cy="1317587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</xdr:colOff>
      <xdr:row>1783</xdr:row>
      <xdr:rowOff>29582</xdr:rowOff>
    </xdr:from>
    <xdr:to>
      <xdr:col>3</xdr:col>
      <xdr:colOff>177801</xdr:colOff>
      <xdr:row>1789</xdr:row>
      <xdr:rowOff>16540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00075" y="317046982"/>
          <a:ext cx="2524126" cy="1053758"/>
        </a:xfrm>
        <a:prstGeom prst="rect">
          <a:avLst/>
        </a:prstGeom>
      </xdr:spPr>
    </xdr:pic>
    <xdr:clientData/>
  </xdr:twoCellAnchor>
  <xdr:twoCellAnchor editAs="oneCell">
    <xdr:from>
      <xdr:col>1</xdr:col>
      <xdr:colOff>79373</xdr:colOff>
      <xdr:row>1789</xdr:row>
      <xdr:rowOff>161035</xdr:rowOff>
    </xdr:from>
    <xdr:to>
      <xdr:col>3</xdr:col>
      <xdr:colOff>76200</xdr:colOff>
      <xdr:row>1793</xdr:row>
      <xdr:rowOff>109256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3573" y="318245235"/>
          <a:ext cx="2359027" cy="659421"/>
        </a:xfrm>
        <a:prstGeom prst="rect">
          <a:avLst/>
        </a:prstGeom>
      </xdr:spPr>
    </xdr:pic>
    <xdr:clientData/>
  </xdr:twoCellAnchor>
  <xdr:twoCellAnchor editAs="oneCell">
    <xdr:from>
      <xdr:col>1</xdr:col>
      <xdr:colOff>53975</xdr:colOff>
      <xdr:row>1846</xdr:row>
      <xdr:rowOff>14256</xdr:rowOff>
    </xdr:from>
    <xdr:to>
      <xdr:col>2</xdr:col>
      <xdr:colOff>495301</xdr:colOff>
      <xdr:row>1852</xdr:row>
      <xdr:rowOff>57967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38175" y="328233056"/>
          <a:ext cx="1990726" cy="1110511"/>
        </a:xfrm>
        <a:prstGeom prst="rect">
          <a:avLst/>
        </a:prstGeom>
      </xdr:spPr>
    </xdr:pic>
    <xdr:clientData/>
  </xdr:twoCellAnchor>
  <xdr:twoCellAnchor editAs="oneCell">
    <xdr:from>
      <xdr:col>1</xdr:col>
      <xdr:colOff>66441</xdr:colOff>
      <xdr:row>1913</xdr:row>
      <xdr:rowOff>126999</xdr:rowOff>
    </xdr:from>
    <xdr:to>
      <xdr:col>3</xdr:col>
      <xdr:colOff>66248</xdr:colOff>
      <xdr:row>1924</xdr:row>
      <xdr:rowOff>101600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641" y="340258399"/>
          <a:ext cx="2362007" cy="19304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568325</xdr:colOff>
      <xdr:row>1926</xdr:row>
      <xdr:rowOff>78227</xdr:rowOff>
    </xdr:from>
    <xdr:to>
      <xdr:col>2</xdr:col>
      <xdr:colOff>749300</xdr:colOff>
      <xdr:row>1930</xdr:row>
      <xdr:rowOff>104438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68325" y="342521027"/>
          <a:ext cx="2314575" cy="737411"/>
        </a:xfrm>
        <a:prstGeom prst="rect">
          <a:avLst/>
        </a:prstGeom>
      </xdr:spPr>
    </xdr:pic>
    <xdr:clientData/>
  </xdr:twoCellAnchor>
  <xdr:twoCellAnchor editAs="oneCell">
    <xdr:from>
      <xdr:col>1</xdr:col>
      <xdr:colOff>41274</xdr:colOff>
      <xdr:row>1931</xdr:row>
      <xdr:rowOff>165101</xdr:rowOff>
    </xdr:from>
    <xdr:to>
      <xdr:col>2</xdr:col>
      <xdr:colOff>697657</xdr:colOff>
      <xdr:row>1936</xdr:row>
      <xdr:rowOff>165101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25474" y="343496901"/>
          <a:ext cx="2205783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50798</xdr:colOff>
      <xdr:row>1998</xdr:row>
      <xdr:rowOff>158684</xdr:rowOff>
    </xdr:from>
    <xdr:to>
      <xdr:col>3</xdr:col>
      <xdr:colOff>431800</xdr:colOff>
      <xdr:row>2008</xdr:row>
      <xdr:rowOff>87740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34998" y="355403084"/>
          <a:ext cx="2743202" cy="1707056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571502</xdr:colOff>
      <xdr:row>2047</xdr:row>
      <xdr:rowOff>46643</xdr:rowOff>
    </xdr:from>
    <xdr:to>
      <xdr:col>3</xdr:col>
      <xdr:colOff>203200</xdr:colOff>
      <xdr:row>2050</xdr:row>
      <xdr:rowOff>170318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71502" y="364003243"/>
          <a:ext cx="2578098" cy="657075"/>
        </a:xfrm>
        <a:prstGeom prst="rect">
          <a:avLst/>
        </a:prstGeom>
      </xdr:spPr>
    </xdr:pic>
    <xdr:clientData/>
  </xdr:twoCellAnchor>
  <xdr:twoCellAnchor editAs="oneCell">
    <xdr:from>
      <xdr:col>0</xdr:col>
      <xdr:colOff>578645</xdr:colOff>
      <xdr:row>2052</xdr:row>
      <xdr:rowOff>93075</xdr:rowOff>
    </xdr:from>
    <xdr:to>
      <xdr:col>3</xdr:col>
      <xdr:colOff>111720</xdr:colOff>
      <xdr:row>2056</xdr:row>
      <xdr:rowOff>12700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78645" y="364938675"/>
          <a:ext cx="2479475" cy="630825"/>
        </a:xfrm>
        <a:prstGeom prst="rect">
          <a:avLst/>
        </a:prstGeom>
      </xdr:spPr>
    </xdr:pic>
    <xdr:clientData/>
  </xdr:twoCellAnchor>
  <xdr:twoCellAnchor editAs="oneCell">
    <xdr:from>
      <xdr:col>1</xdr:col>
      <xdr:colOff>2381</xdr:colOff>
      <xdr:row>2057</xdr:row>
      <xdr:rowOff>166623</xdr:rowOff>
    </xdr:from>
    <xdr:to>
      <xdr:col>2</xdr:col>
      <xdr:colOff>232393</xdr:colOff>
      <xdr:row>2064</xdr:row>
      <xdr:rowOff>101601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86581" y="365901223"/>
          <a:ext cx="1779412" cy="1179578"/>
        </a:xfrm>
        <a:prstGeom prst="rect">
          <a:avLst/>
        </a:prstGeom>
      </xdr:spPr>
    </xdr:pic>
    <xdr:clientData/>
  </xdr:twoCellAnchor>
  <xdr:twoCellAnchor editAs="oneCell">
    <xdr:from>
      <xdr:col>1</xdr:col>
      <xdr:colOff>71965</xdr:colOff>
      <xdr:row>2125</xdr:row>
      <xdr:rowOff>107082</xdr:rowOff>
    </xdr:from>
    <xdr:to>
      <xdr:col>2</xdr:col>
      <xdr:colOff>457200</xdr:colOff>
      <xdr:row>2129</xdr:row>
      <xdr:rowOff>154843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56165" y="377932082"/>
          <a:ext cx="1934635" cy="758961"/>
        </a:xfrm>
        <a:prstGeom prst="rect">
          <a:avLst/>
        </a:prstGeom>
      </xdr:spPr>
    </xdr:pic>
    <xdr:clientData/>
  </xdr:twoCellAnchor>
  <xdr:twoCellAnchor editAs="oneCell">
    <xdr:from>
      <xdr:col>1</xdr:col>
      <xdr:colOff>40466</xdr:colOff>
      <xdr:row>2161</xdr:row>
      <xdr:rowOff>71966</xdr:rowOff>
    </xdr:from>
    <xdr:to>
      <xdr:col>2</xdr:col>
      <xdr:colOff>342900</xdr:colOff>
      <xdr:row>2167</xdr:row>
      <xdr:rowOff>93688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24666" y="384297766"/>
          <a:ext cx="1851834" cy="1088522"/>
        </a:xfrm>
        <a:prstGeom prst="rect">
          <a:avLst/>
        </a:prstGeom>
      </xdr:spPr>
    </xdr:pic>
    <xdr:clientData/>
  </xdr:twoCellAnchor>
  <xdr:twoCellAnchor editAs="oneCell">
    <xdr:from>
      <xdr:col>1</xdr:col>
      <xdr:colOff>82549</xdr:colOff>
      <xdr:row>2169</xdr:row>
      <xdr:rowOff>1</xdr:rowOff>
    </xdr:from>
    <xdr:to>
      <xdr:col>2</xdr:col>
      <xdr:colOff>762000</xdr:colOff>
      <xdr:row>2173</xdr:row>
      <xdr:rowOff>101673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6749" y="385648201"/>
          <a:ext cx="2228851" cy="812872"/>
        </a:xfrm>
        <a:prstGeom prst="rect">
          <a:avLst/>
        </a:prstGeom>
      </xdr:spPr>
    </xdr:pic>
    <xdr:clientData/>
  </xdr:twoCellAnchor>
  <xdr:twoCellAnchor editAs="oneCell">
    <xdr:from>
      <xdr:col>1</xdr:col>
      <xdr:colOff>395816</xdr:colOff>
      <xdr:row>2229</xdr:row>
      <xdr:rowOff>101282</xdr:rowOff>
    </xdr:from>
    <xdr:to>
      <xdr:col>2</xdr:col>
      <xdr:colOff>393700</xdr:colOff>
      <xdr:row>2234</xdr:row>
      <xdr:rowOff>157869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80016" y="396404782"/>
          <a:ext cx="1547284" cy="945587"/>
        </a:xfrm>
        <a:prstGeom prst="rect">
          <a:avLst/>
        </a:prstGeom>
      </xdr:spPr>
    </xdr:pic>
    <xdr:clientData/>
  </xdr:twoCellAnchor>
  <xdr:twoCellAnchor editAs="oneCell">
    <xdr:from>
      <xdr:col>1</xdr:col>
      <xdr:colOff>54643</xdr:colOff>
      <xdr:row>2267</xdr:row>
      <xdr:rowOff>46566</xdr:rowOff>
    </xdr:from>
    <xdr:to>
      <xdr:col>1</xdr:col>
      <xdr:colOff>1371601</xdr:colOff>
      <xdr:row>2272</xdr:row>
      <xdr:rowOff>26371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38843" y="402928666"/>
          <a:ext cx="1316958" cy="868805"/>
        </a:xfrm>
        <a:prstGeom prst="rect">
          <a:avLst/>
        </a:prstGeom>
      </xdr:spPr>
    </xdr:pic>
    <xdr:clientData/>
  </xdr:twoCellAnchor>
  <xdr:twoCellAnchor editAs="oneCell">
    <xdr:from>
      <xdr:col>1</xdr:col>
      <xdr:colOff>313265</xdr:colOff>
      <xdr:row>2273</xdr:row>
      <xdr:rowOff>31023</xdr:rowOff>
    </xdr:from>
    <xdr:to>
      <xdr:col>2</xdr:col>
      <xdr:colOff>503068</xdr:colOff>
      <xdr:row>2278</xdr:row>
      <xdr:rowOff>88900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97465" y="403979923"/>
          <a:ext cx="1739203" cy="946877"/>
        </a:xfrm>
        <a:prstGeom prst="rect">
          <a:avLst/>
        </a:prstGeom>
      </xdr:spPr>
    </xdr:pic>
    <xdr:clientData/>
  </xdr:twoCellAnchor>
  <xdr:twoCellAnchor editAs="oneCell">
    <xdr:from>
      <xdr:col>1</xdr:col>
      <xdr:colOff>234951</xdr:colOff>
      <xdr:row>2284</xdr:row>
      <xdr:rowOff>152400</xdr:rowOff>
    </xdr:from>
    <xdr:to>
      <xdr:col>3</xdr:col>
      <xdr:colOff>402610</xdr:colOff>
      <xdr:row>2288</xdr:row>
      <xdr:rowOff>25400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819151" y="406234900"/>
          <a:ext cx="2529859" cy="584200"/>
        </a:xfrm>
        <a:prstGeom prst="rect">
          <a:avLst/>
        </a:prstGeom>
      </xdr:spPr>
    </xdr:pic>
    <xdr:clientData/>
  </xdr:twoCellAnchor>
  <xdr:twoCellAnchor editAs="oneCell">
    <xdr:from>
      <xdr:col>1</xdr:col>
      <xdr:colOff>188383</xdr:colOff>
      <xdr:row>2279</xdr:row>
      <xdr:rowOff>171756</xdr:rowOff>
    </xdr:from>
    <xdr:to>
      <xdr:col>3</xdr:col>
      <xdr:colOff>317500</xdr:colOff>
      <xdr:row>2283</xdr:row>
      <xdr:rowOff>25399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72583" y="405187456"/>
          <a:ext cx="2491317" cy="564843"/>
        </a:xfrm>
        <a:prstGeom prst="rect">
          <a:avLst/>
        </a:prstGeom>
      </xdr:spPr>
    </xdr:pic>
    <xdr:clientData/>
  </xdr:twoCellAnchor>
  <xdr:twoCellAnchor editAs="oneCell">
    <xdr:from>
      <xdr:col>1</xdr:col>
      <xdr:colOff>230805</xdr:colOff>
      <xdr:row>2289</xdr:row>
      <xdr:rowOff>63500</xdr:rowOff>
    </xdr:from>
    <xdr:to>
      <xdr:col>3</xdr:col>
      <xdr:colOff>12700</xdr:colOff>
      <xdr:row>2294</xdr:row>
      <xdr:rowOff>167540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815005" y="407035000"/>
          <a:ext cx="2144095" cy="993040"/>
        </a:xfrm>
        <a:prstGeom prst="rect">
          <a:avLst/>
        </a:prstGeom>
      </xdr:spPr>
    </xdr:pic>
    <xdr:clientData/>
  </xdr:twoCellAnchor>
  <xdr:twoCellAnchor editAs="oneCell">
    <xdr:from>
      <xdr:col>1</xdr:col>
      <xdr:colOff>184152</xdr:colOff>
      <xdr:row>2435</xdr:row>
      <xdr:rowOff>112184</xdr:rowOff>
    </xdr:from>
    <xdr:to>
      <xdr:col>4</xdr:col>
      <xdr:colOff>114300</xdr:colOff>
      <xdr:row>2448</xdr:row>
      <xdr:rowOff>58722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8352" y="433042484"/>
          <a:ext cx="2965448" cy="2257938"/>
        </a:xfrm>
        <a:prstGeom prst="rect">
          <a:avLst/>
        </a:prstGeom>
      </xdr:spPr>
    </xdr:pic>
    <xdr:clientData/>
  </xdr:twoCellAnchor>
  <xdr:twoCellAnchor editAs="oneCell">
    <xdr:from>
      <xdr:col>1</xdr:col>
      <xdr:colOff>175684</xdr:colOff>
      <xdr:row>2424</xdr:row>
      <xdr:rowOff>46566</xdr:rowOff>
    </xdr:from>
    <xdr:to>
      <xdr:col>2</xdr:col>
      <xdr:colOff>82847</xdr:colOff>
      <xdr:row>2435</xdr:row>
      <xdr:rowOff>139700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59884" y="431021066"/>
          <a:ext cx="1456563" cy="2048934"/>
        </a:xfrm>
        <a:prstGeom prst="rect">
          <a:avLst/>
        </a:prstGeom>
      </xdr:spPr>
    </xdr:pic>
    <xdr:clientData/>
  </xdr:twoCellAnchor>
  <xdr:twoCellAnchor editAs="oneCell">
    <xdr:from>
      <xdr:col>1</xdr:col>
      <xdr:colOff>66911</xdr:colOff>
      <xdr:row>2415</xdr:row>
      <xdr:rowOff>99483</xdr:rowOff>
    </xdr:from>
    <xdr:to>
      <xdr:col>1</xdr:col>
      <xdr:colOff>1219201</xdr:colOff>
      <xdr:row>2422</xdr:row>
      <xdr:rowOff>112237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51111" y="429473783"/>
          <a:ext cx="1152290" cy="1257354"/>
        </a:xfrm>
        <a:prstGeom prst="rect">
          <a:avLst/>
        </a:prstGeom>
      </xdr:spPr>
    </xdr:pic>
    <xdr:clientData/>
  </xdr:twoCellAnchor>
  <xdr:twoCellAnchor editAs="oneCell">
    <xdr:from>
      <xdr:col>1</xdr:col>
      <xdr:colOff>121302</xdr:colOff>
      <xdr:row>2405</xdr:row>
      <xdr:rowOff>107363</xdr:rowOff>
    </xdr:from>
    <xdr:to>
      <xdr:col>1</xdr:col>
      <xdr:colOff>1333500</xdr:colOff>
      <xdr:row>2412</xdr:row>
      <xdr:rowOff>151234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05502" y="427703663"/>
          <a:ext cx="1212198" cy="1288471"/>
        </a:xfrm>
        <a:prstGeom prst="rect">
          <a:avLst/>
        </a:prstGeom>
      </xdr:spPr>
    </xdr:pic>
    <xdr:clientData/>
  </xdr:twoCellAnchor>
  <xdr:twoCellAnchor editAs="oneCell">
    <xdr:from>
      <xdr:col>1</xdr:col>
      <xdr:colOff>71967</xdr:colOff>
      <xdr:row>2468</xdr:row>
      <xdr:rowOff>132321</xdr:rowOff>
    </xdr:from>
    <xdr:to>
      <xdr:col>2</xdr:col>
      <xdr:colOff>229641</xdr:colOff>
      <xdr:row>2475</xdr:row>
      <xdr:rowOff>152401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56167" y="438930021"/>
          <a:ext cx="1707074" cy="1264680"/>
        </a:xfrm>
        <a:prstGeom prst="rect">
          <a:avLst/>
        </a:prstGeom>
      </xdr:spPr>
    </xdr:pic>
    <xdr:clientData/>
  </xdr:twoCellAnchor>
  <xdr:twoCellAnchor editAs="oneCell">
    <xdr:from>
      <xdr:col>1</xdr:col>
      <xdr:colOff>57147</xdr:colOff>
      <xdr:row>2476</xdr:row>
      <xdr:rowOff>129176</xdr:rowOff>
    </xdr:from>
    <xdr:to>
      <xdr:col>4</xdr:col>
      <xdr:colOff>422714</xdr:colOff>
      <xdr:row>2485</xdr:row>
      <xdr:rowOff>165100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41347" y="440349276"/>
          <a:ext cx="3400867" cy="1636124"/>
        </a:xfrm>
        <a:prstGeom prst="rect">
          <a:avLst/>
        </a:prstGeom>
      </xdr:spPr>
    </xdr:pic>
    <xdr:clientData/>
  </xdr:twoCellAnchor>
  <xdr:twoCellAnchor editAs="oneCell">
    <xdr:from>
      <xdr:col>1</xdr:col>
      <xdr:colOff>116415</xdr:colOff>
      <xdr:row>2498</xdr:row>
      <xdr:rowOff>1240</xdr:rowOff>
    </xdr:from>
    <xdr:to>
      <xdr:col>4</xdr:col>
      <xdr:colOff>271835</xdr:colOff>
      <xdr:row>2509</xdr:row>
      <xdr:rowOff>139700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00615" y="444132940"/>
          <a:ext cx="3190720" cy="2094260"/>
        </a:xfrm>
        <a:prstGeom prst="rect">
          <a:avLst/>
        </a:prstGeom>
      </xdr:spPr>
    </xdr:pic>
    <xdr:clientData/>
  </xdr:twoCellAnchor>
  <xdr:twoCellAnchor editAs="oneCell">
    <xdr:from>
      <xdr:col>1</xdr:col>
      <xdr:colOff>29633</xdr:colOff>
      <xdr:row>2532</xdr:row>
      <xdr:rowOff>134101</xdr:rowOff>
    </xdr:from>
    <xdr:to>
      <xdr:col>3</xdr:col>
      <xdr:colOff>584200</xdr:colOff>
      <xdr:row>2537</xdr:row>
      <xdr:rowOff>136515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13833" y="450311001"/>
          <a:ext cx="2916767" cy="891414"/>
        </a:xfrm>
        <a:prstGeom prst="rect">
          <a:avLst/>
        </a:prstGeom>
      </xdr:spPr>
    </xdr:pic>
    <xdr:clientData/>
  </xdr:twoCellAnchor>
  <xdr:twoCellAnchor editAs="oneCell">
    <xdr:from>
      <xdr:col>1</xdr:col>
      <xdr:colOff>40218</xdr:colOff>
      <xdr:row>2585</xdr:row>
      <xdr:rowOff>103479</xdr:rowOff>
    </xdr:from>
    <xdr:to>
      <xdr:col>4</xdr:col>
      <xdr:colOff>100484</xdr:colOff>
      <xdr:row>2589</xdr:row>
      <xdr:rowOff>127001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24418" y="459703779"/>
          <a:ext cx="3095566" cy="734722"/>
        </a:xfrm>
        <a:prstGeom prst="rect">
          <a:avLst/>
        </a:prstGeom>
      </xdr:spPr>
    </xdr:pic>
    <xdr:clientData/>
  </xdr:twoCellAnchor>
  <xdr:twoCellAnchor editAs="oneCell">
    <xdr:from>
      <xdr:col>0</xdr:col>
      <xdr:colOff>547193</xdr:colOff>
      <xdr:row>2625</xdr:row>
      <xdr:rowOff>51244</xdr:rowOff>
    </xdr:from>
    <xdr:to>
      <xdr:col>1</xdr:col>
      <xdr:colOff>1346200</xdr:colOff>
      <xdr:row>2631</xdr:row>
      <xdr:rowOff>62818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47193" y="466763544"/>
          <a:ext cx="1383207" cy="1078374"/>
        </a:xfrm>
        <a:prstGeom prst="rect">
          <a:avLst/>
        </a:prstGeom>
      </xdr:spPr>
    </xdr:pic>
    <xdr:clientData/>
  </xdr:twoCellAnchor>
  <xdr:twoCellAnchor editAs="oneCell">
    <xdr:from>
      <xdr:col>1</xdr:col>
      <xdr:colOff>1511301</xdr:colOff>
      <xdr:row>2625</xdr:row>
      <xdr:rowOff>68222</xdr:rowOff>
    </xdr:from>
    <xdr:to>
      <xdr:col>3</xdr:col>
      <xdr:colOff>609601</xdr:colOff>
      <xdr:row>2631</xdr:row>
      <xdr:rowOff>159486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095501" y="466780522"/>
          <a:ext cx="1460500" cy="1158064"/>
        </a:xfrm>
        <a:prstGeom prst="rect">
          <a:avLst/>
        </a:prstGeom>
      </xdr:spPr>
    </xdr:pic>
    <xdr:clientData/>
  </xdr:twoCellAnchor>
  <xdr:twoCellAnchor editAs="oneCell">
    <xdr:from>
      <xdr:col>0</xdr:col>
      <xdr:colOff>584199</xdr:colOff>
      <xdr:row>2650</xdr:row>
      <xdr:rowOff>133832</xdr:rowOff>
    </xdr:from>
    <xdr:to>
      <xdr:col>4</xdr:col>
      <xdr:colOff>431800</xdr:colOff>
      <xdr:row>2658</xdr:row>
      <xdr:rowOff>2843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84199" y="471291132"/>
          <a:ext cx="3467101" cy="1287782"/>
        </a:xfrm>
        <a:prstGeom prst="rect">
          <a:avLst/>
        </a:prstGeom>
      </xdr:spPr>
    </xdr:pic>
    <xdr:clientData/>
  </xdr:twoCellAnchor>
  <xdr:twoCellAnchor editAs="oneCell">
    <xdr:from>
      <xdr:col>1</xdr:col>
      <xdr:colOff>171449</xdr:colOff>
      <xdr:row>2713</xdr:row>
      <xdr:rowOff>29634</xdr:rowOff>
    </xdr:from>
    <xdr:to>
      <xdr:col>3</xdr:col>
      <xdr:colOff>368300</xdr:colOff>
      <xdr:row>2719</xdr:row>
      <xdr:rowOff>20536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/>
        <a:srcRect l="-2" r="-4069"/>
        <a:stretch/>
      </xdr:blipFill>
      <xdr:spPr>
        <a:xfrm>
          <a:off x="755649" y="482388334"/>
          <a:ext cx="2559051" cy="1057702"/>
        </a:xfrm>
        <a:prstGeom prst="rect">
          <a:avLst/>
        </a:prstGeom>
      </xdr:spPr>
    </xdr:pic>
    <xdr:clientData/>
  </xdr:twoCellAnchor>
  <xdr:twoCellAnchor editAs="oneCell">
    <xdr:from>
      <xdr:col>0</xdr:col>
      <xdr:colOff>556683</xdr:colOff>
      <xdr:row>2749</xdr:row>
      <xdr:rowOff>159581</xdr:rowOff>
    </xdr:from>
    <xdr:to>
      <xdr:col>2</xdr:col>
      <xdr:colOff>762000</xdr:colOff>
      <xdr:row>2756</xdr:row>
      <xdr:rowOff>51894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56683" y="488919081"/>
          <a:ext cx="2338917" cy="1136913"/>
        </a:xfrm>
        <a:prstGeom prst="rect">
          <a:avLst/>
        </a:prstGeom>
      </xdr:spPr>
    </xdr:pic>
    <xdr:clientData/>
  </xdr:twoCellAnchor>
  <xdr:twoCellAnchor editAs="oneCell">
    <xdr:from>
      <xdr:col>1</xdr:col>
      <xdr:colOff>143931</xdr:colOff>
      <xdr:row>2784</xdr:row>
      <xdr:rowOff>108554</xdr:rowOff>
    </xdr:from>
    <xdr:to>
      <xdr:col>3</xdr:col>
      <xdr:colOff>280398</xdr:colOff>
      <xdr:row>2789</xdr:row>
      <xdr:rowOff>139700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28131" y="495091054"/>
          <a:ext cx="2498667" cy="920146"/>
        </a:xfrm>
        <a:prstGeom prst="rect">
          <a:avLst/>
        </a:prstGeom>
      </xdr:spPr>
    </xdr:pic>
    <xdr:clientData/>
  </xdr:twoCellAnchor>
  <xdr:twoCellAnchor editAs="oneCell">
    <xdr:from>
      <xdr:col>0</xdr:col>
      <xdr:colOff>575735</xdr:colOff>
      <xdr:row>8</xdr:row>
      <xdr:rowOff>25400</xdr:rowOff>
    </xdr:from>
    <xdr:to>
      <xdr:col>2</xdr:col>
      <xdr:colOff>389631</xdr:colOff>
      <xdr:row>11</xdr:row>
      <xdr:rowOff>127000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75735" y="1447800"/>
          <a:ext cx="1947496" cy="635000"/>
        </a:xfrm>
        <a:prstGeom prst="rect">
          <a:avLst/>
        </a:prstGeom>
      </xdr:spPr>
    </xdr:pic>
    <xdr:clientData/>
  </xdr:twoCellAnchor>
  <xdr:twoCellAnchor editAs="oneCell">
    <xdr:from>
      <xdr:col>1</xdr:col>
      <xdr:colOff>71967</xdr:colOff>
      <xdr:row>43</xdr:row>
      <xdr:rowOff>80233</xdr:rowOff>
    </xdr:from>
    <xdr:to>
      <xdr:col>2</xdr:col>
      <xdr:colOff>525270</xdr:colOff>
      <xdr:row>51</xdr:row>
      <xdr:rowOff>12700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56167" y="7725633"/>
          <a:ext cx="2002703" cy="1354867"/>
        </a:xfrm>
        <a:prstGeom prst="rect">
          <a:avLst/>
        </a:prstGeom>
      </xdr:spPr>
    </xdr:pic>
    <xdr:clientData/>
  </xdr:twoCellAnchor>
  <xdr:twoCellAnchor editAs="oneCell">
    <xdr:from>
      <xdr:col>0</xdr:col>
      <xdr:colOff>427568</xdr:colOff>
      <xdr:row>90</xdr:row>
      <xdr:rowOff>50800</xdr:rowOff>
    </xdr:from>
    <xdr:to>
      <xdr:col>3</xdr:col>
      <xdr:colOff>382743</xdr:colOff>
      <xdr:row>96</xdr:row>
      <xdr:rowOff>0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427568" y="16052800"/>
          <a:ext cx="2901575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145</xdr:row>
      <xdr:rowOff>67368</xdr:rowOff>
    </xdr:from>
    <xdr:to>
      <xdr:col>2</xdr:col>
      <xdr:colOff>558801</xdr:colOff>
      <xdr:row>149</xdr:row>
      <xdr:rowOff>128790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98501" y="25848368"/>
          <a:ext cx="1993900" cy="772622"/>
        </a:xfrm>
        <a:prstGeom prst="rect">
          <a:avLst/>
        </a:prstGeom>
      </xdr:spPr>
    </xdr:pic>
    <xdr:clientData/>
  </xdr:twoCellAnchor>
  <xdr:twoCellAnchor editAs="oneCell">
    <xdr:from>
      <xdr:col>0</xdr:col>
      <xdr:colOff>355599</xdr:colOff>
      <xdr:row>179</xdr:row>
      <xdr:rowOff>152400</xdr:rowOff>
    </xdr:from>
    <xdr:to>
      <xdr:col>3</xdr:col>
      <xdr:colOff>282015</xdr:colOff>
      <xdr:row>189</xdr:row>
      <xdr:rowOff>165100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355599" y="31978600"/>
          <a:ext cx="2872816" cy="1790700"/>
        </a:xfrm>
        <a:prstGeom prst="rect">
          <a:avLst/>
        </a:prstGeom>
      </xdr:spPr>
    </xdr:pic>
    <xdr:clientData/>
  </xdr:twoCellAnchor>
  <xdr:twoCellAnchor editAs="oneCell">
    <xdr:from>
      <xdr:col>1</xdr:col>
      <xdr:colOff>135467</xdr:colOff>
      <xdr:row>230</xdr:row>
      <xdr:rowOff>22868</xdr:rowOff>
    </xdr:from>
    <xdr:to>
      <xdr:col>2</xdr:col>
      <xdr:colOff>736600</xdr:colOff>
      <xdr:row>234</xdr:row>
      <xdr:rowOff>114248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19667" y="40916868"/>
          <a:ext cx="2150533" cy="802580"/>
        </a:xfrm>
        <a:prstGeom prst="rect">
          <a:avLst/>
        </a:prstGeom>
      </xdr:spPr>
    </xdr:pic>
    <xdr:clientData/>
  </xdr:twoCellAnchor>
  <xdr:twoCellAnchor editAs="oneCell">
    <xdr:from>
      <xdr:col>1</xdr:col>
      <xdr:colOff>110068</xdr:colOff>
      <xdr:row>236</xdr:row>
      <xdr:rowOff>139700</xdr:rowOff>
    </xdr:from>
    <xdr:to>
      <xdr:col>2</xdr:col>
      <xdr:colOff>749300</xdr:colOff>
      <xdr:row>241</xdr:row>
      <xdr:rowOff>65641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94268" y="42100500"/>
          <a:ext cx="2188632" cy="814941"/>
        </a:xfrm>
        <a:prstGeom prst="rect">
          <a:avLst/>
        </a:prstGeom>
      </xdr:spPr>
    </xdr:pic>
    <xdr:clientData/>
  </xdr:twoCellAnchor>
  <xdr:twoCellAnchor editAs="oneCell">
    <xdr:from>
      <xdr:col>1</xdr:col>
      <xdr:colOff>97368</xdr:colOff>
      <xdr:row>290</xdr:row>
      <xdr:rowOff>170835</xdr:rowOff>
    </xdr:from>
    <xdr:to>
      <xdr:col>2</xdr:col>
      <xdr:colOff>561408</xdr:colOff>
      <xdr:row>298</xdr:row>
      <xdr:rowOff>114300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81568" y="51732835"/>
          <a:ext cx="2013440" cy="1365865"/>
        </a:xfrm>
        <a:prstGeom prst="rect">
          <a:avLst/>
        </a:prstGeom>
      </xdr:spPr>
    </xdr:pic>
    <xdr:clientData/>
  </xdr:twoCellAnchor>
  <xdr:twoCellAnchor editAs="oneCell">
    <xdr:from>
      <xdr:col>1</xdr:col>
      <xdr:colOff>99483</xdr:colOff>
      <xdr:row>318</xdr:row>
      <xdr:rowOff>144867</xdr:rowOff>
    </xdr:from>
    <xdr:to>
      <xdr:col>3</xdr:col>
      <xdr:colOff>326050</xdr:colOff>
      <xdr:row>325</xdr:row>
      <xdr:rowOff>114300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90033" y="54665967"/>
          <a:ext cx="2588767" cy="1169583"/>
        </a:xfrm>
        <a:prstGeom prst="rect">
          <a:avLst/>
        </a:prstGeom>
      </xdr:spPr>
    </xdr:pic>
    <xdr:clientData/>
  </xdr:twoCellAnchor>
  <xdr:twoCellAnchor editAs="oneCell">
    <xdr:from>
      <xdr:col>1</xdr:col>
      <xdr:colOff>16934</xdr:colOff>
      <xdr:row>367</xdr:row>
      <xdr:rowOff>38100</xdr:rowOff>
    </xdr:from>
    <xdr:to>
      <xdr:col>2</xdr:col>
      <xdr:colOff>671510</xdr:colOff>
      <xdr:row>372</xdr:row>
      <xdr:rowOff>87087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04763" y="63959014"/>
          <a:ext cx="2200347" cy="919844"/>
        </a:xfrm>
        <a:prstGeom prst="rect">
          <a:avLst/>
        </a:prstGeom>
      </xdr:spPr>
    </xdr:pic>
    <xdr:clientData/>
  </xdr:twoCellAnchor>
  <xdr:twoCellAnchor editAs="oneCell">
    <xdr:from>
      <xdr:col>1</xdr:col>
      <xdr:colOff>32174</xdr:colOff>
      <xdr:row>433</xdr:row>
      <xdr:rowOff>52917</xdr:rowOff>
    </xdr:from>
    <xdr:to>
      <xdr:col>2</xdr:col>
      <xdr:colOff>279400</xdr:colOff>
      <xdr:row>439</xdr:row>
      <xdr:rowOff>87202</xdr:rowOff>
    </xdr:to>
    <xdr:pic>
      <xdr:nvPicPr>
        <xdr:cNvPr id="111" name="图片 110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16374" y="77040317"/>
          <a:ext cx="1796626" cy="1101085"/>
        </a:xfrm>
        <a:prstGeom prst="rect">
          <a:avLst/>
        </a:prstGeom>
      </xdr:spPr>
    </xdr:pic>
    <xdr:clientData/>
  </xdr:twoCellAnchor>
  <xdr:twoCellAnchor editAs="oneCell">
    <xdr:from>
      <xdr:col>1</xdr:col>
      <xdr:colOff>33867</xdr:colOff>
      <xdr:row>440</xdr:row>
      <xdr:rowOff>69500</xdr:rowOff>
    </xdr:from>
    <xdr:to>
      <xdr:col>2</xdr:col>
      <xdr:colOff>558801</xdr:colOff>
      <xdr:row>447</xdr:row>
      <xdr:rowOff>76200</xdr:rowOff>
    </xdr:to>
    <xdr:pic>
      <xdr:nvPicPr>
        <xdr:cNvPr id="78" name="图片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18067" y="78301500"/>
          <a:ext cx="2074334" cy="1251300"/>
        </a:xfrm>
        <a:prstGeom prst="rect">
          <a:avLst/>
        </a:prstGeom>
      </xdr:spPr>
    </xdr:pic>
    <xdr:clientData/>
  </xdr:twoCellAnchor>
  <xdr:twoCellAnchor editAs="oneCell">
    <xdr:from>
      <xdr:col>1</xdr:col>
      <xdr:colOff>84667</xdr:colOff>
      <xdr:row>483</xdr:row>
      <xdr:rowOff>55142</xdr:rowOff>
    </xdr:from>
    <xdr:to>
      <xdr:col>1</xdr:col>
      <xdr:colOff>846875</xdr:colOff>
      <xdr:row>485</xdr:row>
      <xdr:rowOff>127117</xdr:rowOff>
    </xdr:to>
    <xdr:pic>
      <xdr:nvPicPr>
        <xdr:cNvPr id="80" name="图片 79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68867" y="92688942"/>
          <a:ext cx="762208" cy="427575"/>
        </a:xfrm>
        <a:prstGeom prst="rect">
          <a:avLst/>
        </a:prstGeom>
      </xdr:spPr>
    </xdr:pic>
    <xdr:clientData/>
  </xdr:twoCellAnchor>
  <xdr:twoCellAnchor editAs="oneCell">
    <xdr:from>
      <xdr:col>1</xdr:col>
      <xdr:colOff>34006</xdr:colOff>
      <xdr:row>486</xdr:row>
      <xdr:rowOff>46566</xdr:rowOff>
    </xdr:from>
    <xdr:to>
      <xdr:col>1</xdr:col>
      <xdr:colOff>1427267</xdr:colOff>
      <xdr:row>491</xdr:row>
      <xdr:rowOff>76200</xdr:rowOff>
    </xdr:to>
    <xdr:pic>
      <xdr:nvPicPr>
        <xdr:cNvPr id="84" name="图片 83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18206" y="86457366"/>
          <a:ext cx="1393261" cy="918634"/>
        </a:xfrm>
        <a:prstGeom prst="rect">
          <a:avLst/>
        </a:prstGeom>
      </xdr:spPr>
    </xdr:pic>
    <xdr:clientData/>
  </xdr:twoCellAnchor>
  <xdr:twoCellAnchor editAs="oneCell">
    <xdr:from>
      <xdr:col>1</xdr:col>
      <xdr:colOff>29633</xdr:colOff>
      <xdr:row>491</xdr:row>
      <xdr:rowOff>41373</xdr:rowOff>
    </xdr:from>
    <xdr:to>
      <xdr:col>1</xdr:col>
      <xdr:colOff>1447800</xdr:colOff>
      <xdr:row>496</xdr:row>
      <xdr:rowOff>153089</xdr:rowOff>
    </xdr:to>
    <xdr:pic>
      <xdr:nvPicPr>
        <xdr:cNvPr id="103" name="图片 102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13833" y="87341173"/>
          <a:ext cx="1418167" cy="1000716"/>
        </a:xfrm>
        <a:prstGeom prst="rect">
          <a:avLst/>
        </a:prstGeom>
      </xdr:spPr>
    </xdr:pic>
    <xdr:clientData/>
  </xdr:twoCellAnchor>
  <xdr:twoCellAnchor editAs="oneCell">
    <xdr:from>
      <xdr:col>1</xdr:col>
      <xdr:colOff>67733</xdr:colOff>
      <xdr:row>523</xdr:row>
      <xdr:rowOff>84290</xdr:rowOff>
    </xdr:from>
    <xdr:to>
      <xdr:col>2</xdr:col>
      <xdr:colOff>165100</xdr:colOff>
      <xdr:row>531</xdr:row>
      <xdr:rowOff>63143</xdr:rowOff>
    </xdr:to>
    <xdr:pic>
      <xdr:nvPicPr>
        <xdr:cNvPr id="113" name="图片 112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51933" y="93073690"/>
          <a:ext cx="1646767" cy="1401253"/>
        </a:xfrm>
        <a:prstGeom prst="rect">
          <a:avLst/>
        </a:prstGeom>
      </xdr:spPr>
    </xdr:pic>
    <xdr:clientData/>
  </xdr:twoCellAnchor>
  <xdr:twoCellAnchor editAs="oneCell">
    <xdr:from>
      <xdr:col>1</xdr:col>
      <xdr:colOff>103295</xdr:colOff>
      <xdr:row>570</xdr:row>
      <xdr:rowOff>91440</xdr:rowOff>
    </xdr:from>
    <xdr:to>
      <xdr:col>1</xdr:col>
      <xdr:colOff>1498600</xdr:colOff>
      <xdr:row>575</xdr:row>
      <xdr:rowOff>106258</xdr:rowOff>
    </xdr:to>
    <xdr:pic>
      <xdr:nvPicPr>
        <xdr:cNvPr id="115" name="图片 114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687495" y="101437440"/>
          <a:ext cx="1395305" cy="903818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139701</xdr:colOff>
      <xdr:row>599</xdr:row>
      <xdr:rowOff>21147</xdr:rowOff>
    </xdr:from>
    <xdr:to>
      <xdr:col>3</xdr:col>
      <xdr:colOff>4278</xdr:colOff>
      <xdr:row>604</xdr:row>
      <xdr:rowOff>50801</xdr:rowOff>
    </xdr:to>
    <xdr:pic>
      <xdr:nvPicPr>
        <xdr:cNvPr id="116" name="图片 115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23901" y="106523347"/>
          <a:ext cx="2226777" cy="918654"/>
        </a:xfrm>
        <a:prstGeom prst="rect">
          <a:avLst/>
        </a:prstGeom>
      </xdr:spPr>
    </xdr:pic>
    <xdr:clientData/>
  </xdr:twoCellAnchor>
  <xdr:twoCellAnchor editAs="oneCell">
    <xdr:from>
      <xdr:col>1</xdr:col>
      <xdr:colOff>135467</xdr:colOff>
      <xdr:row>604</xdr:row>
      <xdr:rowOff>142052</xdr:rowOff>
    </xdr:from>
    <xdr:to>
      <xdr:col>2</xdr:col>
      <xdr:colOff>638175</xdr:colOff>
      <xdr:row>609</xdr:row>
      <xdr:rowOff>165100</xdr:rowOff>
    </xdr:to>
    <xdr:pic>
      <xdr:nvPicPr>
        <xdr:cNvPr id="117" name="图片 116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19667" y="107533252"/>
          <a:ext cx="2052108" cy="912048"/>
        </a:xfrm>
        <a:prstGeom prst="rect">
          <a:avLst/>
        </a:prstGeom>
      </xdr:spPr>
    </xdr:pic>
    <xdr:clientData/>
  </xdr:twoCellAnchor>
  <xdr:twoCellAnchor editAs="oneCell">
    <xdr:from>
      <xdr:col>1</xdr:col>
      <xdr:colOff>59266</xdr:colOff>
      <xdr:row>660</xdr:row>
      <xdr:rowOff>148167</xdr:rowOff>
    </xdr:from>
    <xdr:to>
      <xdr:col>1</xdr:col>
      <xdr:colOff>846666</xdr:colOff>
      <xdr:row>663</xdr:row>
      <xdr:rowOff>14599</xdr:rowOff>
    </xdr:to>
    <xdr:pic>
      <xdr:nvPicPr>
        <xdr:cNvPr id="118" name="图片 117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643466" y="123007967"/>
          <a:ext cx="787400" cy="399832"/>
        </a:xfrm>
        <a:prstGeom prst="rect">
          <a:avLst/>
        </a:prstGeom>
      </xdr:spPr>
    </xdr:pic>
    <xdr:clientData/>
  </xdr:twoCellAnchor>
  <xdr:twoCellAnchor editAs="oneCell">
    <xdr:from>
      <xdr:col>1</xdr:col>
      <xdr:colOff>25399</xdr:colOff>
      <xdr:row>664</xdr:row>
      <xdr:rowOff>2094</xdr:rowOff>
    </xdr:from>
    <xdr:to>
      <xdr:col>2</xdr:col>
      <xdr:colOff>495300</xdr:colOff>
      <xdr:row>667</xdr:row>
      <xdr:rowOff>128934</xdr:rowOff>
    </xdr:to>
    <xdr:pic>
      <xdr:nvPicPr>
        <xdr:cNvPr id="119" name="图片 118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09599" y="118061294"/>
          <a:ext cx="2019301" cy="66024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669</xdr:row>
      <xdr:rowOff>131328</xdr:rowOff>
    </xdr:from>
    <xdr:to>
      <xdr:col>2</xdr:col>
      <xdr:colOff>655000</xdr:colOff>
      <xdr:row>673</xdr:row>
      <xdr:rowOff>165100</xdr:rowOff>
    </xdr:to>
    <xdr:pic>
      <xdr:nvPicPr>
        <xdr:cNvPr id="120" name="图片 119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2301" y="119079528"/>
          <a:ext cx="2166299" cy="744972"/>
        </a:xfrm>
        <a:prstGeom prst="rect">
          <a:avLst/>
        </a:prstGeom>
      </xdr:spPr>
    </xdr:pic>
    <xdr:clientData/>
  </xdr:twoCellAnchor>
  <xdr:twoCellAnchor editAs="oneCell">
    <xdr:from>
      <xdr:col>1</xdr:col>
      <xdr:colOff>135467</xdr:colOff>
      <xdr:row>714</xdr:row>
      <xdr:rowOff>12562</xdr:rowOff>
    </xdr:from>
    <xdr:to>
      <xdr:col>3</xdr:col>
      <xdr:colOff>355601</xdr:colOff>
      <xdr:row>722</xdr:row>
      <xdr:rowOff>112940</xdr:rowOff>
    </xdr:to>
    <xdr:pic>
      <xdr:nvPicPr>
        <xdr:cNvPr id="121" name="图片 120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719667" y="126961762"/>
          <a:ext cx="2582334" cy="1522778"/>
        </a:xfrm>
        <a:prstGeom prst="rect">
          <a:avLst/>
        </a:prstGeom>
      </xdr:spPr>
    </xdr:pic>
    <xdr:clientData/>
  </xdr:twoCellAnchor>
  <xdr:twoCellAnchor editAs="oneCell">
    <xdr:from>
      <xdr:col>2</xdr:col>
      <xdr:colOff>101599</xdr:colOff>
      <xdr:row>2267</xdr:row>
      <xdr:rowOff>37532</xdr:rowOff>
    </xdr:from>
    <xdr:to>
      <xdr:col>4</xdr:col>
      <xdr:colOff>292100</xdr:colOff>
      <xdr:row>2272</xdr:row>
      <xdr:rowOff>84197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235199" y="402919632"/>
          <a:ext cx="1676401" cy="93566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533400</xdr:colOff>
      <xdr:row>54</xdr:row>
      <xdr:rowOff>91439</xdr:rowOff>
    </xdr:from>
    <xdr:to>
      <xdr:col>2</xdr:col>
      <xdr:colOff>564229</xdr:colOff>
      <xdr:row>61</xdr:row>
      <xdr:rowOff>120014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50000"/>
        <a:stretch/>
      </xdr:blipFill>
      <xdr:spPr>
        <a:xfrm>
          <a:off x="533400" y="9380219"/>
          <a:ext cx="1745329" cy="1255395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</xdr:colOff>
      <xdr:row>69</xdr:row>
      <xdr:rowOff>24766</xdr:rowOff>
    </xdr:from>
    <xdr:to>
      <xdr:col>2</xdr:col>
      <xdr:colOff>373380</xdr:colOff>
      <xdr:row>75</xdr:row>
      <xdr:rowOff>99030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0085" y="11942446"/>
          <a:ext cx="1407795" cy="1125824"/>
        </a:xfrm>
        <a:prstGeom prst="rect">
          <a:avLst/>
        </a:prstGeom>
      </xdr:spPr>
    </xdr:pic>
    <xdr:clientData/>
  </xdr:twoCellAnchor>
  <xdr:twoCellAnchor editAs="oneCell">
    <xdr:from>
      <xdr:col>1</xdr:col>
      <xdr:colOff>81915</xdr:colOff>
      <xdr:row>81</xdr:row>
      <xdr:rowOff>144946</xdr:rowOff>
    </xdr:from>
    <xdr:to>
      <xdr:col>2</xdr:col>
      <xdr:colOff>426720</xdr:colOff>
      <xdr:row>88</xdr:row>
      <xdr:rowOff>89081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6755" y="14165746"/>
          <a:ext cx="1434465" cy="117095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108</xdr:row>
      <xdr:rowOff>114300</xdr:rowOff>
    </xdr:from>
    <xdr:to>
      <xdr:col>3</xdr:col>
      <xdr:colOff>20034</xdr:colOff>
      <xdr:row>113</xdr:row>
      <xdr:rowOff>120015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2465" y="18867120"/>
          <a:ext cx="1686909" cy="882015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</xdr:colOff>
      <xdr:row>117</xdr:row>
      <xdr:rowOff>22262</xdr:rowOff>
    </xdr:from>
    <xdr:to>
      <xdr:col>2</xdr:col>
      <xdr:colOff>609601</xdr:colOff>
      <xdr:row>122</xdr:row>
      <xdr:rowOff>100964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1035" y="20352422"/>
          <a:ext cx="1663066" cy="955002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161924</xdr:colOff>
      <xdr:row>127</xdr:row>
      <xdr:rowOff>76200</xdr:rowOff>
    </xdr:from>
    <xdr:to>
      <xdr:col>2</xdr:col>
      <xdr:colOff>173497</xdr:colOff>
      <xdr:row>133</xdr:row>
      <xdr:rowOff>161925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6764" y="22158960"/>
          <a:ext cx="1101233" cy="1137285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135</xdr:row>
      <xdr:rowOff>104775</xdr:rowOff>
    </xdr:from>
    <xdr:to>
      <xdr:col>2</xdr:col>
      <xdr:colOff>7621</xdr:colOff>
      <xdr:row>142</xdr:row>
      <xdr:rowOff>23313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8665" y="23589615"/>
          <a:ext cx="973456" cy="1145358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155</xdr:row>
      <xdr:rowOff>34518</xdr:rowOff>
    </xdr:from>
    <xdr:to>
      <xdr:col>2</xdr:col>
      <xdr:colOff>15240</xdr:colOff>
      <xdr:row>162</xdr:row>
      <xdr:rowOff>68579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1540" y="27024558"/>
          <a:ext cx="838200" cy="1260881"/>
        </a:xfrm>
        <a:prstGeom prst="rect">
          <a:avLst/>
        </a:prstGeom>
      </xdr:spPr>
    </xdr:pic>
    <xdr:clientData/>
  </xdr:twoCellAnchor>
  <xdr:twoCellAnchor editAs="oneCell">
    <xdr:from>
      <xdr:col>1</xdr:col>
      <xdr:colOff>160021</xdr:colOff>
      <xdr:row>164</xdr:row>
      <xdr:rowOff>137160</xdr:rowOff>
    </xdr:from>
    <xdr:to>
      <xdr:col>2</xdr:col>
      <xdr:colOff>552393</xdr:colOff>
      <xdr:row>170</xdr:row>
      <xdr:rowOff>68580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4861" y="28704540"/>
          <a:ext cx="1482032" cy="982980"/>
        </a:xfrm>
        <a:prstGeom prst="rect">
          <a:avLst/>
        </a:prstGeom>
      </xdr:spPr>
    </xdr:pic>
    <xdr:clientData/>
  </xdr:twoCellAnchor>
  <xdr:twoCellAnchor editAs="oneCell">
    <xdr:from>
      <xdr:col>1</xdr:col>
      <xdr:colOff>83351</xdr:colOff>
      <xdr:row>174</xdr:row>
      <xdr:rowOff>19312</xdr:rowOff>
    </xdr:from>
    <xdr:to>
      <xdr:col>2</xdr:col>
      <xdr:colOff>60961</xdr:colOff>
      <xdr:row>182</xdr:row>
      <xdr:rowOff>81392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8191" y="30339292"/>
          <a:ext cx="1067270" cy="1464160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161926</xdr:colOff>
      <xdr:row>184</xdr:row>
      <xdr:rowOff>159123</xdr:rowOff>
    </xdr:from>
    <xdr:to>
      <xdr:col>2</xdr:col>
      <xdr:colOff>579120</xdr:colOff>
      <xdr:row>191</xdr:row>
      <xdr:rowOff>55244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6766" y="32231703"/>
          <a:ext cx="1506854" cy="112294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196</xdr:row>
      <xdr:rowOff>38842</xdr:rowOff>
    </xdr:from>
    <xdr:to>
      <xdr:col>2</xdr:col>
      <xdr:colOff>449580</xdr:colOff>
      <xdr:row>201</xdr:row>
      <xdr:rowOff>66675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2940" y="34214542"/>
          <a:ext cx="1501140" cy="90413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203</xdr:row>
      <xdr:rowOff>123824</xdr:rowOff>
    </xdr:from>
    <xdr:to>
      <xdr:col>2</xdr:col>
      <xdr:colOff>510540</xdr:colOff>
      <xdr:row>211</xdr:row>
      <xdr:rowOff>426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1040" y="35526344"/>
          <a:ext cx="1524000" cy="1277593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</xdr:colOff>
      <xdr:row>214</xdr:row>
      <xdr:rowOff>114300</xdr:rowOff>
    </xdr:from>
    <xdr:to>
      <xdr:col>2</xdr:col>
      <xdr:colOff>511524</xdr:colOff>
      <xdr:row>223</xdr:row>
      <xdr:rowOff>97155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41985" y="37444680"/>
          <a:ext cx="1584039" cy="156019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228</xdr:row>
      <xdr:rowOff>47625</xdr:rowOff>
    </xdr:from>
    <xdr:to>
      <xdr:col>1</xdr:col>
      <xdr:colOff>978481</xdr:colOff>
      <xdr:row>237</xdr:row>
      <xdr:rowOff>106680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39140" y="39831645"/>
          <a:ext cx="864181" cy="163639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28574</xdr:colOff>
      <xdr:row>241</xdr:row>
      <xdr:rowOff>167640</xdr:rowOff>
    </xdr:from>
    <xdr:to>
      <xdr:col>2</xdr:col>
      <xdr:colOff>13347</xdr:colOff>
      <xdr:row>247</xdr:row>
      <xdr:rowOff>53340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53414" y="42230040"/>
          <a:ext cx="1074433" cy="937260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250</xdr:row>
      <xdr:rowOff>88439</xdr:rowOff>
    </xdr:from>
    <xdr:to>
      <xdr:col>1</xdr:col>
      <xdr:colOff>836465</xdr:colOff>
      <xdr:row>258</xdr:row>
      <xdr:rowOff>30481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4390" y="43728179"/>
          <a:ext cx="626915" cy="1344122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261</xdr:row>
      <xdr:rowOff>171451</xdr:rowOff>
    </xdr:from>
    <xdr:to>
      <xdr:col>1</xdr:col>
      <xdr:colOff>952500</xdr:colOff>
      <xdr:row>268</xdr:row>
      <xdr:rowOff>105535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9625" y="40214551"/>
          <a:ext cx="752475" cy="117233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</xdr:row>
      <xdr:rowOff>152401</xdr:rowOff>
    </xdr:from>
    <xdr:to>
      <xdr:col>1</xdr:col>
      <xdr:colOff>944881</xdr:colOff>
      <xdr:row>10</xdr:row>
      <xdr:rowOff>62917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34365" y="502921"/>
          <a:ext cx="935356" cy="1312596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14</xdr:row>
      <xdr:rowOff>38100</xdr:rowOff>
    </xdr:from>
    <xdr:to>
      <xdr:col>2</xdr:col>
      <xdr:colOff>113212</xdr:colOff>
      <xdr:row>19</xdr:row>
      <xdr:rowOff>102536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24842" y="2491740"/>
          <a:ext cx="1202870" cy="940736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21</xdr:row>
      <xdr:rowOff>60961</xdr:rowOff>
    </xdr:from>
    <xdr:to>
      <xdr:col>1</xdr:col>
      <xdr:colOff>746387</xdr:colOff>
      <xdr:row>26</xdr:row>
      <xdr:rowOff>160021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01041" y="3741421"/>
          <a:ext cx="670186" cy="975360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30</xdr:row>
      <xdr:rowOff>84892</xdr:rowOff>
    </xdr:from>
    <xdr:to>
      <xdr:col>3</xdr:col>
      <xdr:colOff>138795</xdr:colOff>
      <xdr:row>36</xdr:row>
      <xdr:rowOff>22860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55320" y="5342692"/>
          <a:ext cx="1822815" cy="989528"/>
        </a:xfrm>
        <a:prstGeom prst="rect">
          <a:avLst/>
        </a:prstGeom>
      </xdr:spPr>
    </xdr:pic>
    <xdr:clientData/>
  </xdr:twoCellAnchor>
  <xdr:twoCellAnchor editAs="oneCell">
    <xdr:from>
      <xdr:col>1</xdr:col>
      <xdr:colOff>15241</xdr:colOff>
      <xdr:row>43</xdr:row>
      <xdr:rowOff>76201</xdr:rowOff>
    </xdr:from>
    <xdr:to>
      <xdr:col>2</xdr:col>
      <xdr:colOff>228600</xdr:colOff>
      <xdr:row>47</xdr:row>
      <xdr:rowOff>112719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40081" y="7612381"/>
          <a:ext cx="1303019" cy="737558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571501</xdr:colOff>
      <xdr:row>3</xdr:row>
      <xdr:rowOff>17145</xdr:rowOff>
    </xdr:from>
    <xdr:to>
      <xdr:col>2</xdr:col>
      <xdr:colOff>304801</xdr:colOff>
      <xdr:row>5</xdr:row>
      <xdr:rowOff>74154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71501" y="542925"/>
          <a:ext cx="1447800" cy="407529"/>
        </a:xfrm>
        <a:prstGeom prst="rect">
          <a:avLst/>
        </a:prstGeom>
      </xdr:spPr>
    </xdr:pic>
    <xdr:clientData/>
  </xdr:twoCellAnchor>
  <xdr:twoCellAnchor editAs="oneCell">
    <xdr:from>
      <xdr:col>1</xdr:col>
      <xdr:colOff>822961</xdr:colOff>
      <xdr:row>51</xdr:row>
      <xdr:rowOff>160021</xdr:rowOff>
    </xdr:from>
    <xdr:to>
      <xdr:col>3</xdr:col>
      <xdr:colOff>299587</xdr:colOff>
      <xdr:row>53</xdr:row>
      <xdr:rowOff>144781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47801" y="8923021"/>
          <a:ext cx="1191126" cy="33528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93</xdr:row>
      <xdr:rowOff>91441</xdr:rowOff>
    </xdr:from>
    <xdr:to>
      <xdr:col>3</xdr:col>
      <xdr:colOff>38101</xdr:colOff>
      <xdr:row>101</xdr:row>
      <xdr:rowOff>132679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24841" y="16215361"/>
          <a:ext cx="1752600" cy="144331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81</xdr:row>
      <xdr:rowOff>167640</xdr:rowOff>
    </xdr:from>
    <xdr:to>
      <xdr:col>2</xdr:col>
      <xdr:colOff>433089</xdr:colOff>
      <xdr:row>87</xdr:row>
      <xdr:rowOff>91440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13837920"/>
          <a:ext cx="1417974" cy="975360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</xdr:colOff>
      <xdr:row>94</xdr:row>
      <xdr:rowOff>106847</xdr:rowOff>
    </xdr:from>
    <xdr:to>
      <xdr:col>2</xdr:col>
      <xdr:colOff>269314</xdr:colOff>
      <xdr:row>100</xdr:row>
      <xdr:rowOff>152401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5795" y="16055507"/>
          <a:ext cx="1322779" cy="1097114"/>
        </a:xfrm>
        <a:prstGeom prst="rect">
          <a:avLst/>
        </a:prstGeom>
      </xdr:spPr>
    </xdr:pic>
    <xdr:clientData/>
  </xdr:twoCellAnchor>
  <xdr:twoCellAnchor editAs="oneCell">
    <xdr:from>
      <xdr:col>1</xdr:col>
      <xdr:colOff>51435</xdr:colOff>
      <xdr:row>106</xdr:row>
      <xdr:rowOff>30480</xdr:rowOff>
    </xdr:from>
    <xdr:to>
      <xdr:col>2</xdr:col>
      <xdr:colOff>276225</xdr:colOff>
      <xdr:row>116</xdr:row>
      <xdr:rowOff>28575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1035" y="18082260"/>
          <a:ext cx="1314450" cy="1750695"/>
        </a:xfrm>
        <a:prstGeom prst="rect">
          <a:avLst/>
        </a:prstGeom>
      </xdr:spPr>
    </xdr:pic>
    <xdr:clientData/>
  </xdr:twoCellAnchor>
  <xdr:twoCellAnchor editAs="oneCell">
    <xdr:from>
      <xdr:col>1</xdr:col>
      <xdr:colOff>72389</xdr:colOff>
      <xdr:row>118</xdr:row>
      <xdr:rowOff>120014</xdr:rowOff>
    </xdr:from>
    <xdr:to>
      <xdr:col>2</xdr:col>
      <xdr:colOff>350520</xdr:colOff>
      <xdr:row>123</xdr:row>
      <xdr:rowOff>157331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1989" y="20274914"/>
          <a:ext cx="1367791" cy="913617"/>
        </a:xfrm>
        <a:prstGeom prst="rect">
          <a:avLst/>
        </a:prstGeom>
      </xdr:spPr>
    </xdr:pic>
    <xdr:clientData/>
  </xdr:twoCellAnchor>
  <xdr:twoCellAnchor editAs="oneCell">
    <xdr:from>
      <xdr:col>0</xdr:col>
      <xdr:colOff>577215</xdr:colOff>
      <xdr:row>126</xdr:row>
      <xdr:rowOff>92499</xdr:rowOff>
    </xdr:from>
    <xdr:to>
      <xdr:col>2</xdr:col>
      <xdr:colOff>469163</xdr:colOff>
      <xdr:row>131</xdr:row>
      <xdr:rowOff>137160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7215" y="21649479"/>
          <a:ext cx="1591208" cy="920961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333375</xdr:colOff>
      <xdr:row>136</xdr:row>
      <xdr:rowOff>123825</xdr:rowOff>
    </xdr:from>
    <xdr:to>
      <xdr:col>2</xdr:col>
      <xdr:colOff>280749</xdr:colOff>
      <xdr:row>142</xdr:row>
      <xdr:rowOff>99060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2975" y="23433405"/>
          <a:ext cx="1037034" cy="1026795"/>
        </a:xfrm>
        <a:prstGeom prst="rect">
          <a:avLst/>
        </a:prstGeom>
      </xdr:spPr>
    </xdr:pic>
    <xdr:clientData/>
  </xdr:twoCellAnchor>
  <xdr:twoCellAnchor editAs="oneCell">
    <xdr:from>
      <xdr:col>1</xdr:col>
      <xdr:colOff>274320</xdr:colOff>
      <xdr:row>154</xdr:row>
      <xdr:rowOff>121920</xdr:rowOff>
    </xdr:from>
    <xdr:to>
      <xdr:col>1</xdr:col>
      <xdr:colOff>1064346</xdr:colOff>
      <xdr:row>161</xdr:row>
      <xdr:rowOff>121720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3920" y="26586180"/>
          <a:ext cx="790026" cy="1226620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106681</xdr:colOff>
      <xdr:row>164</xdr:row>
      <xdr:rowOff>99060</xdr:rowOff>
    </xdr:from>
    <xdr:to>
      <xdr:col>3</xdr:col>
      <xdr:colOff>38101</xdr:colOff>
      <xdr:row>170</xdr:row>
      <xdr:rowOff>129073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6281" y="28315920"/>
          <a:ext cx="1630680" cy="1081573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</xdr:colOff>
      <xdr:row>174</xdr:row>
      <xdr:rowOff>10668</xdr:rowOff>
    </xdr:from>
    <xdr:to>
      <xdr:col>2</xdr:col>
      <xdr:colOff>83820</xdr:colOff>
      <xdr:row>183</xdr:row>
      <xdr:rowOff>140208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6280" y="29980128"/>
          <a:ext cx="1066800" cy="170688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187</xdr:row>
      <xdr:rowOff>77482</xdr:rowOff>
    </xdr:from>
    <xdr:to>
      <xdr:col>2</xdr:col>
      <xdr:colOff>419100</xdr:colOff>
      <xdr:row>193</xdr:row>
      <xdr:rowOff>9526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32325322"/>
          <a:ext cx="1451610" cy="983604"/>
        </a:xfrm>
        <a:prstGeom prst="rect">
          <a:avLst/>
        </a:prstGeom>
      </xdr:spPr>
    </xdr:pic>
    <xdr:clientData/>
  </xdr:twoCellAnchor>
  <xdr:twoCellAnchor editAs="oneCell">
    <xdr:from>
      <xdr:col>1</xdr:col>
      <xdr:colOff>47624</xdr:colOff>
      <xdr:row>195</xdr:row>
      <xdr:rowOff>136029</xdr:rowOff>
    </xdr:from>
    <xdr:to>
      <xdr:col>2</xdr:col>
      <xdr:colOff>160020</xdr:colOff>
      <xdr:row>201</xdr:row>
      <xdr:rowOff>43449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7224" y="33785949"/>
          <a:ext cx="1202056" cy="95898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204</xdr:row>
      <xdr:rowOff>35152</xdr:rowOff>
    </xdr:from>
    <xdr:to>
      <xdr:col>2</xdr:col>
      <xdr:colOff>358140</xdr:colOff>
      <xdr:row>209</xdr:row>
      <xdr:rowOff>15239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8651" y="35262412"/>
          <a:ext cx="1428749" cy="856387"/>
        </a:xfrm>
        <a:prstGeom prst="rect">
          <a:avLst/>
        </a:prstGeom>
      </xdr:spPr>
    </xdr:pic>
    <xdr:clientData/>
  </xdr:twoCellAnchor>
  <xdr:oneCellAnchor>
    <xdr:from>
      <xdr:col>1</xdr:col>
      <xdr:colOff>53439</xdr:colOff>
      <xdr:row>221</xdr:row>
      <xdr:rowOff>126999</xdr:rowOff>
    </xdr:from>
    <xdr:ext cx="1348642" cy="1163284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3039" y="38333679"/>
          <a:ext cx="1348642" cy="1163284"/>
        </a:xfrm>
        <a:prstGeom prst="rect">
          <a:avLst/>
        </a:prstGeom>
      </xdr:spPr>
    </xdr:pic>
    <xdr:clientData/>
  </xdr:oneCellAnchor>
  <xdr:twoCellAnchor editAs="oneCell">
    <xdr:from>
      <xdr:col>0</xdr:col>
      <xdr:colOff>581025</xdr:colOff>
      <xdr:row>231</xdr:row>
      <xdr:rowOff>153468</xdr:rowOff>
    </xdr:from>
    <xdr:to>
      <xdr:col>2</xdr:col>
      <xdr:colOff>53340</xdr:colOff>
      <xdr:row>241</xdr:row>
      <xdr:rowOff>52970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1025" y="40112748"/>
          <a:ext cx="1171575" cy="1652102"/>
        </a:xfrm>
        <a:prstGeom prst="rect">
          <a:avLst/>
        </a:prstGeom>
      </xdr:spPr>
    </xdr:pic>
    <xdr:clientData/>
  </xdr:twoCellAnchor>
  <xdr:twoCellAnchor editAs="oneCell">
    <xdr:from>
      <xdr:col>1</xdr:col>
      <xdr:colOff>28576</xdr:colOff>
      <xdr:row>243</xdr:row>
      <xdr:rowOff>161925</xdr:rowOff>
    </xdr:from>
    <xdr:to>
      <xdr:col>1</xdr:col>
      <xdr:colOff>883920</xdr:colOff>
      <xdr:row>248</xdr:row>
      <xdr:rowOff>37716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38176" y="42224325"/>
          <a:ext cx="855344" cy="75209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251</xdr:row>
      <xdr:rowOff>114300</xdr:rowOff>
    </xdr:from>
    <xdr:to>
      <xdr:col>1</xdr:col>
      <xdr:colOff>714375</xdr:colOff>
      <xdr:row>260</xdr:row>
      <xdr:rowOff>34794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32670750"/>
          <a:ext cx="638175" cy="163499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</xdr:row>
      <xdr:rowOff>123825</xdr:rowOff>
    </xdr:from>
    <xdr:to>
      <xdr:col>1</xdr:col>
      <xdr:colOff>990601</xdr:colOff>
      <xdr:row>10</xdr:row>
      <xdr:rowOff>25469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8175" y="474345"/>
          <a:ext cx="962026" cy="130372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</xdr:row>
      <xdr:rowOff>1491</xdr:rowOff>
    </xdr:from>
    <xdr:to>
      <xdr:col>2</xdr:col>
      <xdr:colOff>160020</xdr:colOff>
      <xdr:row>18</xdr:row>
      <xdr:rowOff>102535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1" y="2279871"/>
          <a:ext cx="1249679" cy="977344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</xdr:colOff>
      <xdr:row>21</xdr:row>
      <xdr:rowOff>37084</xdr:rowOff>
    </xdr:from>
    <xdr:to>
      <xdr:col>2</xdr:col>
      <xdr:colOff>358140</xdr:colOff>
      <xdr:row>26</xdr:row>
      <xdr:rowOff>59330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55320" y="3717544"/>
          <a:ext cx="1402080" cy="898546"/>
        </a:xfrm>
        <a:prstGeom prst="rect">
          <a:avLst/>
        </a:prstGeom>
      </xdr:spPr>
    </xdr:pic>
    <xdr:clientData/>
  </xdr:twoCellAnchor>
  <xdr:twoCellAnchor editAs="oneCell">
    <xdr:from>
      <xdr:col>1</xdr:col>
      <xdr:colOff>28818</xdr:colOff>
      <xdr:row>28</xdr:row>
      <xdr:rowOff>141456</xdr:rowOff>
    </xdr:from>
    <xdr:to>
      <xdr:col>2</xdr:col>
      <xdr:colOff>167640</xdr:colOff>
      <xdr:row>37</xdr:row>
      <xdr:rowOff>25150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38418" y="5048736"/>
          <a:ext cx="1228482" cy="1461034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39</xdr:row>
      <xdr:rowOff>50800</xdr:rowOff>
    </xdr:from>
    <xdr:to>
      <xdr:col>2</xdr:col>
      <xdr:colOff>243840</xdr:colOff>
      <xdr:row>44</xdr:row>
      <xdr:rowOff>21316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32460" y="6885940"/>
          <a:ext cx="1310640" cy="846816"/>
        </a:xfrm>
        <a:prstGeom prst="rect">
          <a:avLst/>
        </a:prstGeom>
      </xdr:spPr>
    </xdr:pic>
    <xdr:clientData/>
  </xdr:twoCellAnchor>
  <xdr:twoCellAnchor editAs="oneCell">
    <xdr:from>
      <xdr:col>1</xdr:col>
      <xdr:colOff>53341</xdr:colOff>
      <xdr:row>47</xdr:row>
      <xdr:rowOff>65266</xdr:rowOff>
    </xdr:from>
    <xdr:to>
      <xdr:col>1</xdr:col>
      <xdr:colOff>815341</xdr:colOff>
      <xdr:row>52</xdr:row>
      <xdr:rowOff>84752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2941" y="8127226"/>
          <a:ext cx="762000" cy="895786"/>
        </a:xfrm>
        <a:prstGeom prst="rect">
          <a:avLst/>
        </a:prstGeom>
      </xdr:spPr>
    </xdr:pic>
    <xdr:clientData/>
  </xdr:twoCellAnchor>
  <xdr:twoCellAnchor editAs="oneCell">
    <xdr:from>
      <xdr:col>1</xdr:col>
      <xdr:colOff>53341</xdr:colOff>
      <xdr:row>55</xdr:row>
      <xdr:rowOff>161374</xdr:rowOff>
    </xdr:from>
    <xdr:to>
      <xdr:col>2</xdr:col>
      <xdr:colOff>388621</xdr:colOff>
      <xdr:row>60</xdr:row>
      <xdr:rowOff>55448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2941" y="9450154"/>
          <a:ext cx="1424940" cy="770374"/>
        </a:xfrm>
        <a:prstGeom prst="rect">
          <a:avLst/>
        </a:prstGeom>
      </xdr:spPr>
    </xdr:pic>
    <xdr:clientData/>
  </xdr:twoCellAnchor>
  <xdr:twoCellAnchor editAs="oneCell">
    <xdr:from>
      <xdr:col>0</xdr:col>
      <xdr:colOff>495299</xdr:colOff>
      <xdr:row>64</xdr:row>
      <xdr:rowOff>38100</xdr:rowOff>
    </xdr:from>
    <xdr:to>
      <xdr:col>3</xdr:col>
      <xdr:colOff>7460</xdr:colOff>
      <xdr:row>69</xdr:row>
      <xdr:rowOff>160020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5299" y="11079480"/>
          <a:ext cx="1821021" cy="99822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190501</xdr:colOff>
      <xdr:row>212</xdr:row>
      <xdr:rowOff>121920</xdr:rowOff>
    </xdr:from>
    <xdr:to>
      <xdr:col>2</xdr:col>
      <xdr:colOff>601980</xdr:colOff>
      <xdr:row>218</xdr:row>
      <xdr:rowOff>11326</xdr:rowOff>
    </xdr:to>
    <xdr:pic>
      <xdr:nvPicPr>
        <xdr:cNvPr id="28" name="Pictur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r="737"/>
        <a:stretch/>
      </xdr:blipFill>
      <xdr:spPr>
        <a:xfrm>
          <a:off x="800101" y="40256460"/>
          <a:ext cx="1501139" cy="940966"/>
        </a:xfrm>
        <a:prstGeom prst="rect">
          <a:avLst/>
        </a:prstGeom>
      </xdr:spPr>
    </xdr:pic>
    <xdr:clientData/>
  </xdr:twoCellAnchor>
  <xdr:twoCellAnchor editAs="oneCell">
    <xdr:from>
      <xdr:col>1</xdr:col>
      <xdr:colOff>251461</xdr:colOff>
      <xdr:row>272</xdr:row>
      <xdr:rowOff>3916</xdr:rowOff>
    </xdr:from>
    <xdr:to>
      <xdr:col>3</xdr:col>
      <xdr:colOff>205741</xdr:colOff>
      <xdr:row>279</xdr:row>
      <xdr:rowOff>82249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1061" y="47674636"/>
          <a:ext cx="1653540" cy="1305153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263</xdr:row>
      <xdr:rowOff>7621</xdr:rowOff>
    </xdr:from>
    <xdr:to>
      <xdr:col>3</xdr:col>
      <xdr:colOff>239983</xdr:colOff>
      <xdr:row>267</xdr:row>
      <xdr:rowOff>137161</xdr:rowOff>
    </xdr:to>
    <xdr:pic>
      <xdr:nvPicPr>
        <xdr:cNvPr id="33" name="Pictur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71500" y="46101001"/>
          <a:ext cx="1977343" cy="83058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331470</xdr:colOff>
      <xdr:row>76</xdr:row>
      <xdr:rowOff>100271</xdr:rowOff>
    </xdr:from>
    <xdr:to>
      <xdr:col>2</xdr:col>
      <xdr:colOff>72390</xdr:colOff>
      <xdr:row>83</xdr:row>
      <xdr:rowOff>46851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1470" y="13420031"/>
          <a:ext cx="1371600" cy="1173400"/>
        </a:xfrm>
        <a:prstGeom prst="rect">
          <a:avLst/>
        </a:prstGeom>
      </xdr:spPr>
    </xdr:pic>
    <xdr:clientData/>
  </xdr:twoCellAnchor>
  <xdr:twoCellAnchor editAs="oneCell">
    <xdr:from>
      <xdr:col>2</xdr:col>
      <xdr:colOff>120015</xdr:colOff>
      <xdr:row>76</xdr:row>
      <xdr:rowOff>95960</xdr:rowOff>
    </xdr:from>
    <xdr:to>
      <xdr:col>4</xdr:col>
      <xdr:colOff>198120</xdr:colOff>
      <xdr:row>83</xdr:row>
      <xdr:rowOff>21194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50695" y="13415720"/>
          <a:ext cx="1381125" cy="1152054"/>
        </a:xfrm>
        <a:prstGeom prst="rect">
          <a:avLst/>
        </a:prstGeom>
      </xdr:spPr>
    </xdr:pic>
    <xdr:clientData/>
  </xdr:twoCellAnchor>
  <xdr:twoCellAnchor editAs="oneCell">
    <xdr:from>
      <xdr:col>1</xdr:col>
      <xdr:colOff>514350</xdr:colOff>
      <xdr:row>89</xdr:row>
      <xdr:rowOff>161925</xdr:rowOff>
    </xdr:from>
    <xdr:to>
      <xdr:col>3</xdr:col>
      <xdr:colOff>276225</xdr:colOff>
      <xdr:row>97</xdr:row>
      <xdr:rowOff>123825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3950" y="6638925"/>
          <a:ext cx="1428750" cy="1485900"/>
        </a:xfrm>
        <a:prstGeom prst="rect">
          <a:avLst/>
        </a:prstGeom>
      </xdr:spPr>
    </xdr:pic>
    <xdr:clientData/>
  </xdr:twoCellAnchor>
  <xdr:twoCellAnchor editAs="oneCell">
    <xdr:from>
      <xdr:col>1</xdr:col>
      <xdr:colOff>5276</xdr:colOff>
      <xdr:row>100</xdr:row>
      <xdr:rowOff>91440</xdr:rowOff>
    </xdr:from>
    <xdr:to>
      <xdr:col>3</xdr:col>
      <xdr:colOff>7620</xdr:colOff>
      <xdr:row>105</xdr:row>
      <xdr:rowOff>62696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4876" y="17617440"/>
          <a:ext cx="1716844" cy="8475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34804</xdr:rowOff>
    </xdr:from>
    <xdr:to>
      <xdr:col>1</xdr:col>
      <xdr:colOff>937260</xdr:colOff>
      <xdr:row>112</xdr:row>
      <xdr:rowOff>72491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612364"/>
          <a:ext cx="937260" cy="1089247"/>
        </a:xfrm>
        <a:prstGeom prst="rect">
          <a:avLst/>
        </a:prstGeom>
      </xdr:spPr>
    </xdr:pic>
    <xdr:clientData/>
  </xdr:twoCellAnchor>
  <xdr:twoCellAnchor editAs="oneCell">
    <xdr:from>
      <xdr:col>1</xdr:col>
      <xdr:colOff>89338</xdr:colOff>
      <xdr:row>126</xdr:row>
      <xdr:rowOff>152401</xdr:rowOff>
    </xdr:from>
    <xdr:to>
      <xdr:col>5</xdr:col>
      <xdr:colOff>673040</xdr:colOff>
      <xdr:row>136</xdr:row>
      <xdr:rowOff>137161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8938" y="22235161"/>
          <a:ext cx="3585982" cy="1737360"/>
        </a:xfrm>
        <a:prstGeom prst="rect">
          <a:avLst/>
        </a:prstGeom>
      </xdr:spPr>
    </xdr:pic>
    <xdr:clientData/>
  </xdr:twoCellAnchor>
  <xdr:twoCellAnchor editAs="oneCell">
    <xdr:from>
      <xdr:col>1</xdr:col>
      <xdr:colOff>160020</xdr:colOff>
      <xdr:row>160</xdr:row>
      <xdr:rowOff>153358</xdr:rowOff>
    </xdr:from>
    <xdr:to>
      <xdr:col>1</xdr:col>
      <xdr:colOff>899160</xdr:colOff>
      <xdr:row>166</xdr:row>
      <xdr:rowOff>16755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9620" y="28194958"/>
          <a:ext cx="739140" cy="914957"/>
        </a:xfrm>
        <a:prstGeom prst="rect">
          <a:avLst/>
        </a:prstGeom>
      </xdr:spPr>
    </xdr:pic>
    <xdr:clientData/>
  </xdr:twoCellAnchor>
  <xdr:twoCellAnchor editAs="oneCell">
    <xdr:from>
      <xdr:col>3</xdr:col>
      <xdr:colOff>49530</xdr:colOff>
      <xdr:row>161</xdr:row>
      <xdr:rowOff>80010</xdr:rowOff>
    </xdr:from>
    <xdr:to>
      <xdr:col>4</xdr:col>
      <xdr:colOff>416243</xdr:colOff>
      <xdr:row>166</xdr:row>
      <xdr:rowOff>60960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73630" y="28296870"/>
          <a:ext cx="976313" cy="85725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181</xdr:row>
      <xdr:rowOff>152399</xdr:rowOff>
    </xdr:from>
    <xdr:to>
      <xdr:col>4</xdr:col>
      <xdr:colOff>167640</xdr:colOff>
      <xdr:row>195</xdr:row>
      <xdr:rowOff>49072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3900" y="31874459"/>
          <a:ext cx="2377440" cy="2350313"/>
        </a:xfrm>
        <a:prstGeom prst="rect">
          <a:avLst/>
        </a:prstGeom>
      </xdr:spPr>
    </xdr:pic>
    <xdr:clientData/>
  </xdr:twoCellAnchor>
  <xdr:twoCellAnchor editAs="oneCell">
    <xdr:from>
      <xdr:col>1</xdr:col>
      <xdr:colOff>83819</xdr:colOff>
      <xdr:row>204</xdr:row>
      <xdr:rowOff>167640</xdr:rowOff>
    </xdr:from>
    <xdr:to>
      <xdr:col>4</xdr:col>
      <xdr:colOff>123292</xdr:colOff>
      <xdr:row>213</xdr:row>
      <xdr:rowOff>60960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93419" y="35920680"/>
          <a:ext cx="2363573" cy="1470660"/>
        </a:xfrm>
        <a:prstGeom prst="rect">
          <a:avLst/>
        </a:prstGeom>
      </xdr:spPr>
    </xdr:pic>
    <xdr:clientData/>
  </xdr:twoCellAnchor>
  <xdr:twoCellAnchor editAs="oneCell">
    <xdr:from>
      <xdr:col>1</xdr:col>
      <xdr:colOff>302894</xdr:colOff>
      <xdr:row>302</xdr:row>
      <xdr:rowOff>66753</xdr:rowOff>
    </xdr:from>
    <xdr:to>
      <xdr:col>5</xdr:col>
      <xdr:colOff>878693</xdr:colOff>
      <xdr:row>310</xdr:row>
      <xdr:rowOff>167640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2494" y="52820013"/>
          <a:ext cx="3578079" cy="1502967"/>
        </a:xfrm>
        <a:prstGeom prst="rect">
          <a:avLst/>
        </a:prstGeom>
      </xdr:spPr>
    </xdr:pic>
    <xdr:clientData/>
  </xdr:twoCellAnchor>
  <xdr:twoCellAnchor editAs="oneCell">
    <xdr:from>
      <xdr:col>0</xdr:col>
      <xdr:colOff>586740</xdr:colOff>
      <xdr:row>8</xdr:row>
      <xdr:rowOff>36943</xdr:rowOff>
    </xdr:from>
    <xdr:to>
      <xdr:col>3</xdr:col>
      <xdr:colOff>532370</xdr:colOff>
      <xdr:row>11</xdr:row>
      <xdr:rowOff>76201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86740" y="1439023"/>
          <a:ext cx="2269730" cy="565038"/>
        </a:xfrm>
        <a:prstGeom prst="rect">
          <a:avLst/>
        </a:prstGeom>
      </xdr:spPr>
    </xdr:pic>
    <xdr:clientData/>
  </xdr:twoCellAnchor>
  <xdr:twoCellAnchor editAs="oneCell">
    <xdr:from>
      <xdr:col>0</xdr:col>
      <xdr:colOff>548640</xdr:colOff>
      <xdr:row>12</xdr:row>
      <xdr:rowOff>78295</xdr:rowOff>
    </xdr:from>
    <xdr:to>
      <xdr:col>4</xdr:col>
      <xdr:colOff>19296</xdr:colOff>
      <xdr:row>16</xdr:row>
      <xdr:rowOff>83820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48640" y="2181415"/>
          <a:ext cx="2404356" cy="70656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42</xdr:row>
      <xdr:rowOff>76200</xdr:rowOff>
    </xdr:from>
    <xdr:to>
      <xdr:col>4</xdr:col>
      <xdr:colOff>410419</xdr:colOff>
      <xdr:row>47</xdr:row>
      <xdr:rowOff>7620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7437120"/>
          <a:ext cx="2658319" cy="807720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241</xdr:row>
      <xdr:rowOff>0</xdr:rowOff>
    </xdr:from>
    <xdr:to>
      <xdr:col>5</xdr:col>
      <xdr:colOff>107352</xdr:colOff>
      <xdr:row>247</xdr:row>
      <xdr:rowOff>76200</xdr:rowOff>
    </xdr:to>
    <xdr:pic>
      <xdr:nvPicPr>
        <xdr:cNvPr id="21" name="Picture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599" y="42237660"/>
          <a:ext cx="3109633" cy="1127760"/>
        </a:xfrm>
        <a:prstGeom prst="rect">
          <a:avLst/>
        </a:prstGeom>
      </xdr:spPr>
    </xdr:pic>
    <xdr:clientData/>
  </xdr:twoCellAnchor>
  <xdr:twoCellAnchor editAs="oneCell">
    <xdr:from>
      <xdr:col>2</xdr:col>
      <xdr:colOff>7621</xdr:colOff>
      <xdr:row>160</xdr:row>
      <xdr:rowOff>133466</xdr:rowOff>
    </xdr:from>
    <xdr:to>
      <xdr:col>2</xdr:col>
      <xdr:colOff>632460</xdr:colOff>
      <xdr:row>166</xdr:row>
      <xdr:rowOff>139326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38301" y="28175066"/>
          <a:ext cx="624839" cy="1057420"/>
        </a:xfrm>
        <a:prstGeom prst="rect">
          <a:avLst/>
        </a:prstGeom>
      </xdr:spPr>
    </xdr:pic>
    <xdr:clientData/>
  </xdr:twoCellAnchor>
  <xdr:oneCellAnchor>
    <xdr:from>
      <xdr:col>0</xdr:col>
      <xdr:colOff>517836</xdr:colOff>
      <xdr:row>334</xdr:row>
      <xdr:rowOff>45721</xdr:rowOff>
    </xdr:from>
    <xdr:ext cx="2278704" cy="1263059"/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b="42687"/>
        <a:stretch/>
      </xdr:blipFill>
      <xdr:spPr>
        <a:xfrm>
          <a:off x="517836" y="48242221"/>
          <a:ext cx="2278704" cy="1263059"/>
        </a:xfrm>
        <a:prstGeom prst="rect">
          <a:avLst/>
        </a:prstGeom>
      </xdr:spPr>
    </xdr:pic>
    <xdr:clientData/>
  </xdr:oneCellAnchor>
  <xdr:oneCellAnchor>
    <xdr:from>
      <xdr:col>4</xdr:col>
      <xdr:colOff>14916</xdr:colOff>
      <xdr:row>334</xdr:row>
      <xdr:rowOff>22861</xdr:rowOff>
    </xdr:from>
    <xdr:ext cx="2415864" cy="1254616"/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t="46302"/>
        <a:stretch/>
      </xdr:blipFill>
      <xdr:spPr>
        <a:xfrm>
          <a:off x="2933376" y="48219361"/>
          <a:ext cx="2415864" cy="1254616"/>
        </a:xfrm>
        <a:prstGeom prst="rect">
          <a:avLst/>
        </a:prstGeom>
      </xdr:spPr>
    </xdr:pic>
    <xdr:clientData/>
  </xdr:oneCellAnchor>
  <xdr:oneCellAnchor>
    <xdr:from>
      <xdr:col>7</xdr:col>
      <xdr:colOff>91440</xdr:colOff>
      <xdr:row>334</xdr:row>
      <xdr:rowOff>162971</xdr:rowOff>
    </xdr:from>
    <xdr:ext cx="1676115" cy="903829"/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387340" y="48359471"/>
          <a:ext cx="1676115" cy="903829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4</xdr:row>
      <xdr:rowOff>6926</xdr:rowOff>
    </xdr:from>
    <xdr:to>
      <xdr:col>1</xdr:col>
      <xdr:colOff>895350</xdr:colOff>
      <xdr:row>8</xdr:row>
      <xdr:rowOff>118484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768926"/>
          <a:ext cx="914400" cy="873558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166444</xdr:rowOff>
    </xdr:from>
    <xdr:to>
      <xdr:col>3</xdr:col>
      <xdr:colOff>361415</xdr:colOff>
      <xdr:row>8</xdr:row>
      <xdr:rowOff>114300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57350" y="737944"/>
          <a:ext cx="980540" cy="900356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20</xdr:row>
      <xdr:rowOff>104775</xdr:rowOff>
    </xdr:from>
    <xdr:to>
      <xdr:col>3</xdr:col>
      <xdr:colOff>436712</xdr:colOff>
      <xdr:row>26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57350" y="3914775"/>
          <a:ext cx="1055837" cy="1190625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</xdr:colOff>
      <xdr:row>29</xdr:row>
      <xdr:rowOff>87428</xdr:rowOff>
    </xdr:from>
    <xdr:to>
      <xdr:col>5</xdr:col>
      <xdr:colOff>249327</xdr:colOff>
      <xdr:row>34</xdr:row>
      <xdr:rowOff>161743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61160" y="7623608"/>
          <a:ext cx="2230527" cy="95061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53</xdr:row>
      <xdr:rowOff>161925</xdr:rowOff>
    </xdr:from>
    <xdr:to>
      <xdr:col>3</xdr:col>
      <xdr:colOff>439849</xdr:colOff>
      <xdr:row>60</xdr:row>
      <xdr:rowOff>9525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225" y="10258425"/>
          <a:ext cx="2059099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81</xdr:row>
      <xdr:rowOff>133349</xdr:rowOff>
    </xdr:from>
    <xdr:to>
      <xdr:col>5</xdr:col>
      <xdr:colOff>77833</xdr:colOff>
      <xdr:row>94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1065" y="14329409"/>
          <a:ext cx="2819128" cy="2297431"/>
        </a:xfrm>
        <a:prstGeom prst="rect">
          <a:avLst/>
        </a:prstGeom>
      </xdr:spPr>
    </xdr:pic>
    <xdr:clientData/>
  </xdr:twoCellAnchor>
  <xdr:twoCellAnchor editAs="oneCell">
    <xdr:from>
      <xdr:col>1</xdr:col>
      <xdr:colOff>136431</xdr:colOff>
      <xdr:row>112</xdr:row>
      <xdr:rowOff>76200</xdr:rowOff>
    </xdr:from>
    <xdr:to>
      <xdr:col>4</xdr:col>
      <xdr:colOff>504825</xdr:colOff>
      <xdr:row>121</xdr:row>
      <xdr:rowOff>85725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6031" y="19126200"/>
          <a:ext cx="2644869" cy="1724025"/>
        </a:xfrm>
        <a:prstGeom prst="rect">
          <a:avLst/>
        </a:prstGeom>
      </xdr:spPr>
    </xdr:pic>
    <xdr:clientData/>
  </xdr:twoCellAnchor>
  <xdr:twoCellAnchor editAs="oneCell">
    <xdr:from>
      <xdr:col>0</xdr:col>
      <xdr:colOff>472440</xdr:colOff>
      <xdr:row>146</xdr:row>
      <xdr:rowOff>73854</xdr:rowOff>
    </xdr:from>
    <xdr:to>
      <xdr:col>5</xdr:col>
      <xdr:colOff>331147</xdr:colOff>
      <xdr:row>153</xdr:row>
      <xdr:rowOff>53340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2440" y="25661814"/>
          <a:ext cx="3501067" cy="1206306"/>
        </a:xfrm>
        <a:prstGeom prst="rect">
          <a:avLst/>
        </a:prstGeom>
      </xdr:spPr>
    </xdr:pic>
    <xdr:clientData/>
  </xdr:twoCellAnchor>
  <xdr:twoCellAnchor editAs="oneCell">
    <xdr:from>
      <xdr:col>1</xdr:col>
      <xdr:colOff>44026</xdr:colOff>
      <xdr:row>209</xdr:row>
      <xdr:rowOff>87874</xdr:rowOff>
    </xdr:from>
    <xdr:to>
      <xdr:col>5</xdr:col>
      <xdr:colOff>56833</xdr:colOff>
      <xdr:row>217</xdr:row>
      <xdr:rowOff>9526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2676" y="35920924"/>
          <a:ext cx="3032232" cy="129325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266700</xdr:colOff>
      <xdr:row>119</xdr:row>
      <xdr:rowOff>47625</xdr:rowOff>
    </xdr:from>
    <xdr:to>
      <xdr:col>2</xdr:col>
      <xdr:colOff>238125</xdr:colOff>
      <xdr:row>126</xdr:row>
      <xdr:rowOff>87050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" y="628650"/>
          <a:ext cx="1304925" cy="1372924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168089</xdr:colOff>
      <xdr:row>128</xdr:row>
      <xdr:rowOff>77379</xdr:rowOff>
    </xdr:from>
    <xdr:to>
      <xdr:col>3</xdr:col>
      <xdr:colOff>71717</xdr:colOff>
      <xdr:row>134</xdr:row>
      <xdr:rowOff>144779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5618" y="2246838"/>
          <a:ext cx="2467534" cy="1143165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581024</xdr:colOff>
      <xdr:row>136</xdr:row>
      <xdr:rowOff>123825</xdr:rowOff>
    </xdr:from>
    <xdr:to>
      <xdr:col>1</xdr:col>
      <xdr:colOff>1165412</xdr:colOff>
      <xdr:row>146</xdr:row>
      <xdr:rowOff>14541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1024" y="3727637"/>
          <a:ext cx="1211917" cy="1683657"/>
        </a:xfrm>
        <a:prstGeom prst="rect">
          <a:avLst/>
        </a:prstGeom>
      </xdr:spPr>
    </xdr:pic>
    <xdr:clientData/>
  </xdr:twoCellAnchor>
  <xdr:twoCellAnchor editAs="oneCell">
    <xdr:from>
      <xdr:col>1</xdr:col>
      <xdr:colOff>15691</xdr:colOff>
      <xdr:row>151</xdr:row>
      <xdr:rowOff>8963</xdr:rowOff>
    </xdr:from>
    <xdr:to>
      <xdr:col>2</xdr:col>
      <xdr:colOff>108109</xdr:colOff>
      <xdr:row>164</xdr:row>
      <xdr:rowOff>89645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3220" y="6302187"/>
          <a:ext cx="1464018" cy="2411505"/>
        </a:xfrm>
        <a:prstGeom prst="rect">
          <a:avLst/>
        </a:prstGeom>
      </xdr:spPr>
    </xdr:pic>
    <xdr:clientData/>
  </xdr:twoCellAnchor>
  <xdr:twoCellAnchor editAs="oneCell">
    <xdr:from>
      <xdr:col>1</xdr:col>
      <xdr:colOff>117663</xdr:colOff>
      <xdr:row>169</xdr:row>
      <xdr:rowOff>152399</xdr:rowOff>
    </xdr:from>
    <xdr:to>
      <xdr:col>2</xdr:col>
      <xdr:colOff>935745</xdr:colOff>
      <xdr:row>177</xdr:row>
      <xdr:rowOff>57711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53639"/>
        <a:stretch/>
      </xdr:blipFill>
      <xdr:spPr>
        <a:xfrm>
          <a:off x="745192" y="9672917"/>
          <a:ext cx="2189682" cy="1339664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182</xdr:row>
      <xdr:rowOff>71717</xdr:rowOff>
    </xdr:from>
    <xdr:to>
      <xdr:col>2</xdr:col>
      <xdr:colOff>689193</xdr:colOff>
      <xdr:row>188</xdr:row>
      <xdr:rowOff>152401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55218"/>
        <a:stretch/>
      </xdr:blipFill>
      <xdr:spPr>
        <a:xfrm>
          <a:off x="703729" y="11923058"/>
          <a:ext cx="1984593" cy="1156449"/>
        </a:xfrm>
        <a:prstGeom prst="rect">
          <a:avLst/>
        </a:prstGeom>
      </xdr:spPr>
    </xdr:pic>
    <xdr:clientData/>
  </xdr:twoCellAnchor>
  <xdr:twoCellAnchor editAs="oneCell">
    <xdr:from>
      <xdr:col>1</xdr:col>
      <xdr:colOff>158259</xdr:colOff>
      <xdr:row>193</xdr:row>
      <xdr:rowOff>44824</xdr:rowOff>
    </xdr:from>
    <xdr:to>
      <xdr:col>2</xdr:col>
      <xdr:colOff>1061019</xdr:colOff>
      <xdr:row>202</xdr:row>
      <xdr:rowOff>58830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5788" y="13868400"/>
          <a:ext cx="2274360" cy="1627654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295275</xdr:colOff>
      <xdr:row>205</xdr:row>
      <xdr:rowOff>142046</xdr:rowOff>
    </xdr:from>
    <xdr:to>
      <xdr:col>2</xdr:col>
      <xdr:colOff>941614</xdr:colOff>
      <xdr:row>214</xdr:row>
      <xdr:rowOff>24492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5761" y="15665075"/>
          <a:ext cx="2017939" cy="1449988"/>
        </a:xfrm>
        <a:prstGeom prst="rect">
          <a:avLst/>
        </a:prstGeom>
      </xdr:spPr>
    </xdr:pic>
    <xdr:clientData/>
  </xdr:twoCellAnchor>
  <xdr:twoCellAnchor editAs="oneCell">
    <xdr:from>
      <xdr:col>1</xdr:col>
      <xdr:colOff>47626</xdr:colOff>
      <xdr:row>218</xdr:row>
      <xdr:rowOff>26894</xdr:rowOff>
    </xdr:from>
    <xdr:to>
      <xdr:col>2</xdr:col>
      <xdr:colOff>611135</xdr:colOff>
      <xdr:row>225</xdr:row>
      <xdr:rowOff>104774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5155" y="18332823"/>
          <a:ext cx="1935109" cy="1332939"/>
        </a:xfrm>
        <a:prstGeom prst="rect">
          <a:avLst/>
        </a:prstGeom>
      </xdr:spPr>
    </xdr:pic>
    <xdr:clientData/>
  </xdr:twoCellAnchor>
  <xdr:twoCellAnchor editAs="oneCell">
    <xdr:from>
      <xdr:col>1</xdr:col>
      <xdr:colOff>118834</xdr:colOff>
      <xdr:row>228</xdr:row>
      <xdr:rowOff>107</xdr:rowOff>
    </xdr:from>
    <xdr:to>
      <xdr:col>2</xdr:col>
      <xdr:colOff>564778</xdr:colOff>
      <xdr:row>235</xdr:row>
      <xdr:rowOff>133348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6363" y="20098978"/>
          <a:ext cx="1817544" cy="1388300"/>
        </a:xfrm>
        <a:prstGeom prst="rect">
          <a:avLst/>
        </a:prstGeom>
      </xdr:spPr>
    </xdr:pic>
    <xdr:clientData/>
  </xdr:twoCellAnchor>
  <xdr:twoCellAnchor editAs="oneCell">
    <xdr:from>
      <xdr:col>1</xdr:col>
      <xdr:colOff>228599</xdr:colOff>
      <xdr:row>238</xdr:row>
      <xdr:rowOff>49166</xdr:rowOff>
    </xdr:from>
    <xdr:to>
      <xdr:col>2</xdr:col>
      <xdr:colOff>887506</xdr:colOff>
      <xdr:row>246</xdr:row>
      <xdr:rowOff>1088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6128" y="21940978"/>
          <a:ext cx="2030507" cy="1381152"/>
        </a:xfrm>
        <a:prstGeom prst="rect">
          <a:avLst/>
        </a:prstGeom>
      </xdr:spPr>
    </xdr:pic>
    <xdr:clientData/>
  </xdr:twoCellAnchor>
  <xdr:twoCellAnchor editAs="oneCell">
    <xdr:from>
      <xdr:col>1</xdr:col>
      <xdr:colOff>122364</xdr:colOff>
      <xdr:row>247</xdr:row>
      <xdr:rowOff>95360</xdr:rowOff>
    </xdr:from>
    <xdr:to>
      <xdr:col>2</xdr:col>
      <xdr:colOff>923365</xdr:colOff>
      <xdr:row>257</xdr:row>
      <xdr:rowOff>108537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r="52693"/>
        <a:stretch/>
      </xdr:blipFill>
      <xdr:spPr>
        <a:xfrm>
          <a:off x="749893" y="23600819"/>
          <a:ext cx="2172601" cy="1806118"/>
        </a:xfrm>
        <a:prstGeom prst="rect">
          <a:avLst/>
        </a:prstGeom>
      </xdr:spPr>
    </xdr:pic>
    <xdr:clientData/>
  </xdr:twoCellAnchor>
  <xdr:twoCellAnchor editAs="oneCell">
    <xdr:from>
      <xdr:col>1</xdr:col>
      <xdr:colOff>161112</xdr:colOff>
      <xdr:row>259</xdr:row>
      <xdr:rowOff>168884</xdr:rowOff>
    </xdr:from>
    <xdr:to>
      <xdr:col>2</xdr:col>
      <xdr:colOff>672354</xdr:colOff>
      <xdr:row>268</xdr:row>
      <xdr:rowOff>150129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8641" y="25825872"/>
          <a:ext cx="1882842" cy="1594892"/>
        </a:xfrm>
        <a:prstGeom prst="rect">
          <a:avLst/>
        </a:prstGeom>
      </xdr:spPr>
    </xdr:pic>
    <xdr:clientData/>
  </xdr:twoCellAnchor>
  <xdr:twoCellAnchor editAs="oneCell">
    <xdr:from>
      <xdr:col>2</xdr:col>
      <xdr:colOff>329837</xdr:colOff>
      <xdr:row>259</xdr:row>
      <xdr:rowOff>172125</xdr:rowOff>
    </xdr:from>
    <xdr:to>
      <xdr:col>3</xdr:col>
      <xdr:colOff>334812</xdr:colOff>
      <xdr:row>262</xdr:row>
      <xdr:rowOff>118305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21923" y="25100411"/>
          <a:ext cx="1202403" cy="468693"/>
        </a:xfrm>
        <a:prstGeom prst="rect">
          <a:avLst/>
        </a:prstGeom>
      </xdr:spPr>
    </xdr:pic>
    <xdr:clientData/>
  </xdr:twoCellAnchor>
  <xdr:twoCellAnchor editAs="oneCell">
    <xdr:from>
      <xdr:col>1</xdr:col>
      <xdr:colOff>45811</xdr:colOff>
      <xdr:row>271</xdr:row>
      <xdr:rowOff>89646</xdr:rowOff>
    </xdr:from>
    <xdr:to>
      <xdr:col>2</xdr:col>
      <xdr:colOff>683935</xdr:colOff>
      <xdr:row>281</xdr:row>
      <xdr:rowOff>7320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3340" y="27898164"/>
          <a:ext cx="2009724" cy="17106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22014</xdr:rowOff>
    </xdr:from>
    <xdr:to>
      <xdr:col>2</xdr:col>
      <xdr:colOff>690283</xdr:colOff>
      <xdr:row>292</xdr:row>
      <xdr:rowOff>114300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27529" y="30161355"/>
          <a:ext cx="2061883" cy="1526639"/>
        </a:xfrm>
        <a:prstGeom prst="rect">
          <a:avLst/>
        </a:prstGeom>
      </xdr:spPr>
    </xdr:pic>
    <xdr:clientData/>
  </xdr:twoCellAnchor>
  <xdr:twoCellAnchor editAs="oneCell">
    <xdr:from>
      <xdr:col>1</xdr:col>
      <xdr:colOff>21773</xdr:colOff>
      <xdr:row>294</xdr:row>
      <xdr:rowOff>170780</xdr:rowOff>
    </xdr:from>
    <xdr:to>
      <xdr:col>2</xdr:col>
      <xdr:colOff>849087</xdr:colOff>
      <xdr:row>301</xdr:row>
      <xdr:rowOff>136216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2259" y="31195066"/>
          <a:ext cx="2198914" cy="1184636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306</xdr:row>
      <xdr:rowOff>0</xdr:rowOff>
    </xdr:from>
    <xdr:to>
      <xdr:col>2</xdr:col>
      <xdr:colOff>160187</xdr:colOff>
      <xdr:row>313</xdr:row>
      <xdr:rowOff>161926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4679" y="34083812"/>
          <a:ext cx="1474637" cy="1416984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316</xdr:row>
      <xdr:rowOff>24678</xdr:rowOff>
    </xdr:from>
    <xdr:to>
      <xdr:col>2</xdr:col>
      <xdr:colOff>71718</xdr:colOff>
      <xdr:row>323</xdr:row>
      <xdr:rowOff>133350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4679" y="35901431"/>
          <a:ext cx="1386168" cy="136373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95252</xdr:colOff>
      <xdr:row>325</xdr:row>
      <xdr:rowOff>103794</xdr:rowOff>
    </xdr:from>
    <xdr:to>
      <xdr:col>2</xdr:col>
      <xdr:colOff>161366</xdr:colOff>
      <xdr:row>334</xdr:row>
      <xdr:rowOff>7019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2781" y="37594194"/>
          <a:ext cx="1437714" cy="151687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337</xdr:row>
      <xdr:rowOff>62927</xdr:rowOff>
    </xdr:from>
    <xdr:to>
      <xdr:col>2</xdr:col>
      <xdr:colOff>224118</xdr:colOff>
      <xdr:row>343</xdr:row>
      <xdr:rowOff>173354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41830" y="39704856"/>
          <a:ext cx="1481417" cy="118619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346</xdr:row>
      <xdr:rowOff>71255</xdr:rowOff>
    </xdr:from>
    <xdr:to>
      <xdr:col>2</xdr:col>
      <xdr:colOff>600636</xdr:colOff>
      <xdr:row>351</xdr:row>
      <xdr:rowOff>66674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32304" y="41326831"/>
          <a:ext cx="1867461" cy="891890"/>
        </a:xfrm>
        <a:prstGeom prst="rect">
          <a:avLst/>
        </a:prstGeom>
      </xdr:spPr>
    </xdr:pic>
    <xdr:clientData/>
  </xdr:twoCellAnchor>
  <xdr:twoCellAnchor editAs="oneCell">
    <xdr:from>
      <xdr:col>1</xdr:col>
      <xdr:colOff>243839</xdr:colOff>
      <xdr:row>353</xdr:row>
      <xdr:rowOff>78338</xdr:rowOff>
    </xdr:from>
    <xdr:to>
      <xdr:col>2</xdr:col>
      <xdr:colOff>98612</xdr:colOff>
      <xdr:row>362</xdr:row>
      <xdr:rowOff>136960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71368" y="42588973"/>
          <a:ext cx="1226373" cy="167226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365</xdr:row>
      <xdr:rowOff>0</xdr:rowOff>
    </xdr:from>
    <xdr:to>
      <xdr:col>2</xdr:col>
      <xdr:colOff>190500</xdr:colOff>
      <xdr:row>373</xdr:row>
      <xdr:rowOff>58365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41829" y="44662165"/>
          <a:ext cx="1447800" cy="1492718"/>
        </a:xfrm>
        <a:prstGeom prst="rect">
          <a:avLst/>
        </a:prstGeom>
      </xdr:spPr>
    </xdr:pic>
    <xdr:clientData/>
  </xdr:twoCellAnchor>
  <xdr:twoCellAnchor editAs="oneCell">
    <xdr:from>
      <xdr:col>1</xdr:col>
      <xdr:colOff>46741</xdr:colOff>
      <xdr:row>375</xdr:row>
      <xdr:rowOff>112513</xdr:rowOff>
    </xdr:from>
    <xdr:to>
      <xdr:col>2</xdr:col>
      <xdr:colOff>206189</xdr:colOff>
      <xdr:row>385</xdr:row>
      <xdr:rowOff>104925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74270" y="46567619"/>
          <a:ext cx="1531048" cy="1785353"/>
        </a:xfrm>
        <a:prstGeom prst="rect">
          <a:avLst/>
        </a:prstGeom>
      </xdr:spPr>
    </xdr:pic>
    <xdr:clientData/>
  </xdr:twoCellAnchor>
  <xdr:twoCellAnchor editAs="oneCell">
    <xdr:from>
      <xdr:col>1</xdr:col>
      <xdr:colOff>68579</xdr:colOff>
      <xdr:row>387</xdr:row>
      <xdr:rowOff>107997</xdr:rowOff>
    </xdr:from>
    <xdr:to>
      <xdr:col>2</xdr:col>
      <xdr:colOff>197224</xdr:colOff>
      <xdr:row>395</xdr:row>
      <xdr:rowOff>152009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96108" y="48714632"/>
          <a:ext cx="1500245" cy="1478365"/>
        </a:xfrm>
        <a:prstGeom prst="rect">
          <a:avLst/>
        </a:prstGeom>
      </xdr:spPr>
    </xdr:pic>
    <xdr:clientData/>
  </xdr:twoCellAnchor>
  <xdr:twoCellAnchor editAs="oneCell">
    <xdr:from>
      <xdr:col>1</xdr:col>
      <xdr:colOff>29190</xdr:colOff>
      <xdr:row>397</xdr:row>
      <xdr:rowOff>111454</xdr:rowOff>
    </xdr:from>
    <xdr:to>
      <xdr:col>2</xdr:col>
      <xdr:colOff>618565</xdr:colOff>
      <xdr:row>406</xdr:row>
      <xdr:rowOff>102598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56719" y="50511030"/>
          <a:ext cx="1960975" cy="1604792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409</xdr:row>
      <xdr:rowOff>8964</xdr:rowOff>
    </xdr:from>
    <xdr:to>
      <xdr:col>2</xdr:col>
      <xdr:colOff>618679</xdr:colOff>
      <xdr:row>414</xdr:row>
      <xdr:rowOff>47625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94204" y="52560070"/>
          <a:ext cx="1923604" cy="935131"/>
        </a:xfrm>
        <a:prstGeom prst="rect">
          <a:avLst/>
        </a:prstGeom>
      </xdr:spPr>
    </xdr:pic>
    <xdr:clientData/>
  </xdr:twoCellAnchor>
  <xdr:twoCellAnchor editAs="oneCell">
    <xdr:from>
      <xdr:col>1</xdr:col>
      <xdr:colOff>57151</xdr:colOff>
      <xdr:row>417</xdr:row>
      <xdr:rowOff>137335</xdr:rowOff>
    </xdr:from>
    <xdr:to>
      <xdr:col>2</xdr:col>
      <xdr:colOff>304801</xdr:colOff>
      <xdr:row>424</xdr:row>
      <xdr:rowOff>152400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84680" y="54122794"/>
          <a:ext cx="1619250" cy="1270124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161926</xdr:colOff>
      <xdr:row>425</xdr:row>
      <xdr:rowOff>92831</xdr:rowOff>
    </xdr:from>
    <xdr:to>
      <xdr:col>2</xdr:col>
      <xdr:colOff>26896</xdr:colOff>
      <xdr:row>431</xdr:row>
      <xdr:rowOff>76201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89455" y="55512643"/>
          <a:ext cx="1236570" cy="1059134"/>
        </a:xfrm>
        <a:prstGeom prst="rect">
          <a:avLst/>
        </a:prstGeom>
      </xdr:spPr>
    </xdr:pic>
    <xdr:clientData/>
  </xdr:twoCellAnchor>
  <xdr:twoCellAnchor editAs="oneCell">
    <xdr:from>
      <xdr:col>1</xdr:col>
      <xdr:colOff>47626</xdr:colOff>
      <xdr:row>434</xdr:row>
      <xdr:rowOff>112108</xdr:rowOff>
    </xdr:from>
    <xdr:to>
      <xdr:col>2</xdr:col>
      <xdr:colOff>134472</xdr:colOff>
      <xdr:row>440</xdr:row>
      <xdr:rowOff>9524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75155" y="57145567"/>
          <a:ext cx="1458446" cy="973181"/>
        </a:xfrm>
        <a:prstGeom prst="rect">
          <a:avLst/>
        </a:prstGeom>
      </xdr:spPr>
    </xdr:pic>
    <xdr:clientData/>
  </xdr:twoCellAnchor>
  <xdr:twoCellAnchor editAs="oneCell">
    <xdr:from>
      <xdr:col>1</xdr:col>
      <xdr:colOff>71551</xdr:colOff>
      <xdr:row>443</xdr:row>
      <xdr:rowOff>51408</xdr:rowOff>
    </xdr:from>
    <xdr:to>
      <xdr:col>2</xdr:col>
      <xdr:colOff>1682</xdr:colOff>
      <xdr:row>449</xdr:row>
      <xdr:rowOff>76201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99080" y="58698514"/>
          <a:ext cx="1273156" cy="110055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452</xdr:row>
      <xdr:rowOff>38100</xdr:rowOff>
    </xdr:from>
    <xdr:to>
      <xdr:col>2</xdr:col>
      <xdr:colOff>98612</xdr:colOff>
      <xdr:row>459</xdr:row>
      <xdr:rowOff>104373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5630" y="60298853"/>
          <a:ext cx="1432111" cy="1321332"/>
        </a:xfrm>
        <a:prstGeom prst="rect">
          <a:avLst/>
        </a:prstGeom>
      </xdr:spPr>
    </xdr:pic>
    <xdr:clientData/>
  </xdr:twoCellAnchor>
  <xdr:twoCellAnchor editAs="oneCell">
    <xdr:from>
      <xdr:col>1</xdr:col>
      <xdr:colOff>46504</xdr:colOff>
      <xdr:row>463</xdr:row>
      <xdr:rowOff>4295</xdr:rowOff>
    </xdr:from>
    <xdr:to>
      <xdr:col>2</xdr:col>
      <xdr:colOff>331695</xdr:colOff>
      <xdr:row>470</xdr:row>
      <xdr:rowOff>91329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74033" y="62237283"/>
          <a:ext cx="1656791" cy="1342093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473</xdr:row>
      <xdr:rowOff>57150</xdr:rowOff>
    </xdr:from>
    <xdr:to>
      <xdr:col>1</xdr:col>
      <xdr:colOff>995083</xdr:colOff>
      <xdr:row>482</xdr:row>
      <xdr:rowOff>96032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94204" y="64083079"/>
          <a:ext cx="928408" cy="1652529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484</xdr:row>
      <xdr:rowOff>162223</xdr:rowOff>
    </xdr:from>
    <xdr:to>
      <xdr:col>2</xdr:col>
      <xdr:colOff>259977</xdr:colOff>
      <xdr:row>491</xdr:row>
      <xdr:rowOff>85723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32304" y="66160388"/>
          <a:ext cx="1526802" cy="117855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66676</xdr:colOff>
      <xdr:row>493</xdr:row>
      <xdr:rowOff>160335</xdr:rowOff>
    </xdr:from>
    <xdr:to>
      <xdr:col>2</xdr:col>
      <xdr:colOff>26895</xdr:colOff>
      <xdr:row>502</xdr:row>
      <xdr:rowOff>404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94205" y="67772147"/>
          <a:ext cx="1331819" cy="1453716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503</xdr:row>
      <xdr:rowOff>83045</xdr:rowOff>
    </xdr:from>
    <xdr:to>
      <xdr:col>2</xdr:col>
      <xdr:colOff>448236</xdr:colOff>
      <xdr:row>512</xdr:row>
      <xdr:rowOff>28576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41830" y="69487798"/>
          <a:ext cx="1705535" cy="1559178"/>
        </a:xfrm>
        <a:prstGeom prst="rect">
          <a:avLst/>
        </a:prstGeom>
      </xdr:spPr>
    </xdr:pic>
    <xdr:clientData/>
  </xdr:twoCellAnchor>
  <xdr:twoCellAnchor editAs="oneCell">
    <xdr:from>
      <xdr:col>1</xdr:col>
      <xdr:colOff>74520</xdr:colOff>
      <xdr:row>514</xdr:row>
      <xdr:rowOff>86399</xdr:rowOff>
    </xdr:from>
    <xdr:to>
      <xdr:col>2</xdr:col>
      <xdr:colOff>618565</xdr:colOff>
      <xdr:row>520</xdr:row>
      <xdr:rowOff>154080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02049" y="71463387"/>
          <a:ext cx="1915645" cy="1143446"/>
        </a:xfrm>
        <a:prstGeom prst="rect">
          <a:avLst/>
        </a:prstGeom>
      </xdr:spPr>
    </xdr:pic>
    <xdr:clientData/>
  </xdr:twoCellAnchor>
  <xdr:twoCellAnchor editAs="oneCell">
    <xdr:from>
      <xdr:col>1</xdr:col>
      <xdr:colOff>22413</xdr:colOff>
      <xdr:row>2</xdr:row>
      <xdr:rowOff>144260</xdr:rowOff>
    </xdr:from>
    <xdr:to>
      <xdr:col>1</xdr:col>
      <xdr:colOff>1030943</xdr:colOff>
      <xdr:row>10</xdr:row>
      <xdr:rowOff>15496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49942" y="502848"/>
          <a:ext cx="1008530" cy="1305589"/>
        </a:xfrm>
        <a:prstGeom prst="rect">
          <a:avLst/>
        </a:prstGeom>
      </xdr:spPr>
    </xdr:pic>
    <xdr:clientData/>
  </xdr:twoCellAnchor>
  <xdr:twoCellAnchor editAs="oneCell">
    <xdr:from>
      <xdr:col>1</xdr:col>
      <xdr:colOff>78443</xdr:colOff>
      <xdr:row>12</xdr:row>
      <xdr:rowOff>134470</xdr:rowOff>
    </xdr:from>
    <xdr:to>
      <xdr:col>2</xdr:col>
      <xdr:colOff>202853</xdr:colOff>
      <xdr:row>19</xdr:row>
      <xdr:rowOff>53788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9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05972" y="2285999"/>
          <a:ext cx="1496010" cy="1174377"/>
        </a:xfrm>
        <a:prstGeom prst="rect">
          <a:avLst/>
        </a:prstGeom>
      </xdr:spPr>
    </xdr:pic>
    <xdr:clientData/>
  </xdr:twoCellAnchor>
  <xdr:twoCellAnchor editAs="oneCell">
    <xdr:from>
      <xdr:col>1</xdr:col>
      <xdr:colOff>8965</xdr:colOff>
      <xdr:row>22</xdr:row>
      <xdr:rowOff>99414</xdr:rowOff>
    </xdr:from>
    <xdr:to>
      <xdr:col>2</xdr:col>
      <xdr:colOff>555812</xdr:colOff>
      <xdr:row>29</xdr:row>
      <xdr:rowOff>107579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00000000-0008-0000-09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36494" y="4079743"/>
          <a:ext cx="1918447" cy="1263224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33</xdr:row>
      <xdr:rowOff>146972</xdr:rowOff>
    </xdr:from>
    <xdr:to>
      <xdr:col>1</xdr:col>
      <xdr:colOff>1353671</xdr:colOff>
      <xdr:row>38</xdr:row>
      <xdr:rowOff>136711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6099537"/>
          <a:ext cx="1219200" cy="886209"/>
        </a:xfrm>
        <a:prstGeom prst="rect">
          <a:avLst/>
        </a:prstGeom>
      </xdr:spPr>
    </xdr:pic>
    <xdr:clientData/>
  </xdr:twoCellAnchor>
  <xdr:twoCellAnchor editAs="oneCell">
    <xdr:from>
      <xdr:col>1</xdr:col>
      <xdr:colOff>67236</xdr:colOff>
      <xdr:row>41</xdr:row>
      <xdr:rowOff>66560</xdr:rowOff>
    </xdr:from>
    <xdr:to>
      <xdr:col>2</xdr:col>
      <xdr:colOff>242047</xdr:colOff>
      <xdr:row>47</xdr:row>
      <xdr:rowOff>128124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94765" y="7453478"/>
          <a:ext cx="1546411" cy="1137328"/>
        </a:xfrm>
        <a:prstGeom prst="rect">
          <a:avLst/>
        </a:prstGeom>
      </xdr:spPr>
    </xdr:pic>
    <xdr:clientData/>
  </xdr:twoCellAnchor>
  <xdr:twoCellAnchor editAs="oneCell">
    <xdr:from>
      <xdr:col>1</xdr:col>
      <xdr:colOff>44824</xdr:colOff>
      <xdr:row>50</xdr:row>
      <xdr:rowOff>125505</xdr:rowOff>
    </xdr:from>
    <xdr:to>
      <xdr:col>2</xdr:col>
      <xdr:colOff>760163</xdr:colOff>
      <xdr:row>56</xdr:row>
      <xdr:rowOff>62753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72353" y="9126070"/>
          <a:ext cx="2086939" cy="1013012"/>
        </a:xfrm>
        <a:prstGeom prst="rect">
          <a:avLst/>
        </a:prstGeom>
      </xdr:spPr>
    </xdr:pic>
    <xdr:clientData/>
  </xdr:twoCellAnchor>
  <xdr:twoCellAnchor editAs="oneCell">
    <xdr:from>
      <xdr:col>1</xdr:col>
      <xdr:colOff>107578</xdr:colOff>
      <xdr:row>58</xdr:row>
      <xdr:rowOff>125506</xdr:rowOff>
    </xdr:from>
    <xdr:to>
      <xdr:col>1</xdr:col>
      <xdr:colOff>1093696</xdr:colOff>
      <xdr:row>64</xdr:row>
      <xdr:rowOff>99480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35107" y="10560424"/>
          <a:ext cx="986118" cy="1049738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134472</xdr:colOff>
      <xdr:row>66</xdr:row>
      <xdr:rowOff>89647</xdr:rowOff>
    </xdr:from>
    <xdr:to>
      <xdr:col>1</xdr:col>
      <xdr:colOff>923365</xdr:colOff>
      <xdr:row>71</xdr:row>
      <xdr:rowOff>93141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00000000-0008-0000-09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1" y="11958918"/>
          <a:ext cx="788893" cy="899964"/>
        </a:xfrm>
        <a:prstGeom prst="rect">
          <a:avLst/>
        </a:prstGeom>
      </xdr:spPr>
    </xdr:pic>
    <xdr:clientData/>
  </xdr:twoCellAnchor>
  <xdr:twoCellAnchor editAs="oneCell">
    <xdr:from>
      <xdr:col>1</xdr:col>
      <xdr:colOff>53788</xdr:colOff>
      <xdr:row>74</xdr:row>
      <xdr:rowOff>163139</xdr:rowOff>
    </xdr:from>
    <xdr:to>
      <xdr:col>2</xdr:col>
      <xdr:colOff>215153</xdr:colOff>
      <xdr:row>81</xdr:row>
      <xdr:rowOff>59332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00000000-0008-0000-09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81317" y="13287468"/>
          <a:ext cx="1532965" cy="1151251"/>
        </a:xfrm>
        <a:prstGeom prst="rect">
          <a:avLst/>
        </a:prstGeom>
      </xdr:spPr>
    </xdr:pic>
    <xdr:clientData/>
  </xdr:twoCellAnchor>
  <xdr:twoCellAnchor editAs="oneCell">
    <xdr:from>
      <xdr:col>1</xdr:col>
      <xdr:colOff>53788</xdr:colOff>
      <xdr:row>84</xdr:row>
      <xdr:rowOff>111653</xdr:rowOff>
    </xdr:from>
    <xdr:to>
      <xdr:col>1</xdr:col>
      <xdr:colOff>1156447</xdr:colOff>
      <xdr:row>89</xdr:row>
      <xdr:rowOff>111751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9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81317" y="15064782"/>
          <a:ext cx="1102659" cy="986215"/>
        </a:xfrm>
        <a:prstGeom prst="rect">
          <a:avLst/>
        </a:prstGeom>
      </xdr:spPr>
    </xdr:pic>
    <xdr:clientData/>
  </xdr:twoCellAnchor>
  <xdr:twoCellAnchor editAs="oneCell">
    <xdr:from>
      <xdr:col>1</xdr:col>
      <xdr:colOff>35859</xdr:colOff>
      <xdr:row>92</xdr:row>
      <xdr:rowOff>94376</xdr:rowOff>
    </xdr:from>
    <xdr:to>
      <xdr:col>2</xdr:col>
      <xdr:colOff>712</xdr:colOff>
      <xdr:row>97</xdr:row>
      <xdr:rowOff>125507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00000000-0008-0000-09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63388" y="17987929"/>
          <a:ext cx="1336453" cy="1017248"/>
        </a:xfrm>
        <a:prstGeom prst="rect">
          <a:avLst/>
        </a:prstGeom>
      </xdr:spPr>
    </xdr:pic>
    <xdr:clientData/>
  </xdr:twoCellAnchor>
  <xdr:twoCellAnchor editAs="oneCell">
    <xdr:from>
      <xdr:col>1</xdr:col>
      <xdr:colOff>98611</xdr:colOff>
      <xdr:row>100</xdr:row>
      <xdr:rowOff>98611</xdr:rowOff>
    </xdr:from>
    <xdr:to>
      <xdr:col>1</xdr:col>
      <xdr:colOff>1353671</xdr:colOff>
      <xdr:row>106</xdr:row>
      <xdr:rowOff>193046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00000000-0008-0000-09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26140" y="19372729"/>
          <a:ext cx="1255060" cy="1277776"/>
        </a:xfrm>
        <a:prstGeom prst="rect">
          <a:avLst/>
        </a:prstGeom>
      </xdr:spPr>
    </xdr:pic>
    <xdr:clientData/>
  </xdr:twoCellAnchor>
  <xdr:twoCellAnchor editAs="oneCell">
    <xdr:from>
      <xdr:col>1</xdr:col>
      <xdr:colOff>71718</xdr:colOff>
      <xdr:row>109</xdr:row>
      <xdr:rowOff>0</xdr:rowOff>
    </xdr:from>
    <xdr:to>
      <xdr:col>2</xdr:col>
      <xdr:colOff>286871</xdr:colOff>
      <xdr:row>116</xdr:row>
      <xdr:rowOff>57431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09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99247" y="21049129"/>
          <a:ext cx="1586753" cy="143799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160</xdr:row>
      <xdr:rowOff>9525</xdr:rowOff>
    </xdr:from>
    <xdr:to>
      <xdr:col>2</xdr:col>
      <xdr:colOff>0</xdr:colOff>
      <xdr:row>167</xdr:row>
      <xdr:rowOff>10486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3894" y="30501431"/>
          <a:ext cx="1266825" cy="133446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170</xdr:row>
      <xdr:rowOff>58229</xdr:rowOff>
    </xdr:from>
    <xdr:to>
      <xdr:col>2</xdr:col>
      <xdr:colOff>475821</xdr:colOff>
      <xdr:row>176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6744" y="32455135"/>
          <a:ext cx="1799796" cy="1084771"/>
        </a:xfrm>
        <a:prstGeom prst="rect">
          <a:avLst/>
        </a:prstGeom>
      </xdr:spPr>
    </xdr:pic>
    <xdr:clientData/>
  </xdr:twoCellAnchor>
  <xdr:twoCellAnchor editAs="oneCell">
    <xdr:from>
      <xdr:col>1</xdr:col>
      <xdr:colOff>16669</xdr:colOff>
      <xdr:row>179</xdr:row>
      <xdr:rowOff>111857</xdr:rowOff>
    </xdr:from>
    <xdr:to>
      <xdr:col>1</xdr:col>
      <xdr:colOff>1262063</xdr:colOff>
      <xdr:row>190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3888" y="34223263"/>
          <a:ext cx="1245394" cy="1983643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199</xdr:row>
      <xdr:rowOff>83344</xdr:rowOff>
    </xdr:from>
    <xdr:to>
      <xdr:col>2</xdr:col>
      <xdr:colOff>344143</xdr:colOff>
      <xdr:row>205</xdr:row>
      <xdr:rowOff>154781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4844" y="38004750"/>
          <a:ext cx="1630018" cy="1214437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220</xdr:row>
      <xdr:rowOff>14974</xdr:rowOff>
    </xdr:from>
    <xdr:to>
      <xdr:col>2</xdr:col>
      <xdr:colOff>369093</xdr:colOff>
      <xdr:row>227</xdr:row>
      <xdr:rowOff>56383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5794" y="41936880"/>
          <a:ext cx="1674018" cy="1374909"/>
        </a:xfrm>
        <a:prstGeom prst="rect">
          <a:avLst/>
        </a:prstGeom>
      </xdr:spPr>
    </xdr:pic>
    <xdr:clientData/>
  </xdr:twoCellAnchor>
  <xdr:twoCellAnchor editAs="oneCell">
    <xdr:from>
      <xdr:col>1</xdr:col>
      <xdr:colOff>42634</xdr:colOff>
      <xdr:row>230</xdr:row>
      <xdr:rowOff>114299</xdr:rowOff>
    </xdr:from>
    <xdr:to>
      <xdr:col>2</xdr:col>
      <xdr:colOff>250032</xdr:colOff>
      <xdr:row>237</xdr:row>
      <xdr:rowOff>51564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9853" y="43941205"/>
          <a:ext cx="1540898" cy="127076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66674</xdr:colOff>
      <xdr:row>241</xdr:row>
      <xdr:rowOff>16995</xdr:rowOff>
    </xdr:from>
    <xdr:to>
      <xdr:col>2</xdr:col>
      <xdr:colOff>535781</xdr:colOff>
      <xdr:row>248</xdr:row>
      <xdr:rowOff>28574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3893" y="45939401"/>
          <a:ext cx="1802607" cy="1345079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</xdr:colOff>
      <xdr:row>252</xdr:row>
      <xdr:rowOff>40119</xdr:rowOff>
    </xdr:from>
    <xdr:to>
      <xdr:col>2</xdr:col>
      <xdr:colOff>154781</xdr:colOff>
      <xdr:row>259</xdr:row>
      <xdr:rowOff>1773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50093"/>
        <a:stretch/>
      </xdr:blipFill>
      <xdr:spPr>
        <a:xfrm>
          <a:off x="626268" y="48058025"/>
          <a:ext cx="1469232" cy="1279914"/>
        </a:xfrm>
        <a:prstGeom prst="rect">
          <a:avLst/>
        </a:prstGeom>
      </xdr:spPr>
    </xdr:pic>
    <xdr:clientData/>
  </xdr:twoCellAnchor>
  <xdr:twoCellAnchor editAs="oneCell">
    <xdr:from>
      <xdr:col>1</xdr:col>
      <xdr:colOff>40005</xdr:colOff>
      <xdr:row>263</xdr:row>
      <xdr:rowOff>13165</xdr:rowOff>
    </xdr:from>
    <xdr:to>
      <xdr:col>2</xdr:col>
      <xdr:colOff>500062</xdr:colOff>
      <xdr:row>270</xdr:row>
      <xdr:rowOff>119062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47224" y="50126571"/>
          <a:ext cx="1793557" cy="1439397"/>
        </a:xfrm>
        <a:prstGeom prst="rect">
          <a:avLst/>
        </a:prstGeom>
      </xdr:spPr>
    </xdr:pic>
    <xdr:clientData/>
  </xdr:twoCellAnchor>
  <xdr:twoCellAnchor editAs="oneCell">
    <xdr:from>
      <xdr:col>1</xdr:col>
      <xdr:colOff>125385</xdr:colOff>
      <xdr:row>275</xdr:row>
      <xdr:rowOff>183309</xdr:rowOff>
    </xdr:from>
    <xdr:to>
      <xdr:col>2</xdr:col>
      <xdr:colOff>107157</xdr:colOff>
      <xdr:row>287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2604" y="52582715"/>
          <a:ext cx="1315272" cy="2255091"/>
        </a:xfrm>
        <a:prstGeom prst="rect">
          <a:avLst/>
        </a:prstGeom>
      </xdr:spPr>
    </xdr:pic>
    <xdr:clientData/>
  </xdr:twoCellAnchor>
  <xdr:twoCellAnchor editAs="oneCell">
    <xdr:from>
      <xdr:col>1</xdr:col>
      <xdr:colOff>85726</xdr:colOff>
      <xdr:row>290</xdr:row>
      <xdr:rowOff>170620</xdr:rowOff>
    </xdr:from>
    <xdr:to>
      <xdr:col>2</xdr:col>
      <xdr:colOff>261938</xdr:colOff>
      <xdr:row>297</xdr:row>
      <xdr:rowOff>48464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92945" y="55427526"/>
          <a:ext cx="1509712" cy="1211344"/>
        </a:xfrm>
        <a:prstGeom prst="rect">
          <a:avLst/>
        </a:prstGeom>
      </xdr:spPr>
    </xdr:pic>
    <xdr:clientData/>
  </xdr:twoCellAnchor>
  <xdr:twoCellAnchor editAs="oneCell">
    <xdr:from>
      <xdr:col>1</xdr:col>
      <xdr:colOff>140494</xdr:colOff>
      <xdr:row>302</xdr:row>
      <xdr:rowOff>33372</xdr:rowOff>
    </xdr:from>
    <xdr:to>
      <xdr:col>3</xdr:col>
      <xdr:colOff>202406</xdr:colOff>
      <xdr:row>308</xdr:row>
      <xdr:rowOff>83343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7713" y="57576278"/>
          <a:ext cx="2002631" cy="11929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311</xdr:row>
      <xdr:rowOff>0</xdr:rowOff>
    </xdr:from>
    <xdr:to>
      <xdr:col>1</xdr:col>
      <xdr:colOff>1174940</xdr:colOff>
      <xdr:row>317</xdr:row>
      <xdr:rowOff>83344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7219" y="59257406"/>
          <a:ext cx="1174940" cy="1226344"/>
        </a:xfrm>
        <a:prstGeom prst="rect">
          <a:avLst/>
        </a:prstGeom>
      </xdr:spPr>
    </xdr:pic>
    <xdr:clientData/>
  </xdr:twoCellAnchor>
  <xdr:twoCellAnchor editAs="oneCell">
    <xdr:from>
      <xdr:col>1</xdr:col>
      <xdr:colOff>92869</xdr:colOff>
      <xdr:row>322</xdr:row>
      <xdr:rowOff>14359</xdr:rowOff>
    </xdr:from>
    <xdr:to>
      <xdr:col>2</xdr:col>
      <xdr:colOff>190500</xdr:colOff>
      <xdr:row>331</xdr:row>
      <xdr:rowOff>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0088" y="61367265"/>
          <a:ext cx="1431131" cy="1700141"/>
        </a:xfrm>
        <a:prstGeom prst="rect">
          <a:avLst/>
        </a:prstGeom>
      </xdr:spPr>
    </xdr:pic>
    <xdr:clientData/>
  </xdr:twoCellAnchor>
  <xdr:twoCellAnchor editAs="oneCell">
    <xdr:from>
      <xdr:col>1</xdr:col>
      <xdr:colOff>39864</xdr:colOff>
      <xdr:row>333</xdr:row>
      <xdr:rowOff>19049</xdr:rowOff>
    </xdr:from>
    <xdr:to>
      <xdr:col>1</xdr:col>
      <xdr:colOff>1071562</xdr:colOff>
      <xdr:row>339</xdr:row>
      <xdr:rowOff>161704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47083" y="63467455"/>
          <a:ext cx="1031698" cy="1285655"/>
        </a:xfrm>
        <a:prstGeom prst="rect">
          <a:avLst/>
        </a:prstGeom>
      </xdr:spPr>
    </xdr:pic>
    <xdr:clientData/>
  </xdr:twoCellAnchor>
  <xdr:twoCellAnchor editAs="oneCell">
    <xdr:from>
      <xdr:col>0</xdr:col>
      <xdr:colOff>607218</xdr:colOff>
      <xdr:row>344</xdr:row>
      <xdr:rowOff>22440</xdr:rowOff>
    </xdr:from>
    <xdr:to>
      <xdr:col>3</xdr:col>
      <xdr:colOff>95249</xdr:colOff>
      <xdr:row>349</xdr:row>
      <xdr:rowOff>76199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7218" y="65566346"/>
          <a:ext cx="2035969" cy="1006259"/>
        </a:xfrm>
        <a:prstGeom prst="rect">
          <a:avLst/>
        </a:prstGeom>
      </xdr:spPr>
    </xdr:pic>
    <xdr:clientData/>
  </xdr:twoCellAnchor>
  <xdr:twoCellAnchor editAs="oneCell">
    <xdr:from>
      <xdr:col>1</xdr:col>
      <xdr:colOff>167640</xdr:colOff>
      <xdr:row>351</xdr:row>
      <xdr:rowOff>137160</xdr:rowOff>
    </xdr:from>
    <xdr:to>
      <xdr:col>1</xdr:col>
      <xdr:colOff>1303725</xdr:colOff>
      <xdr:row>360</xdr:row>
      <xdr:rowOff>59531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74859" y="67014566"/>
          <a:ext cx="1136085" cy="163687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363</xdr:row>
      <xdr:rowOff>67716</xdr:rowOff>
    </xdr:from>
    <xdr:to>
      <xdr:col>1</xdr:col>
      <xdr:colOff>1190625</xdr:colOff>
      <xdr:row>370</xdr:row>
      <xdr:rowOff>83344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45319" y="69231122"/>
          <a:ext cx="1152525" cy="1349128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372</xdr:row>
      <xdr:rowOff>111213</xdr:rowOff>
    </xdr:from>
    <xdr:to>
      <xdr:col>2</xdr:col>
      <xdr:colOff>71438</xdr:colOff>
      <xdr:row>382</xdr:row>
      <xdr:rowOff>5883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22459" y="70989119"/>
          <a:ext cx="1389698" cy="179967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384</xdr:row>
      <xdr:rowOff>155812</xdr:rowOff>
    </xdr:from>
    <xdr:to>
      <xdr:col>1</xdr:col>
      <xdr:colOff>1297781</xdr:colOff>
      <xdr:row>392</xdr:row>
      <xdr:rowOff>17711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A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22459" y="73319718"/>
          <a:ext cx="1282541" cy="1385899"/>
        </a:xfrm>
        <a:prstGeom prst="rect">
          <a:avLst/>
        </a:prstGeom>
      </xdr:spPr>
    </xdr:pic>
    <xdr:clientData/>
  </xdr:twoCellAnchor>
  <xdr:twoCellAnchor editAs="oneCell">
    <xdr:from>
      <xdr:col>1</xdr:col>
      <xdr:colOff>28576</xdr:colOff>
      <xdr:row>394</xdr:row>
      <xdr:rowOff>166634</xdr:rowOff>
    </xdr:from>
    <xdr:to>
      <xdr:col>2</xdr:col>
      <xdr:colOff>381227</xdr:colOff>
      <xdr:row>402</xdr:row>
      <xdr:rowOff>142875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A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35795" y="75235540"/>
          <a:ext cx="1686151" cy="1500241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408</xdr:row>
      <xdr:rowOff>114301</xdr:rowOff>
    </xdr:from>
    <xdr:to>
      <xdr:col>2</xdr:col>
      <xdr:colOff>284344</xdr:colOff>
      <xdr:row>414</xdr:row>
      <xdr:rowOff>11907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A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73894" y="77850207"/>
          <a:ext cx="1551169" cy="104060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104776</xdr:colOff>
      <xdr:row>418</xdr:row>
      <xdr:rowOff>0</xdr:rowOff>
    </xdr:from>
    <xdr:to>
      <xdr:col>3</xdr:col>
      <xdr:colOff>23812</xdr:colOff>
      <xdr:row>426</xdr:row>
      <xdr:rowOff>98243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A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11995" y="79640906"/>
          <a:ext cx="1859755" cy="1622243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429</xdr:row>
      <xdr:rowOff>162752</xdr:rowOff>
    </xdr:from>
    <xdr:to>
      <xdr:col>1</xdr:col>
      <xdr:colOff>1178718</xdr:colOff>
      <xdr:row>437</xdr:row>
      <xdr:rowOff>52888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A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11994" y="81899158"/>
          <a:ext cx="1073943" cy="1414136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439</xdr:row>
      <xdr:rowOff>142875</xdr:rowOff>
    </xdr:from>
    <xdr:to>
      <xdr:col>2</xdr:col>
      <xdr:colOff>144192</xdr:colOff>
      <xdr:row>445</xdr:row>
      <xdr:rowOff>47625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A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45319" y="83784281"/>
          <a:ext cx="1439592" cy="1047750"/>
        </a:xfrm>
        <a:prstGeom prst="rect">
          <a:avLst/>
        </a:prstGeom>
      </xdr:spPr>
    </xdr:pic>
    <xdr:clientData/>
  </xdr:twoCellAnchor>
  <xdr:twoCellAnchor editAs="oneCell">
    <xdr:from>
      <xdr:col>1</xdr:col>
      <xdr:colOff>33336</xdr:colOff>
      <xdr:row>448</xdr:row>
      <xdr:rowOff>133174</xdr:rowOff>
    </xdr:from>
    <xdr:to>
      <xdr:col>2</xdr:col>
      <xdr:colOff>55719</xdr:colOff>
      <xdr:row>455</xdr:row>
      <xdr:rowOff>59531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A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40555" y="85489080"/>
          <a:ext cx="1355883" cy="1259857"/>
        </a:xfrm>
        <a:prstGeom prst="rect">
          <a:avLst/>
        </a:prstGeom>
      </xdr:spPr>
    </xdr:pic>
    <xdr:clientData/>
  </xdr:twoCellAnchor>
  <xdr:twoCellAnchor editAs="oneCell">
    <xdr:from>
      <xdr:col>1</xdr:col>
      <xdr:colOff>38099</xdr:colOff>
      <xdr:row>457</xdr:row>
      <xdr:rowOff>190499</xdr:rowOff>
    </xdr:from>
    <xdr:to>
      <xdr:col>2</xdr:col>
      <xdr:colOff>264794</xdr:colOff>
      <xdr:row>465</xdr:row>
      <xdr:rowOff>166687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A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45318" y="87284718"/>
          <a:ext cx="1560195" cy="1500188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468</xdr:row>
      <xdr:rowOff>171451</xdr:rowOff>
    </xdr:from>
    <xdr:to>
      <xdr:col>2</xdr:col>
      <xdr:colOff>335914</xdr:colOff>
      <xdr:row>476</xdr:row>
      <xdr:rowOff>95250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A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35794" y="89361170"/>
          <a:ext cx="1640839" cy="144779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57151</xdr:colOff>
      <xdr:row>478</xdr:row>
      <xdr:rowOff>161925</xdr:rowOff>
    </xdr:from>
    <xdr:to>
      <xdr:col>1</xdr:col>
      <xdr:colOff>1282005</xdr:colOff>
      <xdr:row>483</xdr:row>
      <xdr:rowOff>35718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A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4370" y="91256644"/>
          <a:ext cx="1224854" cy="826293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486</xdr:row>
      <xdr:rowOff>150755</xdr:rowOff>
    </xdr:from>
    <xdr:to>
      <xdr:col>1</xdr:col>
      <xdr:colOff>797719</xdr:colOff>
      <xdr:row>492</xdr:row>
      <xdr:rowOff>163581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A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4844" y="92578974"/>
          <a:ext cx="750094" cy="1155826"/>
        </a:xfrm>
        <a:prstGeom prst="rect">
          <a:avLst/>
        </a:prstGeom>
      </xdr:spPr>
    </xdr:pic>
    <xdr:clientData/>
  </xdr:twoCellAnchor>
  <xdr:twoCellAnchor editAs="oneCell">
    <xdr:from>
      <xdr:col>1</xdr:col>
      <xdr:colOff>73818</xdr:colOff>
      <xdr:row>496</xdr:row>
      <xdr:rowOff>96612</xdr:rowOff>
    </xdr:from>
    <xdr:to>
      <xdr:col>1</xdr:col>
      <xdr:colOff>1304395</xdr:colOff>
      <xdr:row>504</xdr:row>
      <xdr:rowOff>154782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A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81037" y="94429831"/>
          <a:ext cx="1230577" cy="158217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506</xdr:row>
      <xdr:rowOff>142874</xdr:rowOff>
    </xdr:from>
    <xdr:to>
      <xdr:col>2</xdr:col>
      <xdr:colOff>209685</xdr:colOff>
      <xdr:row>514</xdr:row>
      <xdr:rowOff>74349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A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26270" y="96381093"/>
          <a:ext cx="1524134" cy="145547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47626</xdr:colOff>
      <xdr:row>2</xdr:row>
      <xdr:rowOff>114301</xdr:rowOff>
    </xdr:from>
    <xdr:to>
      <xdr:col>1</xdr:col>
      <xdr:colOff>1295400</xdr:colOff>
      <xdr:row>10</xdr:row>
      <xdr:rowOff>162120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A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57226" y="457201"/>
          <a:ext cx="1247774" cy="1419419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13</xdr:row>
      <xdr:rowOff>104774</xdr:rowOff>
    </xdr:from>
    <xdr:to>
      <xdr:col>2</xdr:col>
      <xdr:colOff>533400</xdr:colOff>
      <xdr:row>22</xdr:row>
      <xdr:rowOff>138348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A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81025" y="2333624"/>
          <a:ext cx="1933575" cy="157662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26</xdr:row>
      <xdr:rowOff>85724</xdr:rowOff>
    </xdr:from>
    <xdr:to>
      <xdr:col>3</xdr:col>
      <xdr:colOff>47406</xdr:colOff>
      <xdr:row>35</xdr:row>
      <xdr:rowOff>57149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A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47700" y="4543424"/>
          <a:ext cx="1990506" cy="151447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38</xdr:row>
      <xdr:rowOff>142876</xdr:rowOff>
    </xdr:from>
    <xdr:to>
      <xdr:col>2</xdr:col>
      <xdr:colOff>400050</xdr:colOff>
      <xdr:row>47</xdr:row>
      <xdr:rowOff>100368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00000000-0008-0000-0A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76275" y="8201026"/>
          <a:ext cx="1704975" cy="1500542"/>
        </a:xfrm>
        <a:prstGeom prst="rect">
          <a:avLst/>
        </a:prstGeom>
      </xdr:spPr>
    </xdr:pic>
    <xdr:clientData/>
  </xdr:twoCellAnchor>
  <xdr:twoCellAnchor editAs="oneCell">
    <xdr:from>
      <xdr:col>1</xdr:col>
      <xdr:colOff>85724</xdr:colOff>
      <xdr:row>49</xdr:row>
      <xdr:rowOff>155913</xdr:rowOff>
    </xdr:from>
    <xdr:to>
      <xdr:col>1</xdr:col>
      <xdr:colOff>914400</xdr:colOff>
      <xdr:row>56</xdr:row>
      <xdr:rowOff>158023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0000000-0008-0000-0A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95324" y="10100013"/>
          <a:ext cx="828676" cy="120226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59</xdr:row>
      <xdr:rowOff>123825</xdr:rowOff>
    </xdr:from>
    <xdr:to>
      <xdr:col>3</xdr:col>
      <xdr:colOff>390700</xdr:colOff>
      <xdr:row>66</xdr:row>
      <xdr:rowOff>123824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A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66750" y="11782425"/>
          <a:ext cx="2314750" cy="1200149"/>
        </a:xfrm>
        <a:prstGeom prst="rect">
          <a:avLst/>
        </a:prstGeom>
      </xdr:spPr>
    </xdr:pic>
    <xdr:clientData/>
  </xdr:twoCellAnchor>
  <xdr:twoCellAnchor editAs="oneCell">
    <xdr:from>
      <xdr:col>1</xdr:col>
      <xdr:colOff>35718</xdr:colOff>
      <xdr:row>70</xdr:row>
      <xdr:rowOff>130969</xdr:rowOff>
    </xdr:from>
    <xdr:to>
      <xdr:col>2</xdr:col>
      <xdr:colOff>276225</xdr:colOff>
      <xdr:row>76</xdr:row>
      <xdr:rowOff>137676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A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45318" y="13675519"/>
          <a:ext cx="1612107" cy="1035407"/>
        </a:xfrm>
        <a:prstGeom prst="rect">
          <a:avLst/>
        </a:prstGeom>
      </xdr:spPr>
    </xdr:pic>
    <xdr:clientData/>
  </xdr:twoCellAnchor>
  <xdr:twoCellAnchor editAs="oneCell">
    <xdr:from>
      <xdr:col>1</xdr:col>
      <xdr:colOff>71438</xdr:colOff>
      <xdr:row>78</xdr:row>
      <xdr:rowOff>178592</xdr:rowOff>
    </xdr:from>
    <xdr:to>
      <xdr:col>2</xdr:col>
      <xdr:colOff>279414</xdr:colOff>
      <xdr:row>86</xdr:row>
      <xdr:rowOff>23811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A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78657" y="19038092"/>
          <a:ext cx="1541476" cy="136921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88</xdr:row>
      <xdr:rowOff>123825</xdr:rowOff>
    </xdr:from>
    <xdr:to>
      <xdr:col>1</xdr:col>
      <xdr:colOff>1123950</xdr:colOff>
      <xdr:row>94</xdr:row>
      <xdr:rowOff>101540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00000000-0008-0000-0A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6750" y="18811875"/>
          <a:ext cx="1066800" cy="100641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96</xdr:row>
      <xdr:rowOff>90612</xdr:rowOff>
    </xdr:from>
    <xdr:to>
      <xdr:col>2</xdr:col>
      <xdr:colOff>1</xdr:colOff>
      <xdr:row>102</xdr:row>
      <xdr:rowOff>117872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00000000-0008-0000-0A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76275" y="18092862"/>
          <a:ext cx="1304926" cy="105596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47624</xdr:colOff>
      <xdr:row>104</xdr:row>
      <xdr:rowOff>123825</xdr:rowOff>
    </xdr:from>
    <xdr:to>
      <xdr:col>2</xdr:col>
      <xdr:colOff>9525</xdr:colOff>
      <xdr:row>111</xdr:row>
      <xdr:rowOff>101211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00000000-0008-0000-0A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57224" y="19497675"/>
          <a:ext cx="1333501" cy="1177536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113</xdr:row>
      <xdr:rowOff>98466</xdr:rowOff>
    </xdr:from>
    <xdr:to>
      <xdr:col>2</xdr:col>
      <xdr:colOff>1</xdr:colOff>
      <xdr:row>119</xdr:row>
      <xdr:rowOff>81230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00000000-0008-0000-0A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38175" y="21015366"/>
          <a:ext cx="1323976" cy="101146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122</xdr:row>
      <xdr:rowOff>0</xdr:rowOff>
    </xdr:from>
    <xdr:to>
      <xdr:col>1</xdr:col>
      <xdr:colOff>1254325</xdr:colOff>
      <xdr:row>128</xdr:row>
      <xdr:rowOff>152751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00000000-0008-0000-0A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04850" y="24345900"/>
          <a:ext cx="1159075" cy="1181451"/>
        </a:xfrm>
        <a:prstGeom prst="rect">
          <a:avLst/>
        </a:prstGeom>
      </xdr:spPr>
    </xdr:pic>
    <xdr:clientData/>
  </xdr:twoCellAnchor>
  <xdr:twoCellAnchor editAs="oneCell">
    <xdr:from>
      <xdr:col>1</xdr:col>
      <xdr:colOff>82706</xdr:colOff>
      <xdr:row>132</xdr:row>
      <xdr:rowOff>66676</xdr:rowOff>
    </xdr:from>
    <xdr:to>
      <xdr:col>3</xdr:col>
      <xdr:colOff>434187</xdr:colOff>
      <xdr:row>138</xdr:row>
      <xdr:rowOff>9526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0A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92306" y="24241126"/>
          <a:ext cx="2332681" cy="97155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141</xdr:row>
      <xdr:rowOff>0</xdr:rowOff>
    </xdr:from>
    <xdr:to>
      <xdr:col>2</xdr:col>
      <xdr:colOff>19050</xdr:colOff>
      <xdr:row>147</xdr:row>
      <xdr:rowOff>96492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00000000-0008-0000-0A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38175" y="25717500"/>
          <a:ext cx="1362075" cy="1125192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150</xdr:row>
      <xdr:rowOff>113872</xdr:rowOff>
    </xdr:from>
    <xdr:to>
      <xdr:col>2</xdr:col>
      <xdr:colOff>28575</xdr:colOff>
      <xdr:row>157</xdr:row>
      <xdr:rowOff>101153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00000000-0008-0000-0A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66750" y="27374422"/>
          <a:ext cx="1343025" cy="118743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85726</xdr:colOff>
      <xdr:row>39</xdr:row>
      <xdr:rowOff>129238</xdr:rowOff>
    </xdr:from>
    <xdr:to>
      <xdr:col>2</xdr:col>
      <xdr:colOff>1110363</xdr:colOff>
      <xdr:row>47</xdr:row>
      <xdr:rowOff>1905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61286"/>
        <a:stretch/>
      </xdr:blipFill>
      <xdr:spPr>
        <a:xfrm>
          <a:off x="710566" y="7101538"/>
          <a:ext cx="1817117" cy="1274747"/>
        </a:xfrm>
        <a:prstGeom prst="rect">
          <a:avLst/>
        </a:prstGeom>
      </xdr:spPr>
    </xdr:pic>
    <xdr:clientData/>
  </xdr:twoCellAnchor>
  <xdr:twoCellAnchor editAs="oneCell">
    <xdr:from>
      <xdr:col>2</xdr:col>
      <xdr:colOff>238125</xdr:colOff>
      <xdr:row>50</xdr:row>
      <xdr:rowOff>85082</xdr:rowOff>
    </xdr:from>
    <xdr:to>
      <xdr:col>3</xdr:col>
      <xdr:colOff>152399</xdr:colOff>
      <xdr:row>60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9250" y="4847582"/>
          <a:ext cx="1409699" cy="1838968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</xdr:colOff>
      <xdr:row>2</xdr:row>
      <xdr:rowOff>76201</xdr:rowOff>
    </xdr:from>
    <xdr:to>
      <xdr:col>2</xdr:col>
      <xdr:colOff>1028918</xdr:colOff>
      <xdr:row>10</xdr:row>
      <xdr:rowOff>152400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60" y="457201"/>
          <a:ext cx="1739483" cy="1600199"/>
        </a:xfrm>
        <a:prstGeom prst="rect">
          <a:avLst/>
        </a:prstGeom>
      </xdr:spPr>
    </xdr:pic>
    <xdr:clientData/>
  </xdr:twoCellAnchor>
  <xdr:twoCellAnchor editAs="oneCell">
    <xdr:from>
      <xdr:col>1</xdr:col>
      <xdr:colOff>83821</xdr:colOff>
      <xdr:row>13</xdr:row>
      <xdr:rowOff>83821</xdr:rowOff>
    </xdr:from>
    <xdr:to>
      <xdr:col>2</xdr:col>
      <xdr:colOff>295276</xdr:colOff>
      <xdr:row>18</xdr:row>
      <xdr:rowOff>75253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3421" y="2560321"/>
          <a:ext cx="982980" cy="943932"/>
        </a:xfrm>
        <a:prstGeom prst="rect">
          <a:avLst/>
        </a:prstGeom>
      </xdr:spPr>
    </xdr:pic>
    <xdr:clientData/>
  </xdr:twoCellAnchor>
  <xdr:twoCellAnchor editAs="oneCell">
    <xdr:from>
      <xdr:col>1</xdr:col>
      <xdr:colOff>40007</xdr:colOff>
      <xdr:row>21</xdr:row>
      <xdr:rowOff>113761</xdr:rowOff>
    </xdr:from>
    <xdr:to>
      <xdr:col>2</xdr:col>
      <xdr:colOff>542925</xdr:colOff>
      <xdr:row>26</xdr:row>
      <xdr:rowOff>45194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9607" y="3923761"/>
          <a:ext cx="1274443" cy="883933"/>
        </a:xfrm>
        <a:prstGeom prst="rect">
          <a:avLst/>
        </a:prstGeom>
      </xdr:spPr>
    </xdr:pic>
    <xdr:clientData/>
  </xdr:twoCellAnchor>
  <xdr:twoCellAnchor editAs="oneCell">
    <xdr:from>
      <xdr:col>1</xdr:col>
      <xdr:colOff>116543</xdr:colOff>
      <xdr:row>29</xdr:row>
      <xdr:rowOff>114075</xdr:rowOff>
    </xdr:from>
    <xdr:to>
      <xdr:col>2</xdr:col>
      <xdr:colOff>578528</xdr:colOff>
      <xdr:row>36</xdr:row>
      <xdr:rowOff>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1383" y="5196615"/>
          <a:ext cx="1254465" cy="124990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495300</xdr:colOff>
      <xdr:row>3</xdr:row>
      <xdr:rowOff>47324</xdr:rowOff>
    </xdr:from>
    <xdr:to>
      <xdr:col>2</xdr:col>
      <xdr:colOff>676435</xdr:colOff>
      <xdr:row>10</xdr:row>
      <xdr:rowOff>180976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6138"/>
        <a:stretch/>
      </xdr:blipFill>
      <xdr:spPr>
        <a:xfrm>
          <a:off x="495300" y="618824"/>
          <a:ext cx="2133760" cy="1467152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14</xdr:row>
      <xdr:rowOff>47625</xdr:rowOff>
    </xdr:from>
    <xdr:to>
      <xdr:col>1</xdr:col>
      <xdr:colOff>1271094</xdr:colOff>
      <xdr:row>21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725" y="2714625"/>
          <a:ext cx="1032969" cy="1457325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24</xdr:row>
      <xdr:rowOff>146190</xdr:rowOff>
    </xdr:from>
    <xdr:to>
      <xdr:col>1</xdr:col>
      <xdr:colOff>1320727</xdr:colOff>
      <xdr:row>32</xdr:row>
      <xdr:rowOff>9525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7725" y="4718190"/>
          <a:ext cx="1082602" cy="138733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66676</xdr:colOff>
      <xdr:row>34</xdr:row>
      <xdr:rowOff>92550</xdr:rowOff>
    </xdr:from>
    <xdr:to>
      <xdr:col>1</xdr:col>
      <xdr:colOff>1327974</xdr:colOff>
      <xdr:row>39</xdr:row>
      <xdr:rowOff>28575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6276" y="6569550"/>
          <a:ext cx="1261298" cy="888525"/>
        </a:xfrm>
        <a:prstGeom prst="rect">
          <a:avLst/>
        </a:prstGeom>
      </xdr:spPr>
    </xdr:pic>
    <xdr:clientData/>
  </xdr:twoCellAnchor>
  <xdr:twoCellAnchor editAs="oneCell">
    <xdr:from>
      <xdr:col>1</xdr:col>
      <xdr:colOff>99060</xdr:colOff>
      <xdr:row>42</xdr:row>
      <xdr:rowOff>76200</xdr:rowOff>
    </xdr:from>
    <xdr:to>
      <xdr:col>2</xdr:col>
      <xdr:colOff>439852</xdr:colOff>
      <xdr:row>47</xdr:row>
      <xdr:rowOff>167640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8660" y="8077200"/>
          <a:ext cx="1683817" cy="1043940"/>
        </a:xfrm>
        <a:prstGeom prst="rect">
          <a:avLst/>
        </a:prstGeom>
      </xdr:spPr>
    </xdr:pic>
    <xdr:clientData/>
  </xdr:twoCellAnchor>
  <xdr:twoCellAnchor editAs="oneCell">
    <xdr:from>
      <xdr:col>1</xdr:col>
      <xdr:colOff>116543</xdr:colOff>
      <xdr:row>49</xdr:row>
      <xdr:rowOff>54998</xdr:rowOff>
    </xdr:from>
    <xdr:to>
      <xdr:col>1</xdr:col>
      <xdr:colOff>1333500</xdr:colOff>
      <xdr:row>56</xdr:row>
      <xdr:rowOff>41656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143" y="9389498"/>
          <a:ext cx="1216957" cy="137730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569595</xdr:colOff>
      <xdr:row>23</xdr:row>
      <xdr:rowOff>168626</xdr:rowOff>
    </xdr:from>
    <xdr:to>
      <xdr:col>4</xdr:col>
      <xdr:colOff>15141</xdr:colOff>
      <xdr:row>34</xdr:row>
      <xdr:rowOff>114300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9595" y="4550126"/>
          <a:ext cx="1979196" cy="2041174"/>
        </a:xfrm>
        <a:prstGeom prst="rect">
          <a:avLst/>
        </a:prstGeom>
      </xdr:spPr>
    </xdr:pic>
    <xdr:clientData/>
  </xdr:twoCellAnchor>
  <xdr:twoCellAnchor editAs="oneCell">
    <xdr:from>
      <xdr:col>0</xdr:col>
      <xdr:colOff>468576</xdr:colOff>
      <xdr:row>38</xdr:row>
      <xdr:rowOff>66675</xdr:rowOff>
    </xdr:from>
    <xdr:to>
      <xdr:col>3</xdr:col>
      <xdr:colOff>276225</xdr:colOff>
      <xdr:row>44</xdr:row>
      <xdr:rowOff>30913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8576" y="7305675"/>
          <a:ext cx="1731699" cy="1107238"/>
        </a:xfrm>
        <a:prstGeom prst="rect">
          <a:avLst/>
        </a:prstGeom>
      </xdr:spPr>
    </xdr:pic>
    <xdr:clientData/>
  </xdr:twoCellAnchor>
  <xdr:twoCellAnchor editAs="oneCell">
    <xdr:from>
      <xdr:col>1</xdr:col>
      <xdr:colOff>54775</xdr:colOff>
      <xdr:row>46</xdr:row>
      <xdr:rowOff>172615</xdr:rowOff>
    </xdr:from>
    <xdr:to>
      <xdr:col>3</xdr:col>
      <xdr:colOff>57151</xdr:colOff>
      <xdr:row>56</xdr:row>
      <xdr:rowOff>43357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4375" y="8935615"/>
          <a:ext cx="1316826" cy="1775742"/>
        </a:xfrm>
        <a:prstGeom prst="rect">
          <a:avLst/>
        </a:prstGeom>
      </xdr:spPr>
    </xdr:pic>
    <xdr:clientData/>
  </xdr:twoCellAnchor>
  <xdr:twoCellAnchor editAs="oneCell">
    <xdr:from>
      <xdr:col>1</xdr:col>
      <xdr:colOff>66676</xdr:colOff>
      <xdr:row>59</xdr:row>
      <xdr:rowOff>114300</xdr:rowOff>
    </xdr:from>
    <xdr:to>
      <xdr:col>3</xdr:col>
      <xdr:colOff>277148</xdr:colOff>
      <xdr:row>66</xdr:row>
      <xdr:rowOff>161925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6276" y="11353800"/>
          <a:ext cx="1524922" cy="138112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70</xdr:row>
      <xdr:rowOff>188792</xdr:rowOff>
    </xdr:from>
    <xdr:to>
      <xdr:col>3</xdr:col>
      <xdr:colOff>123825</xdr:colOff>
      <xdr:row>76</xdr:row>
      <xdr:rowOff>152399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3523792"/>
          <a:ext cx="1323975" cy="1106607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80</xdr:row>
      <xdr:rowOff>19050</xdr:rowOff>
    </xdr:from>
    <xdr:to>
      <xdr:col>4</xdr:col>
      <xdr:colOff>95250</xdr:colOff>
      <xdr:row>88</xdr:row>
      <xdr:rowOff>138387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5259050"/>
          <a:ext cx="1943100" cy="1643337"/>
        </a:xfrm>
        <a:prstGeom prst="rect">
          <a:avLst/>
        </a:prstGeom>
      </xdr:spPr>
    </xdr:pic>
    <xdr:clientData/>
  </xdr:twoCellAnchor>
  <xdr:twoCellAnchor editAs="oneCell">
    <xdr:from>
      <xdr:col>1</xdr:col>
      <xdr:colOff>85726</xdr:colOff>
      <xdr:row>2</xdr:row>
      <xdr:rowOff>47626</xdr:rowOff>
    </xdr:from>
    <xdr:to>
      <xdr:col>3</xdr:col>
      <xdr:colOff>190500</xdr:colOff>
      <xdr:row>8</xdr:row>
      <xdr:rowOff>96996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5326" y="428626"/>
          <a:ext cx="1419224" cy="119237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11</xdr:row>
      <xdr:rowOff>137159</xdr:rowOff>
    </xdr:from>
    <xdr:to>
      <xdr:col>3</xdr:col>
      <xdr:colOff>476251</xdr:colOff>
      <xdr:row>20</xdr:row>
      <xdr:rowOff>42318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7701" y="2232659"/>
          <a:ext cx="1752600" cy="161965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581025</xdr:colOff>
      <xdr:row>35</xdr:row>
      <xdr:rowOff>123670</xdr:rowOff>
    </xdr:from>
    <xdr:to>
      <xdr:col>2</xdr:col>
      <xdr:colOff>638175</xdr:colOff>
      <xdr:row>42</xdr:row>
      <xdr:rowOff>147663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1025" y="6791170"/>
          <a:ext cx="1704975" cy="1357493"/>
        </a:xfrm>
        <a:prstGeom prst="rect">
          <a:avLst/>
        </a:prstGeom>
      </xdr:spPr>
    </xdr:pic>
    <xdr:clientData/>
  </xdr:twoCellAnchor>
  <xdr:twoCellAnchor editAs="oneCell">
    <xdr:from>
      <xdr:col>1</xdr:col>
      <xdr:colOff>57149</xdr:colOff>
      <xdr:row>46</xdr:row>
      <xdr:rowOff>123825</xdr:rowOff>
    </xdr:from>
    <xdr:to>
      <xdr:col>3</xdr:col>
      <xdr:colOff>219221</xdr:colOff>
      <xdr:row>53</xdr:row>
      <xdr:rowOff>142874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49" y="8886825"/>
          <a:ext cx="1905147" cy="13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561975</xdr:colOff>
      <xdr:row>57</xdr:row>
      <xdr:rowOff>129539</xdr:rowOff>
    </xdr:from>
    <xdr:to>
      <xdr:col>2</xdr:col>
      <xdr:colOff>598929</xdr:colOff>
      <xdr:row>65</xdr:row>
      <xdr:rowOff>171450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1975" y="10988039"/>
          <a:ext cx="1684779" cy="1565911"/>
        </a:xfrm>
        <a:prstGeom prst="rect">
          <a:avLst/>
        </a:prstGeom>
      </xdr:spPr>
    </xdr:pic>
    <xdr:clientData/>
  </xdr:twoCellAnchor>
  <xdr:twoCellAnchor editAs="oneCell">
    <xdr:from>
      <xdr:col>1</xdr:col>
      <xdr:colOff>95248</xdr:colOff>
      <xdr:row>70</xdr:row>
      <xdr:rowOff>164615</xdr:rowOff>
    </xdr:from>
    <xdr:to>
      <xdr:col>3</xdr:col>
      <xdr:colOff>265648</xdr:colOff>
      <xdr:row>77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48" y="13499615"/>
          <a:ext cx="1913475" cy="1168885"/>
        </a:xfrm>
        <a:prstGeom prst="rect">
          <a:avLst/>
        </a:prstGeom>
      </xdr:spPr>
    </xdr:pic>
    <xdr:clientData/>
  </xdr:twoCellAnchor>
  <xdr:twoCellAnchor editAs="oneCell">
    <xdr:from>
      <xdr:col>1</xdr:col>
      <xdr:colOff>122591</xdr:colOff>
      <xdr:row>80</xdr:row>
      <xdr:rowOff>152399</xdr:rowOff>
    </xdr:from>
    <xdr:to>
      <xdr:col>2</xdr:col>
      <xdr:colOff>180975</xdr:colOff>
      <xdr:row>89</xdr:row>
      <xdr:rowOff>18218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2191" y="15392399"/>
          <a:ext cx="1096609" cy="1580319"/>
        </a:xfrm>
        <a:prstGeom prst="rect">
          <a:avLst/>
        </a:prstGeom>
      </xdr:spPr>
    </xdr:pic>
    <xdr:clientData/>
  </xdr:twoCellAnchor>
  <xdr:twoCellAnchor editAs="oneCell">
    <xdr:from>
      <xdr:col>1</xdr:col>
      <xdr:colOff>28576</xdr:colOff>
      <xdr:row>91</xdr:row>
      <xdr:rowOff>104776</xdr:rowOff>
    </xdr:from>
    <xdr:to>
      <xdr:col>2</xdr:col>
      <xdr:colOff>552451</xdr:colOff>
      <xdr:row>98</xdr:row>
      <xdr:rowOff>140176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8176" y="17440276"/>
          <a:ext cx="1562100" cy="136890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85724</xdr:colOff>
      <xdr:row>103</xdr:row>
      <xdr:rowOff>147568</xdr:rowOff>
    </xdr:from>
    <xdr:to>
      <xdr:col>3</xdr:col>
      <xdr:colOff>19050</xdr:colOff>
      <xdr:row>111</xdr:row>
      <xdr:rowOff>83578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5324" y="19769068"/>
          <a:ext cx="1676401" cy="14600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81431</xdr:rowOff>
    </xdr:from>
    <xdr:to>
      <xdr:col>5</xdr:col>
      <xdr:colOff>394711</xdr:colOff>
      <xdr:row>124</xdr:row>
      <xdr:rowOff>47625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1607931"/>
          <a:ext cx="3337936" cy="2061694"/>
        </a:xfrm>
        <a:prstGeom prst="rect">
          <a:avLst/>
        </a:prstGeom>
      </xdr:spPr>
    </xdr:pic>
    <xdr:clientData/>
  </xdr:twoCellAnchor>
  <xdr:twoCellAnchor editAs="oneCell">
    <xdr:from>
      <xdr:col>1</xdr:col>
      <xdr:colOff>9526</xdr:colOff>
      <xdr:row>2</xdr:row>
      <xdr:rowOff>95250</xdr:rowOff>
    </xdr:from>
    <xdr:to>
      <xdr:col>2</xdr:col>
      <xdr:colOff>161925</xdr:colOff>
      <xdr:row>9</xdr:row>
      <xdr:rowOff>38268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9126" y="476250"/>
          <a:ext cx="1190624" cy="127651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12</xdr:row>
      <xdr:rowOff>153804</xdr:rowOff>
    </xdr:from>
    <xdr:to>
      <xdr:col>2</xdr:col>
      <xdr:colOff>333375</xdr:colOff>
      <xdr:row>19</xdr:row>
      <xdr:rowOff>51102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E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4375" y="2439804"/>
          <a:ext cx="1266825" cy="123079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25</xdr:row>
      <xdr:rowOff>57151</xdr:rowOff>
    </xdr:from>
    <xdr:to>
      <xdr:col>3</xdr:col>
      <xdr:colOff>563056</xdr:colOff>
      <xdr:row>31</xdr:row>
      <xdr:rowOff>19051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E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4819651"/>
          <a:ext cx="2248981" cy="11049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533400</xdr:colOff>
      <xdr:row>2</xdr:row>
      <xdr:rowOff>73178</xdr:rowOff>
    </xdr:from>
    <xdr:to>
      <xdr:col>3</xdr:col>
      <xdr:colOff>268343</xdr:colOff>
      <xdr:row>11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51508"/>
        <a:stretch/>
      </xdr:blipFill>
      <xdr:spPr>
        <a:xfrm>
          <a:off x="533400" y="454178"/>
          <a:ext cx="1830443" cy="1641322"/>
        </a:xfrm>
        <a:prstGeom prst="rect">
          <a:avLst/>
        </a:prstGeom>
      </xdr:spPr>
    </xdr:pic>
    <xdr:clientData/>
  </xdr:twoCellAnchor>
  <xdr:twoCellAnchor editAs="oneCell">
    <xdr:from>
      <xdr:col>1</xdr:col>
      <xdr:colOff>350521</xdr:colOff>
      <xdr:row>15</xdr:row>
      <xdr:rowOff>102640</xdr:rowOff>
    </xdr:from>
    <xdr:to>
      <xdr:col>3</xdr:col>
      <xdr:colOff>524099</xdr:colOff>
      <xdr:row>23</xdr:row>
      <xdr:rowOff>133350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1" y="2960140"/>
          <a:ext cx="1659478" cy="155471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28576</xdr:colOff>
      <xdr:row>32</xdr:row>
      <xdr:rowOff>35379</xdr:rowOff>
    </xdr:from>
    <xdr:to>
      <xdr:col>3</xdr:col>
      <xdr:colOff>327319</xdr:colOff>
      <xdr:row>37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8176" y="6131379"/>
          <a:ext cx="1784643" cy="955221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492701</xdr:colOff>
      <xdr:row>2</xdr:row>
      <xdr:rowOff>138987</xdr:rowOff>
    </xdr:from>
    <xdr:to>
      <xdr:col>3</xdr:col>
      <xdr:colOff>25977</xdr:colOff>
      <xdr:row>9</xdr:row>
      <xdr:rowOff>38821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2261"/>
        <a:stretch/>
      </xdr:blipFill>
      <xdr:spPr>
        <a:xfrm>
          <a:off x="492701" y="519987"/>
          <a:ext cx="1351685" cy="1233334"/>
        </a:xfrm>
        <a:prstGeom prst="rect">
          <a:avLst/>
        </a:prstGeom>
      </xdr:spPr>
    </xdr:pic>
    <xdr:clientData/>
  </xdr:twoCellAnchor>
  <xdr:twoCellAnchor editAs="oneCell">
    <xdr:from>
      <xdr:col>0</xdr:col>
      <xdr:colOff>373380</xdr:colOff>
      <xdr:row>15</xdr:row>
      <xdr:rowOff>4856</xdr:rowOff>
    </xdr:from>
    <xdr:to>
      <xdr:col>3</xdr:col>
      <xdr:colOff>216477</xdr:colOff>
      <xdr:row>22</xdr:row>
      <xdr:rowOff>107651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3380" y="2862356"/>
          <a:ext cx="1661506" cy="143629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34</xdr:row>
      <xdr:rowOff>54428</xdr:rowOff>
    </xdr:from>
    <xdr:to>
      <xdr:col>3</xdr:col>
      <xdr:colOff>536072</xdr:colOff>
      <xdr:row>38</xdr:row>
      <xdr:rowOff>181841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1386" y="6531428"/>
          <a:ext cx="1653095" cy="88941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569595</xdr:colOff>
      <xdr:row>3</xdr:row>
      <xdr:rowOff>41419</xdr:rowOff>
    </xdr:from>
    <xdr:to>
      <xdr:col>2</xdr:col>
      <xdr:colOff>651488</xdr:colOff>
      <xdr:row>8</xdr:row>
      <xdr:rowOff>62865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9595" y="567199"/>
          <a:ext cx="1476353" cy="8977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5"/>
  <sheetViews>
    <sheetView topLeftCell="A136" zoomScale="60" zoomScaleNormal="60" workbookViewId="0">
      <selection activeCell="A119" sqref="A1:XFD1048576"/>
    </sheetView>
  </sheetViews>
  <sheetFormatPr defaultColWidth="8.5546875" defaultRowHeight="13.2" x14ac:dyDescent="0.25"/>
  <cols>
    <col min="1" max="1" width="8.5546875" style="1"/>
    <col min="2" max="2" width="21.109375" style="1" customWidth="1"/>
    <col min="3" max="3" width="144.33203125" style="1" customWidth="1"/>
    <col min="4" max="4" width="11" style="1" customWidth="1"/>
    <col min="5" max="5" width="14" style="1" bestFit="1" customWidth="1"/>
    <col min="6" max="6" width="11.5546875" style="1" customWidth="1"/>
    <col min="7" max="16384" width="8.5546875" style="1"/>
  </cols>
  <sheetData>
    <row r="1" spans="1:7" s="2" customFormat="1" x14ac:dyDescent="0.25">
      <c r="A1" s="2" t="s">
        <v>0</v>
      </c>
      <c r="B1" s="2" t="s">
        <v>1</v>
      </c>
      <c r="C1" s="2" t="s">
        <v>2</v>
      </c>
      <c r="D1" s="2" t="s">
        <v>4</v>
      </c>
      <c r="E1" s="2" t="s">
        <v>3</v>
      </c>
      <c r="F1" s="2" t="s">
        <v>118</v>
      </c>
      <c r="G1" s="2" t="s">
        <v>176</v>
      </c>
    </row>
    <row r="2" spans="1:7" x14ac:dyDescent="0.25">
      <c r="A2" s="1">
        <v>1</v>
      </c>
      <c r="B2" s="1" t="s">
        <v>115</v>
      </c>
      <c r="C2" s="1" t="s">
        <v>116</v>
      </c>
      <c r="D2" s="1" t="s">
        <v>117</v>
      </c>
      <c r="E2" s="1" t="s">
        <v>16</v>
      </c>
    </row>
    <row r="4" spans="1:7" x14ac:dyDescent="0.25">
      <c r="A4" s="1">
        <v>2</v>
      </c>
      <c r="B4" s="1" t="s">
        <v>121</v>
      </c>
      <c r="C4" s="1" t="s">
        <v>122</v>
      </c>
      <c r="D4" s="1" t="s">
        <v>123</v>
      </c>
      <c r="E4" s="1" t="s">
        <v>124</v>
      </c>
    </row>
    <row r="6" spans="1:7" x14ac:dyDescent="0.25">
      <c r="A6" s="1">
        <v>3</v>
      </c>
      <c r="B6" s="1" t="s">
        <v>125</v>
      </c>
      <c r="C6" s="1" t="s">
        <v>126</v>
      </c>
      <c r="D6" s="1" t="s">
        <v>127</v>
      </c>
      <c r="E6" s="1" t="s">
        <v>295</v>
      </c>
    </row>
    <row r="8" spans="1:7" x14ac:dyDescent="0.25">
      <c r="A8" s="1">
        <v>4</v>
      </c>
      <c r="B8" s="1" t="s">
        <v>129</v>
      </c>
      <c r="C8" s="1" t="s">
        <v>130</v>
      </c>
      <c r="D8" s="1" t="s">
        <v>131</v>
      </c>
      <c r="E8" s="1" t="s">
        <v>15</v>
      </c>
    </row>
    <row r="10" spans="1:7" x14ac:dyDescent="0.25">
      <c r="A10" s="1">
        <v>5</v>
      </c>
      <c r="B10" s="1" t="s">
        <v>139</v>
      </c>
      <c r="C10" s="1" t="s">
        <v>140</v>
      </c>
      <c r="D10" s="1" t="s">
        <v>141</v>
      </c>
      <c r="E10" s="1" t="s">
        <v>295</v>
      </c>
    </row>
    <row r="12" spans="1:7" x14ac:dyDescent="0.25">
      <c r="A12" s="1">
        <v>6</v>
      </c>
      <c r="B12" s="1" t="s">
        <v>389</v>
      </c>
      <c r="C12" s="5" t="s">
        <v>390</v>
      </c>
      <c r="D12" s="1" t="s">
        <v>391</v>
      </c>
      <c r="E12" s="1" t="s">
        <v>295</v>
      </c>
    </row>
    <row r="14" spans="1:7" x14ac:dyDescent="0.25">
      <c r="A14" s="1">
        <v>7</v>
      </c>
      <c r="B14" s="1" t="s">
        <v>139</v>
      </c>
      <c r="C14" s="1" t="s">
        <v>394</v>
      </c>
      <c r="D14" s="1" t="s">
        <v>141</v>
      </c>
      <c r="E14" s="1" t="s">
        <v>295</v>
      </c>
    </row>
    <row r="16" spans="1:7" x14ac:dyDescent="0.25">
      <c r="A16" s="1">
        <v>8</v>
      </c>
      <c r="B16" s="1" t="s">
        <v>397</v>
      </c>
      <c r="C16" s="1" t="s">
        <v>398</v>
      </c>
      <c r="D16" s="1" t="s">
        <v>399</v>
      </c>
      <c r="E16" s="1" t="s">
        <v>15</v>
      </c>
    </row>
    <row r="18" spans="1:5" x14ac:dyDescent="0.25">
      <c r="A18" s="1">
        <v>9</v>
      </c>
      <c r="B18" s="1" t="s">
        <v>403</v>
      </c>
      <c r="C18" s="1" t="s">
        <v>404</v>
      </c>
      <c r="D18" s="1" t="s">
        <v>405</v>
      </c>
      <c r="E18" s="1" t="s">
        <v>295</v>
      </c>
    </row>
    <row r="20" spans="1:5" x14ac:dyDescent="0.25">
      <c r="A20" s="1">
        <v>10</v>
      </c>
      <c r="B20" s="1" t="s">
        <v>147</v>
      </c>
      <c r="C20" s="1" t="s">
        <v>148</v>
      </c>
      <c r="D20" s="1" t="s">
        <v>163</v>
      </c>
      <c r="E20" s="1" t="s">
        <v>15</v>
      </c>
    </row>
    <row r="22" spans="1:5" x14ac:dyDescent="0.25">
      <c r="A22" s="1">
        <v>11</v>
      </c>
      <c r="B22" s="1" t="s">
        <v>153</v>
      </c>
      <c r="C22" s="1" t="s">
        <v>152</v>
      </c>
      <c r="D22" s="1" t="s">
        <v>164</v>
      </c>
      <c r="E22" s="1" t="s">
        <v>295</v>
      </c>
    </row>
    <row r="24" spans="1:5" x14ac:dyDescent="0.25">
      <c r="A24" s="1">
        <v>12</v>
      </c>
      <c r="B24" s="1" t="s">
        <v>165</v>
      </c>
      <c r="C24" s="1" t="s">
        <v>166</v>
      </c>
      <c r="D24" s="1" t="s">
        <v>167</v>
      </c>
      <c r="E24" s="1" t="s">
        <v>16</v>
      </c>
    </row>
    <row r="26" spans="1:5" x14ac:dyDescent="0.25">
      <c r="A26" s="1">
        <v>13</v>
      </c>
      <c r="B26" s="1" t="s">
        <v>171</v>
      </c>
      <c r="C26" s="1" t="s">
        <v>172</v>
      </c>
      <c r="D26" s="1" t="s">
        <v>173</v>
      </c>
      <c r="E26" s="1" t="s">
        <v>16</v>
      </c>
    </row>
    <row r="27" spans="1:5" x14ac:dyDescent="0.25">
      <c r="D27" s="1" t="s">
        <v>174</v>
      </c>
      <c r="E27" s="1" t="s">
        <v>16</v>
      </c>
    </row>
    <row r="28" spans="1:5" x14ac:dyDescent="0.25">
      <c r="D28" s="1" t="s">
        <v>175</v>
      </c>
      <c r="E28" s="1" t="s">
        <v>16</v>
      </c>
    </row>
    <row r="30" spans="1:5" x14ac:dyDescent="0.25">
      <c r="A30" s="1">
        <v>14</v>
      </c>
      <c r="B30" s="1" t="s">
        <v>177</v>
      </c>
      <c r="C30" s="1" t="s">
        <v>178</v>
      </c>
      <c r="D30" s="1" t="s">
        <v>31</v>
      </c>
      <c r="E30" s="1" t="s">
        <v>16</v>
      </c>
    </row>
    <row r="32" spans="1:5" x14ac:dyDescent="0.25">
      <c r="A32" s="1">
        <v>15</v>
      </c>
      <c r="B32" s="1" t="s">
        <v>182</v>
      </c>
      <c r="C32" s="1" t="s">
        <v>183</v>
      </c>
      <c r="D32" s="1" t="s">
        <v>184</v>
      </c>
      <c r="E32" s="1" t="s">
        <v>15</v>
      </c>
    </row>
    <row r="34" spans="1:5" x14ac:dyDescent="0.25">
      <c r="A34" s="1">
        <v>16</v>
      </c>
      <c r="B34" s="1" t="s">
        <v>187</v>
      </c>
      <c r="C34" s="1" t="s">
        <v>188</v>
      </c>
      <c r="D34" s="1" t="s">
        <v>189</v>
      </c>
      <c r="E34" s="1" t="s">
        <v>296</v>
      </c>
    </row>
    <row r="36" spans="1:5" x14ac:dyDescent="0.25">
      <c r="A36" s="1">
        <v>17</v>
      </c>
      <c r="B36" s="1" t="s">
        <v>192</v>
      </c>
      <c r="C36" s="1" t="s">
        <v>193</v>
      </c>
      <c r="D36" s="1" t="s">
        <v>43</v>
      </c>
      <c r="E36" s="1" t="s">
        <v>16</v>
      </c>
    </row>
    <row r="38" spans="1:5" ht="14.4" customHeight="1" x14ac:dyDescent="0.25">
      <c r="A38" s="1">
        <v>18</v>
      </c>
      <c r="B38" s="1" t="s">
        <v>69</v>
      </c>
      <c r="C38" s="1" t="s">
        <v>70</v>
      </c>
      <c r="D38" s="1" t="s">
        <v>71</v>
      </c>
      <c r="E38" s="1" t="s">
        <v>295</v>
      </c>
    </row>
    <row r="40" spans="1:5" x14ac:dyDescent="0.25">
      <c r="A40" s="1">
        <v>19</v>
      </c>
      <c r="B40" s="1" t="s">
        <v>94</v>
      </c>
      <c r="C40" s="1" t="s">
        <v>95</v>
      </c>
      <c r="D40" s="1" t="s">
        <v>96</v>
      </c>
      <c r="E40" s="1" t="s">
        <v>295</v>
      </c>
    </row>
    <row r="42" spans="1:5" x14ac:dyDescent="0.25">
      <c r="A42" s="1">
        <v>20</v>
      </c>
      <c r="B42" s="1" t="s">
        <v>7</v>
      </c>
      <c r="C42" s="1" t="s">
        <v>6</v>
      </c>
      <c r="D42" s="1" t="s">
        <v>5</v>
      </c>
      <c r="E42" s="1" t="s">
        <v>16</v>
      </c>
    </row>
    <row r="44" spans="1:5" x14ac:dyDescent="0.25">
      <c r="A44" s="1">
        <v>21</v>
      </c>
      <c r="B44" s="1" t="s">
        <v>195</v>
      </c>
      <c r="C44" s="5" t="s">
        <v>196</v>
      </c>
      <c r="D44" s="1" t="s">
        <v>39</v>
      </c>
      <c r="E44" s="1" t="s">
        <v>16</v>
      </c>
    </row>
    <row r="46" spans="1:5" x14ac:dyDescent="0.25">
      <c r="A46" s="1">
        <v>22</v>
      </c>
      <c r="B46" s="1" t="s">
        <v>94</v>
      </c>
      <c r="C46" s="1" t="s">
        <v>197</v>
      </c>
      <c r="D46" s="1" t="s">
        <v>198</v>
      </c>
      <c r="E46" s="1" t="s">
        <v>295</v>
      </c>
    </row>
    <row r="48" spans="1:5" x14ac:dyDescent="0.25">
      <c r="A48" s="1">
        <v>23</v>
      </c>
      <c r="B48" s="1" t="s">
        <v>199</v>
      </c>
      <c r="C48" s="1" t="s">
        <v>200</v>
      </c>
      <c r="D48" s="1" t="s">
        <v>98</v>
      </c>
      <c r="E48" s="1" t="s">
        <v>15</v>
      </c>
    </row>
    <row r="50" spans="1:5" x14ac:dyDescent="0.25">
      <c r="A50" s="1">
        <v>24</v>
      </c>
      <c r="B50" s="1" t="s">
        <v>202</v>
      </c>
      <c r="C50" s="1" t="s">
        <v>203</v>
      </c>
      <c r="D50" s="1" t="s">
        <v>132</v>
      </c>
      <c r="E50" s="1" t="s">
        <v>16</v>
      </c>
    </row>
    <row r="52" spans="1:5" x14ac:dyDescent="0.25">
      <c r="A52" s="1">
        <v>25</v>
      </c>
      <c r="B52" s="1" t="s">
        <v>205</v>
      </c>
      <c r="C52" s="1" t="s">
        <v>206</v>
      </c>
      <c r="D52" s="1" t="s">
        <v>207</v>
      </c>
      <c r="E52" s="1" t="s">
        <v>295</v>
      </c>
    </row>
    <row r="54" spans="1:5" x14ac:dyDescent="0.25">
      <c r="A54" s="1">
        <v>26</v>
      </c>
      <c r="B54" s="1" t="s">
        <v>208</v>
      </c>
      <c r="C54" s="1" t="s">
        <v>209</v>
      </c>
      <c r="D54" s="1" t="s">
        <v>210</v>
      </c>
      <c r="E54" s="1" t="s">
        <v>15</v>
      </c>
    </row>
    <row r="56" spans="1:5" x14ac:dyDescent="0.25">
      <c r="A56" s="1">
        <v>27</v>
      </c>
      <c r="B56" s="1" t="s">
        <v>214</v>
      </c>
      <c r="C56" s="1" t="s">
        <v>215</v>
      </c>
      <c r="D56" s="1" t="s">
        <v>216</v>
      </c>
      <c r="E56" s="1" t="s">
        <v>295</v>
      </c>
    </row>
    <row r="58" spans="1:5" x14ac:dyDescent="0.25">
      <c r="A58" s="1">
        <v>28</v>
      </c>
      <c r="B58" s="1" t="s">
        <v>422</v>
      </c>
      <c r="C58" s="5" t="s">
        <v>423</v>
      </c>
      <c r="D58" s="1" t="s">
        <v>424</v>
      </c>
      <c r="E58" s="1" t="s">
        <v>425</v>
      </c>
    </row>
    <row r="60" spans="1:5" x14ac:dyDescent="0.25">
      <c r="A60" s="1">
        <v>29</v>
      </c>
      <c r="B60" s="1" t="s">
        <v>445</v>
      </c>
      <c r="C60" s="1" t="s">
        <v>442</v>
      </c>
      <c r="D60" s="1" t="s">
        <v>443</v>
      </c>
      <c r="E60" s="1" t="s">
        <v>295</v>
      </c>
    </row>
    <row r="62" spans="1:5" x14ac:dyDescent="0.25">
      <c r="A62" s="1">
        <v>30</v>
      </c>
      <c r="B62" s="1" t="s">
        <v>194</v>
      </c>
      <c r="C62" s="1" t="s">
        <v>446</v>
      </c>
      <c r="D62" s="1" t="s">
        <v>31</v>
      </c>
      <c r="E62" s="1" t="s">
        <v>295</v>
      </c>
    </row>
    <row r="64" spans="1:5" x14ac:dyDescent="0.25">
      <c r="A64" s="1">
        <v>31</v>
      </c>
      <c r="B64" s="1" t="s">
        <v>447</v>
      </c>
      <c r="C64" s="1" t="s">
        <v>448</v>
      </c>
      <c r="D64" s="1" t="s">
        <v>34</v>
      </c>
      <c r="E64" s="1" t="s">
        <v>295</v>
      </c>
    </row>
    <row r="66" spans="1:5" x14ac:dyDescent="0.25">
      <c r="A66" s="1">
        <v>32</v>
      </c>
      <c r="B66" s="1" t="s">
        <v>10</v>
      </c>
      <c r="C66" s="1" t="s">
        <v>9</v>
      </c>
      <c r="D66" s="1" t="s">
        <v>11</v>
      </c>
      <c r="E66" s="1" t="s">
        <v>16</v>
      </c>
    </row>
    <row r="68" spans="1:5" x14ac:dyDescent="0.25">
      <c r="A68" s="1">
        <v>33</v>
      </c>
      <c r="B68" s="1" t="s">
        <v>101</v>
      </c>
      <c r="C68" s="1" t="s">
        <v>100</v>
      </c>
      <c r="D68" s="1" t="s">
        <v>102</v>
      </c>
      <c r="E68" s="1" t="s">
        <v>15</v>
      </c>
    </row>
    <row r="70" spans="1:5" x14ac:dyDescent="0.25">
      <c r="A70" s="1">
        <v>34</v>
      </c>
      <c r="B70" s="1" t="s">
        <v>220</v>
      </c>
      <c r="C70" s="1" t="s">
        <v>221</v>
      </c>
      <c r="D70" s="1" t="s">
        <v>222</v>
      </c>
      <c r="E70" s="1" t="s">
        <v>295</v>
      </c>
    </row>
    <row r="72" spans="1:5" x14ac:dyDescent="0.25">
      <c r="A72" s="1">
        <v>35</v>
      </c>
      <c r="B72" s="1" t="s">
        <v>227</v>
      </c>
      <c r="C72" s="1" t="s">
        <v>228</v>
      </c>
      <c r="D72" s="1" t="s">
        <v>229</v>
      </c>
      <c r="E72" s="1" t="s">
        <v>15</v>
      </c>
    </row>
    <row r="74" spans="1:5" x14ac:dyDescent="0.25">
      <c r="A74" s="1">
        <v>36</v>
      </c>
      <c r="B74" s="1" t="s">
        <v>243</v>
      </c>
      <c r="C74" s="1" t="s">
        <v>244</v>
      </c>
      <c r="D74" s="1" t="s">
        <v>245</v>
      </c>
      <c r="E74" s="1" t="s">
        <v>295</v>
      </c>
    </row>
    <row r="76" spans="1:5" x14ac:dyDescent="0.25">
      <c r="A76" s="1">
        <v>37</v>
      </c>
      <c r="B76" s="1" t="s">
        <v>260</v>
      </c>
      <c r="C76" s="1" t="s">
        <v>261</v>
      </c>
      <c r="D76" s="1" t="s">
        <v>262</v>
      </c>
      <c r="E76" s="1" t="s">
        <v>16</v>
      </c>
    </row>
    <row r="78" spans="1:5" x14ac:dyDescent="0.25">
      <c r="A78" s="1">
        <v>38</v>
      </c>
      <c r="B78" s="1" t="s">
        <v>280</v>
      </c>
      <c r="C78" s="5" t="s">
        <v>281</v>
      </c>
      <c r="D78" s="1" t="s">
        <v>282</v>
      </c>
      <c r="E78" s="1" t="s">
        <v>16</v>
      </c>
    </row>
    <row r="80" spans="1:5" x14ac:dyDescent="0.25">
      <c r="A80" s="1">
        <v>39</v>
      </c>
      <c r="B80" s="1" t="s">
        <v>289</v>
      </c>
      <c r="C80" s="1" t="s">
        <v>290</v>
      </c>
      <c r="D80" s="1" t="s">
        <v>136</v>
      </c>
      <c r="E80" s="1" t="s">
        <v>15</v>
      </c>
    </row>
    <row r="82" spans="1:5" ht="13.8" x14ac:dyDescent="0.25">
      <c r="A82" s="1">
        <v>40</v>
      </c>
      <c r="B82" s="1" t="s">
        <v>292</v>
      </c>
      <c r="C82" t="s">
        <v>293</v>
      </c>
      <c r="D82" s="1" t="s">
        <v>294</v>
      </c>
      <c r="E82" s="1" t="s">
        <v>295</v>
      </c>
    </row>
    <row r="84" spans="1:5" ht="13.8" x14ac:dyDescent="0.25">
      <c r="A84" s="1">
        <v>41</v>
      </c>
      <c r="B84" s="1" t="s">
        <v>297</v>
      </c>
      <c r="C84" s="1" t="s">
        <v>298</v>
      </c>
      <c r="D84" t="s">
        <v>299</v>
      </c>
      <c r="E84" s="1" t="s">
        <v>295</v>
      </c>
    </row>
    <row r="86" spans="1:5" x14ac:dyDescent="0.25">
      <c r="A86" s="1">
        <v>42</v>
      </c>
      <c r="B86" s="1" t="s">
        <v>305</v>
      </c>
      <c r="C86" s="5" t="s">
        <v>306</v>
      </c>
      <c r="D86" s="1" t="s">
        <v>307</v>
      </c>
      <c r="E86" s="1" t="s">
        <v>295</v>
      </c>
    </row>
    <row r="88" spans="1:5" x14ac:dyDescent="0.25">
      <c r="A88" s="1">
        <v>43</v>
      </c>
      <c r="B88" s="1" t="s">
        <v>449</v>
      </c>
      <c r="C88" s="1" t="s">
        <v>450</v>
      </c>
      <c r="D88" s="1" t="s">
        <v>451</v>
      </c>
      <c r="E88" s="1" t="s">
        <v>15</v>
      </c>
    </row>
    <row r="90" spans="1:5" x14ac:dyDescent="0.25">
      <c r="A90" s="1">
        <v>44</v>
      </c>
      <c r="B90" s="1" t="s">
        <v>452</v>
      </c>
      <c r="C90" s="1" t="s">
        <v>453</v>
      </c>
      <c r="D90" s="1" t="s">
        <v>163</v>
      </c>
      <c r="E90" s="1" t="s">
        <v>15</v>
      </c>
    </row>
    <row r="92" spans="1:5" x14ac:dyDescent="0.25">
      <c r="A92" s="1">
        <v>45</v>
      </c>
      <c r="B92" s="1" t="s">
        <v>456</v>
      </c>
      <c r="C92" s="1" t="s">
        <v>457</v>
      </c>
      <c r="D92" s="1" t="s">
        <v>35</v>
      </c>
      <c r="E92" s="1" t="s">
        <v>295</v>
      </c>
    </row>
    <row r="94" spans="1:5" ht="13.8" x14ac:dyDescent="0.25">
      <c r="A94" s="1">
        <v>46</v>
      </c>
      <c r="B94" t="s">
        <v>305</v>
      </c>
      <c r="C94" t="s">
        <v>459</v>
      </c>
      <c r="D94" t="s">
        <v>52</v>
      </c>
      <c r="E94" s="1" t="s">
        <v>16</v>
      </c>
    </row>
    <row r="96" spans="1:5" x14ac:dyDescent="0.25">
      <c r="A96" s="1">
        <v>47</v>
      </c>
      <c r="B96" s="1" t="s">
        <v>309</v>
      </c>
      <c r="C96" s="1" t="s">
        <v>310</v>
      </c>
      <c r="D96" s="1" t="s">
        <v>52</v>
      </c>
      <c r="E96" s="1" t="s">
        <v>15</v>
      </c>
    </row>
    <row r="97" spans="1:5" x14ac:dyDescent="0.25">
      <c r="D97" s="1" t="s">
        <v>39</v>
      </c>
      <c r="E97" s="1" t="s">
        <v>15</v>
      </c>
    </row>
    <row r="99" spans="1:5" x14ac:dyDescent="0.25">
      <c r="A99" s="1">
        <v>48</v>
      </c>
      <c r="B99" s="1" t="s">
        <v>311</v>
      </c>
      <c r="C99" s="1" t="s">
        <v>312</v>
      </c>
      <c r="D99" s="1" t="s">
        <v>299</v>
      </c>
      <c r="E99" s="1" t="s">
        <v>295</v>
      </c>
    </row>
    <row r="101" spans="1:5" ht="13.8" x14ac:dyDescent="0.25">
      <c r="A101" s="1">
        <v>49</v>
      </c>
      <c r="B101" s="1" t="s">
        <v>311</v>
      </c>
      <c r="C101" t="s">
        <v>314</v>
      </c>
      <c r="D101" s="1" t="s">
        <v>315</v>
      </c>
      <c r="E101" s="1" t="s">
        <v>295</v>
      </c>
    </row>
    <row r="103" spans="1:5" x14ac:dyDescent="0.25">
      <c r="A103" s="1">
        <v>50</v>
      </c>
      <c r="B103" s="1" t="s">
        <v>317</v>
      </c>
      <c r="C103" s="1" t="s">
        <v>318</v>
      </c>
      <c r="D103" s="1" t="s">
        <v>319</v>
      </c>
      <c r="E103" s="1" t="s">
        <v>295</v>
      </c>
    </row>
    <row r="105" spans="1:5" x14ac:dyDescent="0.25">
      <c r="A105" s="1">
        <v>51</v>
      </c>
      <c r="B105" s="1" t="s">
        <v>321</v>
      </c>
      <c r="C105" s="1" t="s">
        <v>320</v>
      </c>
      <c r="D105" s="1" t="s">
        <v>322</v>
      </c>
      <c r="E105" s="1" t="s">
        <v>295</v>
      </c>
    </row>
    <row r="107" spans="1:5" x14ac:dyDescent="0.25">
      <c r="A107" s="1">
        <v>52</v>
      </c>
      <c r="B107" s="1" t="s">
        <v>460</v>
      </c>
      <c r="C107" s="1" t="s">
        <v>461</v>
      </c>
      <c r="D107" s="1" t="s">
        <v>462</v>
      </c>
      <c r="E107" s="1" t="s">
        <v>425</v>
      </c>
    </row>
    <row r="109" spans="1:5" x14ac:dyDescent="0.25">
      <c r="A109" s="1">
        <v>53</v>
      </c>
      <c r="B109" s="1" t="s">
        <v>466</v>
      </c>
      <c r="C109" s="1" t="s">
        <v>467</v>
      </c>
      <c r="D109" s="1" t="s">
        <v>468</v>
      </c>
      <c r="E109" s="1" t="s">
        <v>16</v>
      </c>
    </row>
    <row r="111" spans="1:5" x14ac:dyDescent="0.25">
      <c r="A111" s="1">
        <v>54</v>
      </c>
      <c r="B111" s="1" t="s">
        <v>482</v>
      </c>
      <c r="C111" s="5" t="s">
        <v>480</v>
      </c>
      <c r="D111" s="1" t="s">
        <v>481</v>
      </c>
      <c r="E111" s="1" t="s">
        <v>295</v>
      </c>
    </row>
    <row r="113" spans="1:5" ht="26.4" x14ac:dyDescent="0.25">
      <c r="A113" s="1">
        <v>55</v>
      </c>
      <c r="B113" t="s">
        <v>496</v>
      </c>
      <c r="C113" s="5" t="s">
        <v>483</v>
      </c>
      <c r="D113" s="1" t="s">
        <v>484</v>
      </c>
      <c r="E113" s="1" t="s">
        <v>15</v>
      </c>
    </row>
    <row r="115" spans="1:5" x14ac:dyDescent="0.25">
      <c r="A115" s="1">
        <v>56</v>
      </c>
      <c r="B115" s="1" t="s">
        <v>497</v>
      </c>
      <c r="C115" s="1" t="s">
        <v>498</v>
      </c>
      <c r="D115" s="1" t="s">
        <v>499</v>
      </c>
      <c r="E115" s="1" t="s">
        <v>15</v>
      </c>
    </row>
    <row r="117" spans="1:5" x14ac:dyDescent="0.25">
      <c r="A117" s="1">
        <v>57</v>
      </c>
      <c r="B117" s="1" t="s">
        <v>500</v>
      </c>
      <c r="C117" s="1" t="s">
        <v>501</v>
      </c>
      <c r="D117" s="1" t="s">
        <v>502</v>
      </c>
      <c r="E117" s="1" t="s">
        <v>15</v>
      </c>
    </row>
    <row r="119" spans="1:5" ht="13.8" x14ac:dyDescent="0.25">
      <c r="A119" s="1">
        <v>58</v>
      </c>
      <c r="B119" s="12" t="s">
        <v>509</v>
      </c>
      <c r="C119" s="5" t="s">
        <v>531</v>
      </c>
      <c r="D119" s="12" t="s">
        <v>510</v>
      </c>
      <c r="E119" s="1" t="s">
        <v>15</v>
      </c>
    </row>
    <row r="121" spans="1:5" x14ac:dyDescent="0.25">
      <c r="A121" s="1">
        <v>59</v>
      </c>
      <c r="B121" s="1" t="s">
        <v>528</v>
      </c>
      <c r="C121" s="5" t="s">
        <v>529</v>
      </c>
      <c r="D121" s="1" t="s">
        <v>530</v>
      </c>
      <c r="E121" s="1" t="s">
        <v>295</v>
      </c>
    </row>
    <row r="123" spans="1:5" x14ac:dyDescent="0.25">
      <c r="A123" s="1">
        <v>60</v>
      </c>
      <c r="B123" s="1" t="s">
        <v>532</v>
      </c>
      <c r="C123" s="5" t="s">
        <v>533</v>
      </c>
      <c r="D123" s="1" t="s">
        <v>534</v>
      </c>
      <c r="E123" s="1" t="s">
        <v>295</v>
      </c>
    </row>
    <row r="125" spans="1:5" ht="13.8" x14ac:dyDescent="0.25">
      <c r="A125" s="1">
        <v>61</v>
      </c>
      <c r="B125" s="1" t="s">
        <v>323</v>
      </c>
      <c r="C125" t="s">
        <v>324</v>
      </c>
      <c r="D125" s="1" t="s">
        <v>325</v>
      </c>
      <c r="E125" s="1" t="s">
        <v>15</v>
      </c>
    </row>
    <row r="127" spans="1:5" x14ac:dyDescent="0.25">
      <c r="A127" s="1">
        <v>62</v>
      </c>
      <c r="B127" s="1" t="s">
        <v>326</v>
      </c>
      <c r="C127" s="1" t="s">
        <v>327</v>
      </c>
      <c r="D127" s="1" t="s">
        <v>14</v>
      </c>
      <c r="E127" s="1" t="s">
        <v>15</v>
      </c>
    </row>
    <row r="129" spans="1:5" x14ac:dyDescent="0.25">
      <c r="A129" s="1">
        <v>63</v>
      </c>
      <c r="B129" s="1" t="s">
        <v>331</v>
      </c>
      <c r="C129" s="1" t="s">
        <v>63</v>
      </c>
      <c r="D129" s="1" t="s">
        <v>64</v>
      </c>
      <c r="E129" s="1" t="s">
        <v>295</v>
      </c>
    </row>
    <row r="131" spans="1:5" x14ac:dyDescent="0.25">
      <c r="A131" s="1">
        <v>64</v>
      </c>
      <c r="B131" s="1" t="s">
        <v>331</v>
      </c>
      <c r="C131" s="1" t="s">
        <v>334</v>
      </c>
      <c r="D131" s="1" t="s">
        <v>335</v>
      </c>
      <c r="E131" s="1" t="s">
        <v>295</v>
      </c>
    </row>
    <row r="133" spans="1:5" ht="13.8" x14ac:dyDescent="0.25">
      <c r="A133" s="1">
        <v>65</v>
      </c>
      <c r="B133" s="1" t="s">
        <v>337</v>
      </c>
      <c r="C133" t="s">
        <v>338</v>
      </c>
      <c r="D133" s="1" t="s">
        <v>45</v>
      </c>
      <c r="E133" s="1" t="s">
        <v>15</v>
      </c>
    </row>
    <row r="135" spans="1:5" x14ac:dyDescent="0.25">
      <c r="A135" s="1">
        <v>66</v>
      </c>
      <c r="B135" s="1" t="s">
        <v>536</v>
      </c>
      <c r="C135" s="5" t="s">
        <v>537</v>
      </c>
      <c r="D135" s="1" t="s">
        <v>538</v>
      </c>
      <c r="E135" s="1" t="s">
        <v>15</v>
      </c>
    </row>
    <row r="137" spans="1:5" x14ac:dyDescent="0.25">
      <c r="A137" s="1">
        <v>67</v>
      </c>
      <c r="B137" s="1" t="s">
        <v>545</v>
      </c>
      <c r="C137" s="1" t="s">
        <v>546</v>
      </c>
      <c r="D137" s="1" t="s">
        <v>499</v>
      </c>
      <c r="E137" s="1" t="s">
        <v>15</v>
      </c>
    </row>
    <row r="139" spans="1:5" x14ac:dyDescent="0.25">
      <c r="A139" s="1">
        <v>68</v>
      </c>
      <c r="B139" s="1" t="s">
        <v>555</v>
      </c>
      <c r="C139" s="5" t="s">
        <v>556</v>
      </c>
      <c r="D139" s="1" t="s">
        <v>557</v>
      </c>
      <c r="E139" s="1" t="s">
        <v>15</v>
      </c>
    </row>
    <row r="141" spans="1:5" x14ac:dyDescent="0.25">
      <c r="A141" s="1">
        <v>69</v>
      </c>
      <c r="B141" s="1" t="s">
        <v>13</v>
      </c>
      <c r="C141" s="1" t="s">
        <v>12</v>
      </c>
      <c r="D141" s="1" t="s">
        <v>14</v>
      </c>
      <c r="E141" s="1" t="s">
        <v>15</v>
      </c>
    </row>
    <row r="143" spans="1:5" x14ac:dyDescent="0.25">
      <c r="A143" s="1">
        <v>70</v>
      </c>
      <c r="B143" s="1" t="s">
        <v>68</v>
      </c>
      <c r="C143" s="1" t="s">
        <v>63</v>
      </c>
      <c r="D143" s="1" t="s">
        <v>64</v>
      </c>
      <c r="E143" s="1" t="s">
        <v>295</v>
      </c>
    </row>
    <row r="145" spans="1:5" ht="13.8" x14ac:dyDescent="0.25">
      <c r="A145" s="1">
        <v>71</v>
      </c>
      <c r="B145" s="1" t="s">
        <v>339</v>
      </c>
      <c r="C145" s="1" t="s">
        <v>340</v>
      </c>
      <c r="D145" t="s">
        <v>341</v>
      </c>
      <c r="E145" s="1" t="s">
        <v>15</v>
      </c>
    </row>
    <row r="147" spans="1:5" ht="13.8" x14ac:dyDescent="0.25">
      <c r="A147" s="1">
        <v>72</v>
      </c>
      <c r="B147" t="s">
        <v>342</v>
      </c>
      <c r="C147" s="1" t="s">
        <v>343</v>
      </c>
      <c r="D147" s="1" t="s">
        <v>344</v>
      </c>
      <c r="E147" s="1" t="s">
        <v>15</v>
      </c>
    </row>
    <row r="149" spans="1:5" x14ac:dyDescent="0.25">
      <c r="A149" s="1">
        <v>73</v>
      </c>
      <c r="B149" s="1" t="s">
        <v>342</v>
      </c>
      <c r="C149" s="1" t="s">
        <v>347</v>
      </c>
      <c r="D149" s="1" t="s">
        <v>344</v>
      </c>
      <c r="E149" s="1" t="s">
        <v>15</v>
      </c>
    </row>
    <row r="151" spans="1:5" ht="13.8" x14ac:dyDescent="0.25">
      <c r="A151" s="1">
        <v>74</v>
      </c>
      <c r="B151" s="1" t="s">
        <v>348</v>
      </c>
      <c r="C151" s="1" t="s">
        <v>349</v>
      </c>
      <c r="D151" t="s">
        <v>341</v>
      </c>
      <c r="E151" s="1" t="s">
        <v>295</v>
      </c>
    </row>
    <row r="153" spans="1:5" ht="13.8" x14ac:dyDescent="0.25">
      <c r="A153" s="1">
        <v>75</v>
      </c>
      <c r="B153" s="1" t="s">
        <v>350</v>
      </c>
      <c r="C153" t="s">
        <v>351</v>
      </c>
      <c r="D153" s="1" t="s">
        <v>30</v>
      </c>
      <c r="E153" s="1" t="s">
        <v>295</v>
      </c>
    </row>
    <row r="155" spans="1:5" ht="13.8" x14ac:dyDescent="0.25">
      <c r="A155" s="1">
        <v>76</v>
      </c>
      <c r="B155" s="1" t="s">
        <v>353</v>
      </c>
      <c r="C155" t="s">
        <v>354</v>
      </c>
      <c r="D155" s="1" t="s">
        <v>99</v>
      </c>
      <c r="E155" s="1" t="s">
        <v>15</v>
      </c>
    </row>
    <row r="157" spans="1:5" ht="13.8" x14ac:dyDescent="0.25">
      <c r="A157" s="1">
        <v>77</v>
      </c>
      <c r="B157" s="1" t="s">
        <v>357</v>
      </c>
      <c r="C157" t="s">
        <v>358</v>
      </c>
      <c r="D157" s="1" t="s">
        <v>359</v>
      </c>
      <c r="E157" s="1" t="s">
        <v>295</v>
      </c>
    </row>
    <row r="159" spans="1:5" x14ac:dyDescent="0.25">
      <c r="A159" s="1">
        <v>78</v>
      </c>
      <c r="B159" s="1" t="s">
        <v>563</v>
      </c>
      <c r="C159" s="1" t="s">
        <v>560</v>
      </c>
      <c r="D159" s="1" t="s">
        <v>561</v>
      </c>
      <c r="E159" s="1" t="s">
        <v>15</v>
      </c>
    </row>
    <row r="161" spans="1:5" x14ac:dyDescent="0.25">
      <c r="A161" s="1">
        <v>79</v>
      </c>
      <c r="B161" s="1" t="s">
        <v>564</v>
      </c>
      <c r="C161" s="1" t="s">
        <v>565</v>
      </c>
      <c r="D161" s="1" t="s">
        <v>488</v>
      </c>
      <c r="E161" s="1" t="s">
        <v>295</v>
      </c>
    </row>
    <row r="163" spans="1:5" ht="13.8" x14ac:dyDescent="0.25">
      <c r="A163" s="1">
        <v>80</v>
      </c>
      <c r="B163" s="1" t="s">
        <v>363</v>
      </c>
      <c r="C163" t="s">
        <v>364</v>
      </c>
      <c r="D163" s="1" t="s">
        <v>14</v>
      </c>
      <c r="E163" s="1" t="s">
        <v>295</v>
      </c>
    </row>
    <row r="165" spans="1:5" ht="13.8" x14ac:dyDescent="0.25">
      <c r="A165" s="1">
        <v>81</v>
      </c>
      <c r="B165" s="1" t="s">
        <v>365</v>
      </c>
      <c r="C165" s="1" t="s">
        <v>366</v>
      </c>
      <c r="D165" t="s">
        <v>367</v>
      </c>
      <c r="E165" s="1" t="s">
        <v>295</v>
      </c>
    </row>
  </sheetData>
  <phoneticPr fontId="5" type="noConversion"/>
  <pageMargins left="0.7" right="0.7" top="0.75" bottom="0.75" header="0.3" footer="0.3"/>
  <pageSetup paperSize="9"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B546"/>
  <sheetViews>
    <sheetView topLeftCell="A526" zoomScale="80" zoomScaleNormal="80" workbookViewId="0">
      <selection activeCell="A540" sqref="A540"/>
    </sheetView>
  </sheetViews>
  <sheetFormatPr defaultColWidth="9.109375" defaultRowHeight="13.8" x14ac:dyDescent="0.25"/>
  <cols>
    <col min="2" max="2" width="18.109375" customWidth="1"/>
    <col min="3" max="3" width="13.44140625" customWidth="1"/>
    <col min="5" max="5" width="6" customWidth="1"/>
    <col min="6" max="6" width="7.5546875" customWidth="1"/>
    <col min="8" max="8" width="15.44140625" customWidth="1"/>
    <col min="10" max="10" width="10" customWidth="1"/>
    <col min="12" max="12" width="10.5546875" customWidth="1"/>
  </cols>
  <sheetData>
    <row r="1" spans="1:16" s="3" customFormat="1" x14ac:dyDescent="0.25">
      <c r="A1" s="3" t="s">
        <v>17</v>
      </c>
      <c r="B1" s="3" t="s">
        <v>1</v>
      </c>
      <c r="C1" s="3" t="s">
        <v>3</v>
      </c>
      <c r="D1" s="3" t="s">
        <v>25</v>
      </c>
      <c r="E1" s="3" t="s">
        <v>24</v>
      </c>
      <c r="F1" s="3" t="s">
        <v>8</v>
      </c>
      <c r="G1" s="3" t="s">
        <v>18</v>
      </c>
      <c r="H1" s="3" t="s">
        <v>19</v>
      </c>
      <c r="I1" s="3" t="s">
        <v>20</v>
      </c>
      <c r="J1" s="3" t="s">
        <v>21</v>
      </c>
      <c r="K1" s="3" t="s">
        <v>22</v>
      </c>
      <c r="L1" s="3" t="s">
        <v>23</v>
      </c>
    </row>
    <row r="2" spans="1:16" s="12" customFormat="1" x14ac:dyDescent="0.25">
      <c r="A2" s="12">
        <v>1</v>
      </c>
      <c r="B2" s="13" t="s">
        <v>389</v>
      </c>
      <c r="C2" s="14" t="s">
        <v>392</v>
      </c>
      <c r="D2" s="12" t="s">
        <v>393</v>
      </c>
      <c r="E2" s="13" t="s">
        <v>391</v>
      </c>
      <c r="F2" s="12" t="s">
        <v>28</v>
      </c>
      <c r="G2" s="12">
        <v>3</v>
      </c>
      <c r="H2" s="15">
        <v>44137.930999999997</v>
      </c>
      <c r="I2" s="12">
        <f>1.732*2758.62</f>
        <v>4777.9298399999998</v>
      </c>
      <c r="J2" s="12">
        <v>3</v>
      </c>
      <c r="K2" s="15">
        <v>0.88500000000000001</v>
      </c>
      <c r="L2" s="12">
        <f>0.148*1.732</f>
        <v>0.25633600000000001</v>
      </c>
    </row>
    <row r="3" spans="1:16" s="12" customFormat="1" x14ac:dyDescent="0.25">
      <c r="G3" s="12" t="s">
        <v>372</v>
      </c>
      <c r="H3" s="12" t="s">
        <v>373</v>
      </c>
      <c r="I3" s="12" t="s">
        <v>374</v>
      </c>
      <c r="J3" s="12" t="s">
        <v>375</v>
      </c>
      <c r="K3" s="12" t="s">
        <v>376</v>
      </c>
      <c r="L3" s="12" t="s">
        <v>377</v>
      </c>
      <c r="M3" s="12" t="s">
        <v>378</v>
      </c>
      <c r="O3" s="12" t="s">
        <v>379</v>
      </c>
      <c r="P3" s="12" t="s">
        <v>380</v>
      </c>
    </row>
    <row r="4" spans="1:16" s="12" customFormat="1" x14ac:dyDescent="0.25">
      <c r="G4" s="12">
        <v>1</v>
      </c>
      <c r="H4" s="15">
        <v>1.4999999999999999E-2</v>
      </c>
      <c r="I4" s="15">
        <v>132.85499999999999</v>
      </c>
      <c r="J4" s="15">
        <v>66</v>
      </c>
      <c r="K4" s="15">
        <v>203</v>
      </c>
      <c r="L4" s="15">
        <v>-90</v>
      </c>
      <c r="M4" s="15">
        <v>0.88500000000000001</v>
      </c>
      <c r="O4" s="15">
        <v>0.88500000000000001</v>
      </c>
      <c r="P4" s="12">
        <f>0.148*1.732</f>
        <v>0.25633600000000001</v>
      </c>
    </row>
    <row r="5" spans="1:16" s="12" customFormat="1" x14ac:dyDescent="0.25">
      <c r="G5" s="12">
        <v>2</v>
      </c>
      <c r="H5" s="15">
        <v>3.0000000000000001E-3</v>
      </c>
      <c r="I5" s="15">
        <v>96.4</v>
      </c>
      <c r="J5" s="15">
        <v>22</v>
      </c>
      <c r="K5" s="15">
        <v>168</v>
      </c>
      <c r="L5" s="15">
        <v>-90</v>
      </c>
      <c r="M5" s="15">
        <v>0.14799999999999999</v>
      </c>
      <c r="O5" s="15">
        <v>44137.930999999997</v>
      </c>
      <c r="P5" s="12">
        <f>1.732*2758.62</f>
        <v>4777.9298399999998</v>
      </c>
    </row>
    <row r="6" spans="1:16" s="12" customFormat="1" x14ac:dyDescent="0.25">
      <c r="G6" s="12">
        <v>3</v>
      </c>
      <c r="H6" s="15">
        <v>1638261.3289999999</v>
      </c>
      <c r="I6" s="15">
        <v>159.215</v>
      </c>
      <c r="J6" s="15">
        <v>155.667</v>
      </c>
      <c r="K6" s="15">
        <v>214</v>
      </c>
      <c r="L6" s="15">
        <v>-90</v>
      </c>
      <c r="M6" s="15">
        <v>14137.931</v>
      </c>
    </row>
    <row r="7" spans="1:16" s="12" customFormat="1" x14ac:dyDescent="0.25">
      <c r="G7" s="12">
        <v>4</v>
      </c>
      <c r="H7" s="15">
        <v>330294.62300000002</v>
      </c>
      <c r="I7" s="15">
        <v>177.06700000000001</v>
      </c>
      <c r="J7" s="15">
        <v>136</v>
      </c>
      <c r="K7" s="15">
        <v>230.667</v>
      </c>
      <c r="L7" s="15">
        <v>-90</v>
      </c>
      <c r="M7" s="15">
        <v>2758.6210000000001</v>
      </c>
    </row>
    <row r="8" spans="1:16" s="12" customFormat="1" x14ac:dyDescent="0.25"/>
    <row r="9" spans="1:16" s="12" customFormat="1" x14ac:dyDescent="0.25"/>
    <row r="10" spans="1:16" s="12" customFormat="1" x14ac:dyDescent="0.25">
      <c r="A10" s="12">
        <v>2</v>
      </c>
      <c r="B10" s="13" t="s">
        <v>139</v>
      </c>
      <c r="C10" s="14" t="s">
        <v>392</v>
      </c>
      <c r="D10" s="12" t="s">
        <v>393</v>
      </c>
      <c r="E10" s="13" t="s">
        <v>141</v>
      </c>
      <c r="F10" s="12" t="s">
        <v>28</v>
      </c>
      <c r="G10" s="12">
        <v>3</v>
      </c>
      <c r="H10" s="12">
        <v>26.667000000000002</v>
      </c>
      <c r="I10" s="12">
        <v>5.1319160000000004</v>
      </c>
      <c r="J10" s="12">
        <v>3</v>
      </c>
      <c r="K10" s="12">
        <v>0.98099999999999998</v>
      </c>
      <c r="L10" s="12">
        <v>6.5816E-2</v>
      </c>
    </row>
    <row r="11" spans="1:16" s="12" customFormat="1" x14ac:dyDescent="0.25">
      <c r="G11" s="12" t="s">
        <v>372</v>
      </c>
      <c r="H11" s="12" t="s">
        <v>373</v>
      </c>
      <c r="I11" s="12" t="s">
        <v>374</v>
      </c>
      <c r="J11" s="12" t="s">
        <v>375</v>
      </c>
      <c r="K11" s="12" t="s">
        <v>376</v>
      </c>
      <c r="L11" s="12" t="s">
        <v>377</v>
      </c>
      <c r="M11" s="12" t="s">
        <v>378</v>
      </c>
      <c r="O11" s="12" t="s">
        <v>379</v>
      </c>
      <c r="P11" s="12" t="s">
        <v>380</v>
      </c>
    </row>
    <row r="12" spans="1:16" s="12" customFormat="1" x14ac:dyDescent="0.25">
      <c r="G12" s="12">
        <v>1</v>
      </c>
      <c r="H12" s="15">
        <v>3.7999999999999999E-2</v>
      </c>
      <c r="I12" s="15">
        <v>132.012</v>
      </c>
      <c r="J12" s="15">
        <v>19.667000000000002</v>
      </c>
      <c r="K12" s="15">
        <v>149.333</v>
      </c>
      <c r="L12" s="15">
        <v>-90</v>
      </c>
      <c r="M12" s="15">
        <v>0.98099999999999998</v>
      </c>
      <c r="O12" s="15">
        <v>0.98099999999999998</v>
      </c>
      <c r="P12" s="12">
        <f>1.732*0.038</f>
        <v>6.5816E-2</v>
      </c>
    </row>
    <row r="13" spans="1:16" s="12" customFormat="1" x14ac:dyDescent="0.25">
      <c r="G13" s="12">
        <v>2</v>
      </c>
      <c r="H13" s="15">
        <v>3.0000000000000001E-3</v>
      </c>
      <c r="I13" s="15">
        <v>100.5</v>
      </c>
      <c r="J13" s="15">
        <v>49</v>
      </c>
      <c r="K13" s="15">
        <v>152</v>
      </c>
      <c r="L13" s="15">
        <v>-90</v>
      </c>
      <c r="M13" s="15">
        <v>3.7999999999999999E-2</v>
      </c>
      <c r="O13" s="15">
        <v>26.667000000000002</v>
      </c>
      <c r="P13" s="12">
        <f>1.732*M15</f>
        <v>5.1319160000000004</v>
      </c>
    </row>
    <row r="14" spans="1:16" s="12" customFormat="1" x14ac:dyDescent="0.25">
      <c r="G14" s="12">
        <v>3</v>
      </c>
      <c r="H14" s="15">
        <v>2.6059999999999999</v>
      </c>
      <c r="I14" s="15">
        <v>213.80699999999999</v>
      </c>
      <c r="J14" s="15">
        <v>210</v>
      </c>
      <c r="K14" s="15">
        <v>227.333</v>
      </c>
      <c r="L14" s="15">
        <v>-90</v>
      </c>
      <c r="M14" s="15">
        <v>6.6669999999999998</v>
      </c>
    </row>
    <row r="15" spans="1:16" s="12" customFormat="1" x14ac:dyDescent="0.25">
      <c r="G15" s="12">
        <v>4</v>
      </c>
      <c r="H15" s="15">
        <v>1.2350000000000001</v>
      </c>
      <c r="I15" s="15">
        <v>180.667</v>
      </c>
      <c r="J15" s="15">
        <v>42</v>
      </c>
      <c r="K15" s="15">
        <v>203</v>
      </c>
      <c r="L15" s="15">
        <v>-90</v>
      </c>
      <c r="M15" s="15">
        <v>2.9630000000000001</v>
      </c>
    </row>
    <row r="16" spans="1:16" s="12" customFormat="1" x14ac:dyDescent="0.25"/>
    <row r="17" spans="1:16" s="12" customFormat="1" x14ac:dyDescent="0.25"/>
    <row r="18" spans="1:16" s="12" customFormat="1" x14ac:dyDescent="0.25"/>
    <row r="19" spans="1:16" s="12" customFormat="1" x14ac:dyDescent="0.25">
      <c r="A19" s="12">
        <v>3</v>
      </c>
      <c r="B19" s="12" t="s">
        <v>400</v>
      </c>
      <c r="C19" s="12" t="s">
        <v>401</v>
      </c>
      <c r="D19" s="12" t="s">
        <v>402</v>
      </c>
      <c r="E19" s="13" t="s">
        <v>399</v>
      </c>
      <c r="F19" s="12" t="s">
        <v>28</v>
      </c>
      <c r="G19" s="12">
        <v>3</v>
      </c>
      <c r="H19" s="12">
        <v>1852</v>
      </c>
      <c r="I19" s="12">
        <v>184.74724399999999</v>
      </c>
      <c r="J19" s="12">
        <v>3</v>
      </c>
      <c r="K19" s="15">
        <v>0.95199999999999996</v>
      </c>
      <c r="L19" s="12">
        <f>1.732*0.06</f>
        <v>0.10392</v>
      </c>
    </row>
    <row r="20" spans="1:16" s="12" customFormat="1" ht="13.2" customHeight="1" x14ac:dyDescent="0.25">
      <c r="G20" s="12" t="s">
        <v>372</v>
      </c>
      <c r="H20" s="12" t="s">
        <v>373</v>
      </c>
      <c r="I20" s="12" t="s">
        <v>374</v>
      </c>
      <c r="J20" s="12" t="s">
        <v>375</v>
      </c>
      <c r="K20" s="12" t="s">
        <v>376</v>
      </c>
      <c r="L20" s="12" t="s">
        <v>377</v>
      </c>
      <c r="M20" s="12" t="s">
        <v>378</v>
      </c>
      <c r="O20" s="12" t="s">
        <v>379</v>
      </c>
      <c r="P20" s="12" t="s">
        <v>380</v>
      </c>
    </row>
    <row r="21" spans="1:16" s="12" customFormat="1" ht="13.2" customHeight="1" x14ac:dyDescent="0.25">
      <c r="G21" s="12">
        <v>1</v>
      </c>
      <c r="H21" s="15">
        <v>2.9000000000000001E-2</v>
      </c>
      <c r="I21" s="15">
        <v>24.120999999999999</v>
      </c>
      <c r="J21" s="15">
        <v>0</v>
      </c>
      <c r="K21" s="15">
        <v>58</v>
      </c>
      <c r="L21" s="15">
        <v>-90</v>
      </c>
      <c r="M21" s="15">
        <v>0.95199999999999996</v>
      </c>
      <c r="O21" s="15">
        <v>0.95199999999999996</v>
      </c>
      <c r="P21" s="12">
        <f>1.732*0.06</f>
        <v>0.10392</v>
      </c>
    </row>
    <row r="22" spans="1:16" s="12" customFormat="1" ht="13.2" customHeight="1" x14ac:dyDescent="0.25">
      <c r="G22" s="12">
        <v>2</v>
      </c>
      <c r="H22" s="15">
        <v>3.0000000000000001E-3</v>
      </c>
      <c r="I22" s="15">
        <v>38.332999999999998</v>
      </c>
      <c r="J22" s="15">
        <v>0</v>
      </c>
      <c r="K22" s="15">
        <v>112.333</v>
      </c>
      <c r="L22" s="15">
        <v>-90</v>
      </c>
      <c r="M22" s="15">
        <v>0.06</v>
      </c>
      <c r="O22" s="15">
        <v>1852</v>
      </c>
      <c r="P22" s="12">
        <f>1.732*M24</f>
        <v>184.74724399999999</v>
      </c>
    </row>
    <row r="23" spans="1:16" s="12" customFormat="1" ht="13.2" customHeight="1" x14ac:dyDescent="0.25">
      <c r="G23" s="12">
        <v>3</v>
      </c>
      <c r="H23" s="15">
        <v>1905.778</v>
      </c>
      <c r="I23" s="15">
        <v>228</v>
      </c>
      <c r="J23" s="15">
        <v>219.333</v>
      </c>
      <c r="K23" s="15">
        <v>246.667</v>
      </c>
      <c r="L23" s="15">
        <v>-90</v>
      </c>
      <c r="M23" s="15">
        <v>352</v>
      </c>
    </row>
    <row r="24" spans="1:16" s="12" customFormat="1" ht="13.2" customHeight="1" x14ac:dyDescent="0.25">
      <c r="G24" s="12">
        <v>4</v>
      </c>
      <c r="H24" s="15">
        <v>597.33299999999997</v>
      </c>
      <c r="I24" s="15">
        <v>6.2859999999999996</v>
      </c>
      <c r="J24" s="15">
        <v>0</v>
      </c>
      <c r="K24" s="15">
        <v>99</v>
      </c>
      <c r="L24" s="15">
        <v>-90</v>
      </c>
      <c r="M24" s="15">
        <v>106.667</v>
      </c>
    </row>
    <row r="25" spans="1:16" s="12" customFormat="1" ht="13.2" customHeight="1" x14ac:dyDescent="0.25"/>
    <row r="26" spans="1:16" s="12" customFormat="1" ht="13.2" customHeight="1" x14ac:dyDescent="0.25"/>
    <row r="27" spans="1:16" s="12" customFormat="1" ht="13.2" customHeight="1" x14ac:dyDescent="0.25"/>
    <row r="28" spans="1:16" s="12" customFormat="1" ht="13.2" customHeight="1" x14ac:dyDescent="0.25"/>
    <row r="29" spans="1:16" s="12" customFormat="1" ht="13.2" customHeight="1" x14ac:dyDescent="0.25"/>
    <row r="30" spans="1:16" s="12" customFormat="1" ht="13.2" customHeight="1" x14ac:dyDescent="0.25"/>
    <row r="31" spans="1:16" s="12" customFormat="1" ht="13.2" customHeight="1" x14ac:dyDescent="0.25">
      <c r="A31" s="12">
        <v>4</v>
      </c>
      <c r="B31" s="13" t="s">
        <v>447</v>
      </c>
      <c r="C31" s="14" t="s">
        <v>392</v>
      </c>
      <c r="D31" s="12" t="s">
        <v>393</v>
      </c>
      <c r="E31" s="13" t="s">
        <v>34</v>
      </c>
      <c r="F31" s="12" t="s">
        <v>28</v>
      </c>
      <c r="G31" s="12">
        <v>3</v>
      </c>
      <c r="H31" s="12">
        <v>6038.46</v>
      </c>
      <c r="I31" s="12">
        <v>333.07745599999998</v>
      </c>
      <c r="J31" s="12">
        <v>3</v>
      </c>
      <c r="K31" s="12">
        <v>31.628</v>
      </c>
      <c r="L31" s="12">
        <v>2.279312</v>
      </c>
    </row>
    <row r="32" spans="1:16" s="12" customFormat="1" ht="13.2" customHeight="1" x14ac:dyDescent="0.25">
      <c r="G32" s="12" t="s">
        <v>372</v>
      </c>
      <c r="H32" s="12" t="s">
        <v>373</v>
      </c>
      <c r="I32" s="12" t="s">
        <v>374</v>
      </c>
      <c r="J32" s="12" t="s">
        <v>375</v>
      </c>
      <c r="K32" s="12" t="s">
        <v>376</v>
      </c>
      <c r="L32" s="12" t="s">
        <v>377</v>
      </c>
      <c r="M32" s="12" t="s">
        <v>378</v>
      </c>
      <c r="O32" s="12" t="s">
        <v>379</v>
      </c>
      <c r="P32" s="12" t="s">
        <v>380</v>
      </c>
    </row>
    <row r="33" spans="1:16" s="12" customFormat="1" ht="13.2" customHeight="1" x14ac:dyDescent="0.25">
      <c r="G33" s="12">
        <v>1</v>
      </c>
      <c r="H33" s="15">
        <v>14.927</v>
      </c>
      <c r="I33" s="15">
        <v>204.62299999999999</v>
      </c>
      <c r="J33" s="15">
        <v>61.332999999999998</v>
      </c>
      <c r="K33" s="15">
        <v>243</v>
      </c>
      <c r="L33" s="15">
        <v>-90</v>
      </c>
      <c r="M33" s="15">
        <v>31.628</v>
      </c>
      <c r="O33" s="15">
        <v>31.628</v>
      </c>
      <c r="P33" s="12">
        <f>1.732*M34</f>
        <v>2.279312</v>
      </c>
    </row>
    <row r="34" spans="1:16" s="12" customFormat="1" ht="13.2" customHeight="1" x14ac:dyDescent="0.25">
      <c r="G34" s="12">
        <v>2</v>
      </c>
      <c r="H34" s="15">
        <v>0.86499999999999999</v>
      </c>
      <c r="I34" s="15">
        <v>133.88900000000001</v>
      </c>
      <c r="J34" s="15">
        <v>77</v>
      </c>
      <c r="K34" s="15">
        <v>192</v>
      </c>
      <c r="L34" s="15">
        <v>-135</v>
      </c>
      <c r="M34" s="15">
        <v>1.3160000000000001</v>
      </c>
      <c r="O34" s="15">
        <v>6038.46</v>
      </c>
      <c r="P34" s="12">
        <f>1.732*M36</f>
        <v>333.07745599999998</v>
      </c>
    </row>
    <row r="35" spans="1:16" s="12" customFormat="1" ht="13.2" customHeight="1" x14ac:dyDescent="0.25">
      <c r="G35" s="12">
        <v>3</v>
      </c>
      <c r="H35" s="15">
        <v>39571.006000000001</v>
      </c>
      <c r="I35" s="15">
        <v>6.15</v>
      </c>
      <c r="J35" s="15">
        <v>0</v>
      </c>
      <c r="K35" s="15">
        <v>173</v>
      </c>
      <c r="L35" s="15">
        <v>-90</v>
      </c>
      <c r="M35" s="15">
        <v>2038.462</v>
      </c>
    </row>
    <row r="36" spans="1:16" s="12" customFormat="1" ht="13.2" customHeight="1" x14ac:dyDescent="0.25">
      <c r="G36" s="12">
        <v>4</v>
      </c>
      <c r="H36" s="15">
        <v>4068.047</v>
      </c>
      <c r="I36" s="15">
        <v>25.727</v>
      </c>
      <c r="J36" s="15">
        <v>10</v>
      </c>
      <c r="K36" s="15">
        <v>45</v>
      </c>
      <c r="L36" s="15">
        <v>-90</v>
      </c>
      <c r="M36" s="15">
        <v>192.30799999999999</v>
      </c>
    </row>
    <row r="37" spans="1:16" s="12" customFormat="1" ht="13.2" customHeight="1" x14ac:dyDescent="0.25"/>
    <row r="38" spans="1:16" s="12" customFormat="1" ht="13.2" customHeight="1" x14ac:dyDescent="0.25"/>
    <row r="39" spans="1:16" s="12" customFormat="1" ht="13.2" customHeight="1" x14ac:dyDescent="0.25">
      <c r="A39" s="12">
        <v>5</v>
      </c>
      <c r="B39" s="13" t="s">
        <v>449</v>
      </c>
      <c r="C39" s="12" t="s">
        <v>401</v>
      </c>
      <c r="D39" s="12" t="s">
        <v>402</v>
      </c>
      <c r="E39" s="13" t="s">
        <v>451</v>
      </c>
      <c r="F39" s="12" t="s">
        <v>28</v>
      </c>
      <c r="G39" s="12">
        <v>3</v>
      </c>
      <c r="H39" s="12">
        <v>161.11099999999999</v>
      </c>
      <c r="I39" s="12">
        <v>19.244251999999999</v>
      </c>
      <c r="J39" s="12">
        <v>3</v>
      </c>
      <c r="K39" s="12">
        <v>1.1359999999999999</v>
      </c>
      <c r="L39" s="12">
        <v>0.315224</v>
      </c>
    </row>
    <row r="40" spans="1:16" s="12" customFormat="1" ht="13.2" customHeight="1" x14ac:dyDescent="0.25">
      <c r="G40" s="12" t="s">
        <v>372</v>
      </c>
      <c r="H40" s="12" t="s">
        <v>373</v>
      </c>
      <c r="I40" s="12" t="s">
        <v>374</v>
      </c>
      <c r="J40" s="12" t="s">
        <v>375</v>
      </c>
      <c r="K40" s="12" t="s">
        <v>376</v>
      </c>
      <c r="L40" s="12" t="s">
        <v>377</v>
      </c>
      <c r="M40" s="12" t="s">
        <v>378</v>
      </c>
      <c r="O40" s="12" t="s">
        <v>379</v>
      </c>
      <c r="P40" s="12" t="s">
        <v>380</v>
      </c>
    </row>
    <row r="41" spans="1:16" s="12" customFormat="1" ht="13.2" customHeight="1" x14ac:dyDescent="0.25">
      <c r="G41" s="12">
        <v>1</v>
      </c>
      <c r="H41" s="15">
        <v>1.7000000000000001E-2</v>
      </c>
      <c r="I41" s="15">
        <v>21.591999999999999</v>
      </c>
      <c r="J41" s="15">
        <v>4</v>
      </c>
      <c r="K41" s="15">
        <v>151</v>
      </c>
      <c r="L41" s="15">
        <v>-90</v>
      </c>
      <c r="M41" s="15">
        <v>1.1359999999999999</v>
      </c>
      <c r="O41" s="15">
        <v>1.1359999999999999</v>
      </c>
      <c r="P41" s="12">
        <f>1.732*M42</f>
        <v>0.315224</v>
      </c>
    </row>
    <row r="42" spans="1:16" s="12" customFormat="1" ht="13.2" customHeight="1" x14ac:dyDescent="0.25">
      <c r="G42" s="12">
        <v>2</v>
      </c>
      <c r="H42" s="15">
        <v>3.0000000000000001E-3</v>
      </c>
      <c r="I42" s="15">
        <v>29.922999999999998</v>
      </c>
      <c r="J42" s="15">
        <v>0</v>
      </c>
      <c r="K42" s="15">
        <v>115</v>
      </c>
      <c r="L42" s="15">
        <v>-90</v>
      </c>
      <c r="M42" s="15">
        <v>0.182</v>
      </c>
      <c r="O42" s="15">
        <v>161.11099999999999</v>
      </c>
      <c r="P42" s="12">
        <f>1.732*M44</f>
        <v>19.244251999999999</v>
      </c>
    </row>
    <row r="43" spans="1:16" s="12" customFormat="1" ht="13.2" customHeight="1" x14ac:dyDescent="0.25">
      <c r="G43" s="12">
        <v>3</v>
      </c>
      <c r="H43" s="15">
        <v>22.771000000000001</v>
      </c>
      <c r="I43" s="15">
        <v>170.886</v>
      </c>
      <c r="J43" s="15">
        <v>168</v>
      </c>
      <c r="K43" s="15">
        <v>216</v>
      </c>
      <c r="L43" s="15">
        <v>-90</v>
      </c>
      <c r="M43" s="15">
        <v>61.110999999999997</v>
      </c>
    </row>
    <row r="44" spans="1:16" s="12" customFormat="1" ht="13.2" customHeight="1" x14ac:dyDescent="0.25">
      <c r="G44" s="12">
        <v>4</v>
      </c>
      <c r="H44" s="15">
        <v>4.2519999999999998</v>
      </c>
      <c r="I44" s="15">
        <v>79.774000000000001</v>
      </c>
      <c r="J44" s="15">
        <v>0</v>
      </c>
      <c r="K44" s="15">
        <v>139</v>
      </c>
      <c r="L44" s="15">
        <v>-90</v>
      </c>
      <c r="M44" s="15">
        <v>11.111000000000001</v>
      </c>
    </row>
    <row r="45" spans="1:16" s="12" customFormat="1" ht="13.2" customHeight="1" x14ac:dyDescent="0.25"/>
    <row r="46" spans="1:16" s="12" customFormat="1" ht="13.2" customHeight="1" x14ac:dyDescent="0.25"/>
    <row r="47" spans="1:16" s="12" customFormat="1" ht="13.2" customHeight="1" x14ac:dyDescent="0.25"/>
    <row r="48" spans="1:16" s="12" customFormat="1" ht="13.2" customHeight="1" x14ac:dyDescent="0.25"/>
    <row r="49" spans="1:16" s="12" customFormat="1" ht="13.2" customHeight="1" x14ac:dyDescent="0.25"/>
    <row r="50" spans="1:16" s="12" customFormat="1" ht="13.2" customHeight="1" x14ac:dyDescent="0.25">
      <c r="A50" s="12">
        <v>6</v>
      </c>
      <c r="B50" s="12" t="s">
        <v>305</v>
      </c>
      <c r="C50" s="12" t="s">
        <v>458</v>
      </c>
      <c r="D50" s="12" t="s">
        <v>393</v>
      </c>
      <c r="E50" s="12" t="s">
        <v>52</v>
      </c>
      <c r="F50" s="12" t="s">
        <v>28</v>
      </c>
      <c r="G50" s="12">
        <v>3</v>
      </c>
      <c r="H50" s="12">
        <v>2.96</v>
      </c>
      <c r="I50" s="12">
        <v>0.86946400000000001</v>
      </c>
      <c r="J50" s="12">
        <v>3</v>
      </c>
      <c r="K50" s="15">
        <v>0.44900000000000001</v>
      </c>
      <c r="L50" s="15">
        <v>0</v>
      </c>
    </row>
    <row r="51" spans="1:16" s="12" customFormat="1" ht="13.2" customHeight="1" x14ac:dyDescent="0.25">
      <c r="G51" s="12" t="s">
        <v>372</v>
      </c>
      <c r="H51" s="12" t="s">
        <v>373</v>
      </c>
      <c r="I51" s="12" t="s">
        <v>374</v>
      </c>
      <c r="J51" s="12" t="s">
        <v>375</v>
      </c>
      <c r="K51" s="12" t="s">
        <v>376</v>
      </c>
      <c r="L51" s="12" t="s">
        <v>377</v>
      </c>
      <c r="M51" s="12" t="s">
        <v>378</v>
      </c>
      <c r="O51" s="12" t="s">
        <v>379</v>
      </c>
      <c r="P51" s="12" t="s">
        <v>380</v>
      </c>
    </row>
    <row r="52" spans="1:16" s="12" customFormat="1" ht="13.2" customHeight="1" x14ac:dyDescent="0.25">
      <c r="G52" s="12">
        <v>1</v>
      </c>
      <c r="H52" s="15">
        <v>4.0000000000000001E-3</v>
      </c>
      <c r="I52" s="15">
        <v>181.02</v>
      </c>
      <c r="J52" s="15">
        <v>49</v>
      </c>
      <c r="K52" s="15">
        <v>228.92</v>
      </c>
      <c r="L52" s="15">
        <v>-92.290999999999997</v>
      </c>
      <c r="M52" s="15">
        <v>0.44900000000000001</v>
      </c>
      <c r="O52" s="15">
        <v>0.44900000000000001</v>
      </c>
      <c r="P52" s="15">
        <v>0</v>
      </c>
    </row>
    <row r="53" spans="1:16" s="12" customFormat="1" ht="13.2" customHeight="1" x14ac:dyDescent="0.25">
      <c r="G53" s="12">
        <v>2</v>
      </c>
      <c r="H53" s="15">
        <v>45.981000000000002</v>
      </c>
      <c r="I53" s="15">
        <v>223.94900000000001</v>
      </c>
      <c r="J53" s="15">
        <v>0</v>
      </c>
      <c r="K53" s="15">
        <v>255</v>
      </c>
      <c r="L53" s="15">
        <v>0</v>
      </c>
      <c r="M53" s="15">
        <v>0</v>
      </c>
      <c r="O53" s="15">
        <v>2.96</v>
      </c>
      <c r="P53" s="12">
        <f>1.732*M55</f>
        <v>0.86946400000000001</v>
      </c>
    </row>
    <row r="54" spans="1:16" s="12" customFormat="1" ht="13.2" customHeight="1" x14ac:dyDescent="0.25">
      <c r="G54" s="12">
        <v>3</v>
      </c>
      <c r="H54" s="15">
        <v>2.7E-2</v>
      </c>
      <c r="I54" s="15">
        <v>92.637</v>
      </c>
      <c r="J54" s="15">
        <v>30.332999999999998</v>
      </c>
      <c r="K54" s="15">
        <v>153.333</v>
      </c>
      <c r="L54" s="15">
        <v>-90</v>
      </c>
      <c r="M54" s="15">
        <v>2.96</v>
      </c>
    </row>
    <row r="55" spans="1:16" s="12" customFormat="1" ht="13.2" customHeight="1" x14ac:dyDescent="0.25">
      <c r="G55" s="12">
        <v>4</v>
      </c>
      <c r="H55" s="15">
        <v>5.0000000000000001E-3</v>
      </c>
      <c r="I55" s="15">
        <v>118.69</v>
      </c>
      <c r="J55" s="15">
        <v>49</v>
      </c>
      <c r="K55" s="15">
        <v>153.333</v>
      </c>
      <c r="L55" s="15">
        <v>-90</v>
      </c>
      <c r="M55" s="15">
        <v>0.502</v>
      </c>
    </row>
    <row r="56" spans="1:16" s="12" customFormat="1" ht="13.2" customHeight="1" x14ac:dyDescent="0.25"/>
    <row r="57" spans="1:16" s="12" customFormat="1" x14ac:dyDescent="0.25"/>
    <row r="58" spans="1:16" s="12" customFormat="1" x14ac:dyDescent="0.25"/>
    <row r="59" spans="1:16" s="13" customFormat="1" x14ac:dyDescent="0.25">
      <c r="A59" s="13">
        <v>7</v>
      </c>
      <c r="B59" s="12" t="s">
        <v>496</v>
      </c>
      <c r="C59" s="14" t="s">
        <v>485</v>
      </c>
      <c r="D59" s="13" t="s">
        <v>486</v>
      </c>
      <c r="E59" s="13" t="s">
        <v>484</v>
      </c>
      <c r="F59" s="12" t="s">
        <v>28</v>
      </c>
      <c r="G59" s="12">
        <v>3</v>
      </c>
      <c r="H59" s="12">
        <v>440.60199999999998</v>
      </c>
      <c r="I59" s="12">
        <v>10.41798</v>
      </c>
      <c r="J59" s="12">
        <v>3</v>
      </c>
      <c r="K59" s="13">
        <v>0.96799999999999997</v>
      </c>
      <c r="L59" s="13">
        <v>0.140292</v>
      </c>
    </row>
    <row r="60" spans="1:16" s="12" customFormat="1" x14ac:dyDescent="0.25">
      <c r="B60" s="13"/>
      <c r="C60" s="14"/>
      <c r="E60" s="13"/>
      <c r="G60" s="12" t="s">
        <v>372</v>
      </c>
      <c r="H60" s="12" t="s">
        <v>373</v>
      </c>
      <c r="I60" s="12" t="s">
        <v>374</v>
      </c>
      <c r="J60" s="12" t="s">
        <v>375</v>
      </c>
      <c r="K60" s="12" t="s">
        <v>376</v>
      </c>
      <c r="L60" s="12" t="s">
        <v>377</v>
      </c>
      <c r="M60" s="12" t="s">
        <v>378</v>
      </c>
      <c r="O60" s="12" t="s">
        <v>379</v>
      </c>
      <c r="P60" s="12" t="s">
        <v>380</v>
      </c>
    </row>
    <row r="61" spans="1:16" s="12" customFormat="1" x14ac:dyDescent="0.25">
      <c r="B61" s="13"/>
      <c r="C61" s="14"/>
      <c r="E61" s="13"/>
      <c r="G61" s="12">
        <v>1</v>
      </c>
      <c r="H61" s="15">
        <v>1.2999999999999999E-2</v>
      </c>
      <c r="I61" s="15">
        <v>171.74</v>
      </c>
      <c r="J61" s="15">
        <v>66</v>
      </c>
      <c r="K61" s="15">
        <v>206</v>
      </c>
      <c r="L61" s="15">
        <v>-90</v>
      </c>
      <c r="M61" s="15">
        <v>0.96799999999999997</v>
      </c>
      <c r="O61" s="15">
        <v>0.96799999999999997</v>
      </c>
      <c r="P61" s="12">
        <f>1.732*M62</f>
        <v>0.140292</v>
      </c>
    </row>
    <row r="62" spans="1:16" s="12" customFormat="1" x14ac:dyDescent="0.25">
      <c r="B62" s="13"/>
      <c r="C62" s="14"/>
      <c r="E62" s="13"/>
      <c r="G62" s="12">
        <v>2</v>
      </c>
      <c r="H62" s="15">
        <v>1E-3</v>
      </c>
      <c r="I62" s="15">
        <v>0</v>
      </c>
      <c r="J62" s="15">
        <v>0</v>
      </c>
      <c r="K62" s="15">
        <v>0</v>
      </c>
      <c r="L62" s="15">
        <v>-90</v>
      </c>
      <c r="M62" s="15">
        <v>8.1000000000000003E-2</v>
      </c>
      <c r="O62" s="15">
        <v>440.60199999999998</v>
      </c>
      <c r="P62" s="12">
        <f>1.732*M64</f>
        <v>10.41798</v>
      </c>
    </row>
    <row r="63" spans="1:16" s="12" customFormat="1" x14ac:dyDescent="0.25">
      <c r="B63" s="13"/>
      <c r="C63" s="14"/>
      <c r="E63" s="13"/>
      <c r="G63" s="12">
        <v>3</v>
      </c>
      <c r="H63" s="15">
        <v>31.093</v>
      </c>
      <c r="I63" s="15">
        <v>29.702999999999999</v>
      </c>
      <c r="J63" s="15">
        <v>20.667000000000002</v>
      </c>
      <c r="K63" s="15">
        <v>47.332999999999998</v>
      </c>
      <c r="L63" s="15">
        <v>-90</v>
      </c>
      <c r="M63" s="15">
        <v>40.601999999999997</v>
      </c>
    </row>
    <row r="64" spans="1:16" s="12" customFormat="1" x14ac:dyDescent="0.25">
      <c r="B64" s="13"/>
      <c r="C64" s="14"/>
      <c r="E64" s="13"/>
      <c r="G64" s="12">
        <v>4</v>
      </c>
      <c r="H64" s="15">
        <v>5.0880000000000001</v>
      </c>
      <c r="I64" s="15">
        <v>30.777999999999999</v>
      </c>
      <c r="J64" s="15">
        <v>27.667000000000002</v>
      </c>
      <c r="K64" s="15">
        <v>32.667000000000002</v>
      </c>
      <c r="L64" s="15">
        <v>-90</v>
      </c>
      <c r="M64" s="15">
        <v>6.0149999999999997</v>
      </c>
    </row>
    <row r="65" spans="1:16" s="12" customFormat="1" x14ac:dyDescent="0.25">
      <c r="B65" s="13"/>
      <c r="C65" s="14"/>
      <c r="E65" s="13"/>
    </row>
    <row r="66" spans="1:16" s="12" customFormat="1" x14ac:dyDescent="0.25">
      <c r="B66" s="13"/>
      <c r="C66" s="14"/>
      <c r="E66" s="13"/>
    </row>
    <row r="67" spans="1:16" s="12" customFormat="1" x14ac:dyDescent="0.25">
      <c r="B67" s="13"/>
      <c r="C67" s="14"/>
      <c r="E67" s="13"/>
    </row>
    <row r="68" spans="1:16" s="12" customFormat="1" x14ac:dyDescent="0.25">
      <c r="B68" s="13"/>
      <c r="C68" s="14"/>
      <c r="E68" s="13"/>
    </row>
    <row r="69" spans="1:16" s="12" customFormat="1" x14ac:dyDescent="0.25">
      <c r="A69" s="12">
        <v>8</v>
      </c>
      <c r="B69" s="13" t="s">
        <v>497</v>
      </c>
      <c r="C69" s="14" t="s">
        <v>485</v>
      </c>
      <c r="D69" s="13" t="s">
        <v>486</v>
      </c>
      <c r="E69" s="13" t="s">
        <v>499</v>
      </c>
      <c r="F69" s="12" t="s">
        <v>28</v>
      </c>
      <c r="G69" s="12">
        <v>3</v>
      </c>
      <c r="H69" s="12">
        <v>157.35300000000001</v>
      </c>
      <c r="I69" s="12">
        <v>15.283168</v>
      </c>
      <c r="J69" s="12">
        <v>3</v>
      </c>
      <c r="K69" s="12">
        <v>1.0669999999999999</v>
      </c>
      <c r="L69" s="12">
        <v>0</v>
      </c>
    </row>
    <row r="70" spans="1:16" s="12" customFormat="1" x14ac:dyDescent="0.25">
      <c r="B70" s="13"/>
      <c r="C70" s="14"/>
      <c r="E70" s="13"/>
      <c r="G70" s="12" t="s">
        <v>372</v>
      </c>
      <c r="H70" s="12" t="s">
        <v>373</v>
      </c>
      <c r="I70" s="12" t="s">
        <v>374</v>
      </c>
      <c r="J70" s="12" t="s">
        <v>375</v>
      </c>
      <c r="K70" s="12" t="s">
        <v>376</v>
      </c>
      <c r="L70" s="12" t="s">
        <v>377</v>
      </c>
      <c r="M70" s="12" t="s">
        <v>378</v>
      </c>
      <c r="O70" s="12" t="s">
        <v>379</v>
      </c>
      <c r="P70" s="12" t="s">
        <v>380</v>
      </c>
    </row>
    <row r="71" spans="1:16" s="12" customFormat="1" x14ac:dyDescent="0.25">
      <c r="B71" s="13"/>
      <c r="C71" s="14"/>
      <c r="E71" s="13"/>
      <c r="G71" s="12">
        <v>1</v>
      </c>
      <c r="H71" s="15">
        <v>1.6E-2</v>
      </c>
      <c r="I71" s="15">
        <v>226.297</v>
      </c>
      <c r="J71" s="15">
        <v>48.332999999999998</v>
      </c>
      <c r="K71" s="15">
        <v>246.333</v>
      </c>
      <c r="L71" s="15">
        <v>-90</v>
      </c>
      <c r="M71" s="15">
        <v>1.0669999999999999</v>
      </c>
      <c r="O71" s="15">
        <v>1.0669999999999999</v>
      </c>
      <c r="P71" s="15">
        <v>0</v>
      </c>
    </row>
    <row r="72" spans="1:16" s="12" customFormat="1" x14ac:dyDescent="0.25">
      <c r="B72" s="13"/>
      <c r="C72" s="14"/>
      <c r="E72" s="13"/>
      <c r="G72" s="12">
        <v>2</v>
      </c>
      <c r="H72" s="15">
        <v>112.35299999999999</v>
      </c>
      <c r="I72" s="15">
        <v>233.81899999999999</v>
      </c>
      <c r="J72" s="15">
        <v>4</v>
      </c>
      <c r="K72" s="15">
        <v>255</v>
      </c>
      <c r="L72" s="15">
        <v>0</v>
      </c>
      <c r="M72" s="15">
        <v>0</v>
      </c>
      <c r="O72" s="15">
        <v>157.35300000000001</v>
      </c>
      <c r="P72" s="12">
        <f>1.732*M74</f>
        <v>15.283168</v>
      </c>
    </row>
    <row r="73" spans="1:16" s="12" customFormat="1" x14ac:dyDescent="0.25">
      <c r="B73" s="13"/>
      <c r="C73" s="14"/>
      <c r="E73" s="13"/>
      <c r="G73" s="12">
        <v>3</v>
      </c>
      <c r="H73" s="15">
        <v>28.353999999999999</v>
      </c>
      <c r="I73" s="15">
        <v>37.911999999999999</v>
      </c>
      <c r="J73" s="15">
        <v>31.332999999999998</v>
      </c>
      <c r="K73" s="15">
        <v>184.667</v>
      </c>
      <c r="L73" s="15">
        <v>-90</v>
      </c>
      <c r="M73" s="15">
        <v>57.353000000000002</v>
      </c>
    </row>
    <row r="74" spans="1:16" s="12" customFormat="1" x14ac:dyDescent="0.25">
      <c r="B74" s="13"/>
      <c r="C74" s="14"/>
      <c r="E74" s="13"/>
      <c r="G74" s="12">
        <v>4</v>
      </c>
      <c r="H74" s="15">
        <v>4.5659999999999998</v>
      </c>
      <c r="I74" s="15">
        <v>154.19300000000001</v>
      </c>
      <c r="J74" s="15">
        <v>49.332999999999998</v>
      </c>
      <c r="K74" s="15">
        <v>186.333</v>
      </c>
      <c r="L74" s="15">
        <v>-90</v>
      </c>
      <c r="M74" s="15">
        <v>8.8239999999999998</v>
      </c>
    </row>
    <row r="75" spans="1:16" s="12" customFormat="1" x14ac:dyDescent="0.25">
      <c r="B75" s="13"/>
      <c r="C75" s="14"/>
      <c r="E75" s="13"/>
    </row>
    <row r="76" spans="1:16" s="12" customFormat="1" x14ac:dyDescent="0.25">
      <c r="B76" s="13"/>
      <c r="C76" s="14"/>
      <c r="E76" s="13"/>
    </row>
    <row r="77" spans="1:16" s="12" customFormat="1" x14ac:dyDescent="0.25">
      <c r="B77" s="13"/>
      <c r="C77" s="14"/>
      <c r="E77" s="13"/>
    </row>
    <row r="78" spans="1:16" s="12" customFormat="1" x14ac:dyDescent="0.25">
      <c r="B78" s="13"/>
      <c r="C78" s="14"/>
      <c r="E78" s="13"/>
    </row>
    <row r="79" spans="1:16" s="12" customFormat="1" x14ac:dyDescent="0.25">
      <c r="A79" s="12">
        <v>9</v>
      </c>
      <c r="B79" s="13" t="s">
        <v>500</v>
      </c>
      <c r="C79" s="14" t="s">
        <v>485</v>
      </c>
      <c r="D79" s="13" t="s">
        <v>486</v>
      </c>
      <c r="E79" s="13" t="s">
        <v>502</v>
      </c>
      <c r="F79" s="12" t="s">
        <v>28</v>
      </c>
      <c r="G79" s="12">
        <v>3</v>
      </c>
      <c r="H79" s="12">
        <v>62.703000000000003</v>
      </c>
      <c r="I79" s="12">
        <v>4.6815959999999999</v>
      </c>
      <c r="J79" s="12">
        <v>3</v>
      </c>
      <c r="K79" s="12">
        <v>0.98499999999999999</v>
      </c>
      <c r="L79" s="12">
        <v>0.19744800000000001</v>
      </c>
    </row>
    <row r="80" spans="1:16" s="12" customFormat="1" x14ac:dyDescent="0.25">
      <c r="B80" s="13"/>
      <c r="C80" s="14"/>
      <c r="E80" s="13"/>
      <c r="G80" s="12" t="s">
        <v>372</v>
      </c>
      <c r="H80" s="12" t="s">
        <v>373</v>
      </c>
      <c r="I80" s="12" t="s">
        <v>374</v>
      </c>
      <c r="J80" s="12" t="s">
        <v>375</v>
      </c>
      <c r="K80" s="12" t="s">
        <v>376</v>
      </c>
      <c r="L80" s="12" t="s">
        <v>377</v>
      </c>
      <c r="M80" s="12" t="s">
        <v>378</v>
      </c>
      <c r="O80" s="12" t="s">
        <v>379</v>
      </c>
      <c r="P80" s="12" t="s">
        <v>380</v>
      </c>
    </row>
    <row r="81" spans="1:16" s="12" customFormat="1" x14ac:dyDescent="0.25">
      <c r="B81" s="13"/>
      <c r="C81" s="14"/>
      <c r="E81" s="13"/>
      <c r="G81" s="12">
        <v>1</v>
      </c>
      <c r="H81" s="15">
        <v>1.2999999999999999E-2</v>
      </c>
      <c r="I81" s="15">
        <v>6.7889999999999997</v>
      </c>
      <c r="J81" s="15">
        <v>0</v>
      </c>
      <c r="K81" s="15">
        <v>66</v>
      </c>
      <c r="L81" s="15">
        <v>-90</v>
      </c>
      <c r="M81" s="15">
        <v>0.98499999999999999</v>
      </c>
      <c r="O81" s="15">
        <v>0.98499999999999999</v>
      </c>
      <c r="P81" s="12">
        <f>1.732*M82</f>
        <v>0.19744800000000001</v>
      </c>
    </row>
    <row r="82" spans="1:16" s="12" customFormat="1" x14ac:dyDescent="0.25">
      <c r="B82" s="13"/>
      <c r="C82" s="14"/>
      <c r="E82" s="13"/>
      <c r="G82" s="12">
        <v>2</v>
      </c>
      <c r="H82" s="15">
        <v>2E-3</v>
      </c>
      <c r="I82" s="15">
        <v>0.26700000000000002</v>
      </c>
      <c r="J82" s="15">
        <v>0</v>
      </c>
      <c r="K82" s="15">
        <v>2.6669999999999998</v>
      </c>
      <c r="L82" s="15">
        <v>-90</v>
      </c>
      <c r="M82" s="15">
        <v>0.114</v>
      </c>
      <c r="O82" s="15">
        <v>62.703000000000003</v>
      </c>
      <c r="P82" s="12">
        <f>1.732*M84</f>
        <v>4.6815959999999999</v>
      </c>
    </row>
    <row r="83" spans="1:16" s="12" customFormat="1" x14ac:dyDescent="0.25">
      <c r="B83" s="13"/>
      <c r="C83" s="14"/>
      <c r="E83" s="13"/>
      <c r="G83" s="12">
        <v>3</v>
      </c>
      <c r="H83" s="15">
        <v>4.1230000000000002</v>
      </c>
      <c r="I83" s="15">
        <v>165.59299999999999</v>
      </c>
      <c r="J83" s="15">
        <v>156</v>
      </c>
      <c r="K83" s="15">
        <v>255</v>
      </c>
      <c r="L83" s="15">
        <v>-90</v>
      </c>
      <c r="M83" s="15">
        <v>22.702999999999999</v>
      </c>
    </row>
    <row r="84" spans="1:16" s="12" customFormat="1" x14ac:dyDescent="0.25">
      <c r="B84" s="13"/>
      <c r="C84" s="14"/>
      <c r="E84" s="13"/>
      <c r="G84" s="12">
        <v>4</v>
      </c>
      <c r="H84" s="15">
        <v>0.51900000000000002</v>
      </c>
      <c r="I84" s="15">
        <v>2.0619999999999998</v>
      </c>
      <c r="J84" s="15">
        <v>0</v>
      </c>
      <c r="K84" s="15">
        <v>33</v>
      </c>
      <c r="L84" s="15">
        <v>-90</v>
      </c>
      <c r="M84" s="15">
        <v>2.7029999999999998</v>
      </c>
    </row>
    <row r="85" spans="1:16" s="12" customFormat="1" x14ac:dyDescent="0.25">
      <c r="B85" s="13"/>
      <c r="C85" s="14"/>
      <c r="E85" s="13"/>
    </row>
    <row r="86" spans="1:16" s="12" customFormat="1" x14ac:dyDescent="0.25">
      <c r="B86" s="13"/>
      <c r="C86" s="14"/>
      <c r="E86" s="13"/>
    </row>
    <row r="87" spans="1:16" s="12" customFormat="1" x14ac:dyDescent="0.25">
      <c r="A87" s="12">
        <v>10</v>
      </c>
      <c r="B87" s="12" t="s">
        <v>509</v>
      </c>
      <c r="C87" s="14" t="s">
        <v>485</v>
      </c>
      <c r="D87" s="13" t="s">
        <v>486</v>
      </c>
      <c r="E87" s="12" t="s">
        <v>510</v>
      </c>
      <c r="F87" s="12" t="s">
        <v>28</v>
      </c>
      <c r="G87" s="12">
        <v>3</v>
      </c>
      <c r="H87" s="12">
        <v>157.93799999999999</v>
      </c>
      <c r="I87" s="12">
        <v>29.998239999999999</v>
      </c>
      <c r="J87" s="12">
        <v>3</v>
      </c>
      <c r="K87" s="15">
        <v>1.0189999999999999</v>
      </c>
      <c r="L87" s="15">
        <v>0</v>
      </c>
    </row>
    <row r="88" spans="1:16" s="12" customFormat="1" x14ac:dyDescent="0.25">
      <c r="B88" s="13"/>
      <c r="C88" s="14"/>
      <c r="E88" s="13"/>
      <c r="G88" s="12" t="s">
        <v>372</v>
      </c>
      <c r="H88" s="12" t="s">
        <v>373</v>
      </c>
      <c r="I88" s="12" t="s">
        <v>374</v>
      </c>
      <c r="J88" s="12" t="s">
        <v>375</v>
      </c>
      <c r="K88" s="12" t="s">
        <v>376</v>
      </c>
      <c r="L88" s="12" t="s">
        <v>377</v>
      </c>
      <c r="M88" s="12" t="s">
        <v>378</v>
      </c>
      <c r="O88" s="12" t="s">
        <v>379</v>
      </c>
      <c r="P88" s="12" t="s">
        <v>380</v>
      </c>
    </row>
    <row r="89" spans="1:16" s="12" customFormat="1" x14ac:dyDescent="0.25">
      <c r="B89" s="13"/>
      <c r="C89" s="14"/>
      <c r="E89" s="13"/>
      <c r="G89" s="12">
        <v>1</v>
      </c>
      <c r="H89" s="15">
        <v>1.9E-2</v>
      </c>
      <c r="I89" s="15">
        <v>73.75</v>
      </c>
      <c r="J89" s="15">
        <v>63</v>
      </c>
      <c r="K89" s="15">
        <v>255</v>
      </c>
      <c r="L89" s="15">
        <v>-90</v>
      </c>
      <c r="M89" s="15">
        <v>1.0189999999999999</v>
      </c>
      <c r="O89" s="15">
        <v>1.0189999999999999</v>
      </c>
      <c r="P89" s="15">
        <v>0</v>
      </c>
    </row>
    <row r="90" spans="1:16" s="12" customFormat="1" x14ac:dyDescent="0.25">
      <c r="B90" s="13"/>
      <c r="C90" s="14"/>
      <c r="E90" s="13"/>
      <c r="G90" s="12">
        <v>2</v>
      </c>
      <c r="H90" s="15">
        <v>88.39</v>
      </c>
      <c r="I90" s="15">
        <v>228.852</v>
      </c>
      <c r="J90" s="15">
        <v>0</v>
      </c>
      <c r="K90" s="15">
        <v>255</v>
      </c>
      <c r="L90" s="15">
        <v>0</v>
      </c>
      <c r="M90" s="15">
        <v>0</v>
      </c>
      <c r="O90" s="15">
        <v>157.93799999999999</v>
      </c>
      <c r="P90" s="12">
        <f>1.732*M92</f>
        <v>29.998239999999999</v>
      </c>
    </row>
    <row r="91" spans="1:16" s="12" customFormat="1" x14ac:dyDescent="0.25">
      <c r="B91" s="13"/>
      <c r="C91" s="14"/>
      <c r="E91" s="13"/>
      <c r="G91" s="12">
        <v>3</v>
      </c>
      <c r="H91" s="15">
        <v>31.969000000000001</v>
      </c>
      <c r="I91" s="15">
        <v>17</v>
      </c>
      <c r="J91" s="15">
        <v>15</v>
      </c>
      <c r="K91" s="15">
        <v>19</v>
      </c>
      <c r="L91" s="15">
        <v>-90</v>
      </c>
      <c r="M91" s="15">
        <v>37.938000000000002</v>
      </c>
    </row>
    <row r="92" spans="1:16" s="12" customFormat="1" x14ac:dyDescent="0.25">
      <c r="B92" s="13"/>
      <c r="C92" s="14"/>
      <c r="E92" s="13"/>
      <c r="G92" s="12">
        <v>4</v>
      </c>
      <c r="H92" s="15">
        <v>14.964</v>
      </c>
      <c r="I92" s="15">
        <v>25</v>
      </c>
      <c r="J92" s="15">
        <v>15</v>
      </c>
      <c r="K92" s="15">
        <v>171</v>
      </c>
      <c r="L92" s="15">
        <v>-90</v>
      </c>
      <c r="M92" s="15">
        <v>17.32</v>
      </c>
    </row>
    <row r="93" spans="1:16" s="12" customFormat="1" x14ac:dyDescent="0.25">
      <c r="B93" s="13"/>
      <c r="C93" s="14"/>
      <c r="E93" s="13"/>
    </row>
    <row r="94" spans="1:16" s="12" customFormat="1" x14ac:dyDescent="0.25">
      <c r="B94" s="13"/>
      <c r="C94" s="14"/>
      <c r="E94" s="13"/>
    </row>
    <row r="95" spans="1:16" s="12" customFormat="1" x14ac:dyDescent="0.25">
      <c r="B95" s="13"/>
      <c r="C95" s="14"/>
      <c r="E95" s="13"/>
    </row>
    <row r="96" spans="1:16" s="12" customFormat="1" x14ac:dyDescent="0.25">
      <c r="B96" s="13"/>
      <c r="C96" s="14"/>
      <c r="E96" s="13"/>
    </row>
    <row r="97" spans="1:16" s="12" customFormat="1" x14ac:dyDescent="0.25">
      <c r="B97" s="13"/>
      <c r="C97" s="14"/>
      <c r="E97" s="13"/>
    </row>
    <row r="98" spans="1:16" s="12" customFormat="1" x14ac:dyDescent="0.25">
      <c r="B98" s="13"/>
      <c r="C98" s="14"/>
      <c r="E98" s="13"/>
    </row>
    <row r="99" spans="1:16" s="12" customFormat="1" x14ac:dyDescent="0.25">
      <c r="A99" s="12">
        <v>11</v>
      </c>
      <c r="B99" s="13" t="s">
        <v>528</v>
      </c>
      <c r="C99" s="14" t="s">
        <v>392</v>
      </c>
      <c r="D99" s="12" t="s">
        <v>393</v>
      </c>
      <c r="E99" s="13" t="s">
        <v>530</v>
      </c>
      <c r="F99" s="12" t="s">
        <v>28</v>
      </c>
      <c r="G99" s="12">
        <v>3</v>
      </c>
      <c r="H99" s="12">
        <v>2760</v>
      </c>
      <c r="I99" s="12">
        <v>415.68</v>
      </c>
      <c r="J99" s="12">
        <v>3</v>
      </c>
      <c r="K99" s="15">
        <v>1</v>
      </c>
      <c r="L99" s="15">
        <v>0</v>
      </c>
    </row>
    <row r="100" spans="1:16" s="12" customFormat="1" x14ac:dyDescent="0.25">
      <c r="B100" s="13"/>
      <c r="C100" s="14"/>
      <c r="E100" s="13"/>
      <c r="G100" s="12" t="s">
        <v>372</v>
      </c>
      <c r="H100" s="12" t="s">
        <v>373</v>
      </c>
      <c r="I100" s="12" t="s">
        <v>374</v>
      </c>
      <c r="J100" s="12" t="s">
        <v>375</v>
      </c>
      <c r="K100" s="12" t="s">
        <v>376</v>
      </c>
      <c r="L100" s="12" t="s">
        <v>377</v>
      </c>
      <c r="M100" s="12" t="s">
        <v>378</v>
      </c>
      <c r="O100" s="12" t="s">
        <v>379</v>
      </c>
      <c r="P100" s="12" t="s">
        <v>380</v>
      </c>
    </row>
    <row r="101" spans="1:16" s="12" customFormat="1" x14ac:dyDescent="0.25">
      <c r="B101" s="13"/>
      <c r="C101" s="14"/>
      <c r="E101" s="13"/>
      <c r="G101" s="12">
        <v>1</v>
      </c>
      <c r="H101" s="15">
        <v>2.4E-2</v>
      </c>
      <c r="I101" s="15">
        <v>114.67400000000001</v>
      </c>
      <c r="J101" s="15">
        <v>33</v>
      </c>
      <c r="K101" s="15">
        <v>140</v>
      </c>
      <c r="L101" s="15">
        <v>-90</v>
      </c>
      <c r="M101" s="15">
        <v>1</v>
      </c>
      <c r="O101" s="15">
        <v>1</v>
      </c>
      <c r="P101" s="15">
        <v>0</v>
      </c>
    </row>
    <row r="102" spans="1:16" s="12" customFormat="1" x14ac:dyDescent="0.25">
      <c r="B102" s="13"/>
      <c r="C102" s="14"/>
      <c r="E102" s="13"/>
      <c r="G102" s="12">
        <v>2</v>
      </c>
      <c r="H102" s="15">
        <v>14144</v>
      </c>
      <c r="I102" s="15">
        <v>182.33</v>
      </c>
      <c r="J102" s="15">
        <v>177</v>
      </c>
      <c r="K102" s="15">
        <v>195</v>
      </c>
      <c r="L102" s="15">
        <v>-90</v>
      </c>
      <c r="M102" s="15">
        <v>1760</v>
      </c>
      <c r="O102" s="15">
        <v>2760</v>
      </c>
      <c r="P102" s="12">
        <f>1.732*M103</f>
        <v>415.68</v>
      </c>
    </row>
    <row r="103" spans="1:16" s="12" customFormat="1" x14ac:dyDescent="0.25">
      <c r="B103" s="13"/>
      <c r="C103" s="14"/>
      <c r="E103" s="13"/>
      <c r="G103" s="12">
        <v>3</v>
      </c>
      <c r="H103" s="15">
        <v>1984</v>
      </c>
      <c r="I103" s="15">
        <v>12.194000000000001</v>
      </c>
      <c r="J103" s="15">
        <v>0</v>
      </c>
      <c r="K103" s="15">
        <v>166</v>
      </c>
      <c r="L103" s="15">
        <v>-90</v>
      </c>
      <c r="M103" s="15">
        <v>240</v>
      </c>
    </row>
    <row r="104" spans="1:16" s="12" customFormat="1" x14ac:dyDescent="0.25">
      <c r="B104" s="13"/>
      <c r="C104" s="14"/>
      <c r="E104" s="13"/>
      <c r="G104" s="12">
        <v>4</v>
      </c>
      <c r="H104" s="15">
        <v>27299712</v>
      </c>
      <c r="I104" s="15">
        <v>226.14099999999999</v>
      </c>
      <c r="J104" s="15">
        <v>0</v>
      </c>
      <c r="K104" s="15">
        <v>255</v>
      </c>
      <c r="L104" s="15">
        <v>0</v>
      </c>
      <c r="M104" s="15">
        <v>0</v>
      </c>
    </row>
    <row r="105" spans="1:16" s="12" customFormat="1" x14ac:dyDescent="0.25">
      <c r="B105" s="13"/>
      <c r="C105" s="14"/>
      <c r="E105" s="13"/>
    </row>
    <row r="106" spans="1:16" s="12" customFormat="1" x14ac:dyDescent="0.25">
      <c r="B106" s="13"/>
      <c r="C106" s="14"/>
      <c r="E106" s="13"/>
    </row>
    <row r="107" spans="1:16" s="12" customFormat="1" x14ac:dyDescent="0.25">
      <c r="B107" s="13"/>
      <c r="C107" s="14"/>
      <c r="E107" s="13"/>
    </row>
    <row r="108" spans="1:16" s="12" customFormat="1" x14ac:dyDescent="0.25">
      <c r="B108" s="13"/>
      <c r="C108" s="14"/>
      <c r="E108" s="13"/>
    </row>
    <row r="109" spans="1:16" s="12" customFormat="1" x14ac:dyDescent="0.25">
      <c r="A109" s="12">
        <v>12</v>
      </c>
      <c r="B109" s="13" t="s">
        <v>532</v>
      </c>
      <c r="C109" s="14" t="s">
        <v>392</v>
      </c>
      <c r="D109" s="12" t="s">
        <v>393</v>
      </c>
      <c r="E109" s="13" t="s">
        <v>534</v>
      </c>
      <c r="F109" s="12" t="s">
        <v>28</v>
      </c>
      <c r="G109" s="12">
        <v>3</v>
      </c>
      <c r="H109" s="12">
        <v>4.84</v>
      </c>
      <c r="I109" s="12">
        <v>0.76207999999999998</v>
      </c>
      <c r="J109" s="12">
        <v>3</v>
      </c>
      <c r="K109" s="15">
        <v>0.92</v>
      </c>
      <c r="L109" s="12">
        <f>1.732*0.4</f>
        <v>0.69280000000000008</v>
      </c>
    </row>
    <row r="110" spans="1:16" s="12" customFormat="1" x14ac:dyDescent="0.25">
      <c r="B110" s="13"/>
      <c r="C110" s="14"/>
      <c r="E110" s="13"/>
      <c r="G110" s="12" t="s">
        <v>372</v>
      </c>
      <c r="H110" s="12" t="s">
        <v>373</v>
      </c>
      <c r="I110" s="12" t="s">
        <v>374</v>
      </c>
      <c r="J110" s="12" t="s">
        <v>375</v>
      </c>
      <c r="K110" s="12" t="s">
        <v>376</v>
      </c>
      <c r="L110" s="12" t="s">
        <v>377</v>
      </c>
      <c r="M110" s="12" t="s">
        <v>378</v>
      </c>
      <c r="O110" s="12" t="s">
        <v>379</v>
      </c>
      <c r="P110" s="12" t="s">
        <v>380</v>
      </c>
    </row>
    <row r="111" spans="1:16" s="12" customFormat="1" x14ac:dyDescent="0.25">
      <c r="B111" s="13"/>
      <c r="C111" s="14"/>
      <c r="E111" s="13"/>
      <c r="G111" s="12">
        <v>1</v>
      </c>
      <c r="H111" s="15">
        <v>1.9E-2</v>
      </c>
      <c r="I111" s="15">
        <v>124.447</v>
      </c>
      <c r="J111" s="15">
        <v>16</v>
      </c>
      <c r="K111" s="15">
        <v>138</v>
      </c>
      <c r="L111" s="15">
        <v>-90</v>
      </c>
      <c r="M111" s="15">
        <v>0.92</v>
      </c>
      <c r="O111" s="15">
        <v>0.92</v>
      </c>
      <c r="P111" s="12">
        <f>1.732*0.4</f>
        <v>0.69280000000000008</v>
      </c>
    </row>
    <row r="112" spans="1:16" s="12" customFormat="1" x14ac:dyDescent="0.25">
      <c r="B112" s="13"/>
      <c r="C112" s="14"/>
      <c r="E112" s="13"/>
      <c r="G112" s="12">
        <v>2</v>
      </c>
      <c r="H112" s="15">
        <v>8.0000000000000002E-3</v>
      </c>
      <c r="I112" s="15">
        <v>228.74600000000001</v>
      </c>
      <c r="J112" s="15">
        <v>128.333</v>
      </c>
      <c r="K112" s="15">
        <v>255</v>
      </c>
      <c r="L112" s="15">
        <v>-90</v>
      </c>
      <c r="M112" s="15">
        <v>0.4</v>
      </c>
      <c r="O112" s="15">
        <v>4.84</v>
      </c>
      <c r="P112" s="12">
        <f>1.732*M114</f>
        <v>0.76207999999999998</v>
      </c>
    </row>
    <row r="113" spans="1:16" s="12" customFormat="1" x14ac:dyDescent="0.25">
      <c r="B113" s="13"/>
      <c r="C113" s="14"/>
      <c r="E113" s="13"/>
      <c r="G113" s="12">
        <v>3</v>
      </c>
      <c r="H113" s="15">
        <v>9.7000000000000003E-2</v>
      </c>
      <c r="I113" s="15">
        <v>249.06</v>
      </c>
      <c r="J113" s="15">
        <v>14</v>
      </c>
      <c r="K113" s="15">
        <v>255</v>
      </c>
      <c r="L113" s="15">
        <v>-90</v>
      </c>
      <c r="M113" s="15">
        <v>4.84</v>
      </c>
    </row>
    <row r="114" spans="1:16" s="12" customFormat="1" x14ac:dyDescent="0.25">
      <c r="B114" s="13"/>
      <c r="C114" s="14"/>
      <c r="E114" s="13"/>
      <c r="G114" s="12">
        <v>4</v>
      </c>
      <c r="H114" s="15">
        <v>8.9999999999999993E-3</v>
      </c>
      <c r="I114" s="15">
        <v>211.17400000000001</v>
      </c>
      <c r="J114" s="15">
        <v>190.667</v>
      </c>
      <c r="K114" s="15">
        <v>255</v>
      </c>
      <c r="L114" s="15">
        <v>-90</v>
      </c>
      <c r="M114" s="15">
        <v>0.44</v>
      </c>
    </row>
    <row r="115" spans="1:16" s="12" customFormat="1" x14ac:dyDescent="0.25">
      <c r="B115" s="13"/>
      <c r="C115" s="14"/>
      <c r="E115" s="13"/>
    </row>
    <row r="116" spans="1:16" s="12" customFormat="1" x14ac:dyDescent="0.25">
      <c r="B116" s="13"/>
      <c r="C116" s="14"/>
      <c r="E116" s="13"/>
    </row>
    <row r="117" spans="1:16" s="12" customFormat="1" x14ac:dyDescent="0.25">
      <c r="B117" s="13"/>
      <c r="C117" s="14"/>
      <c r="E117" s="13"/>
    </row>
    <row r="118" spans="1:16" s="12" customFormat="1" x14ac:dyDescent="0.25">
      <c r="B118" s="13"/>
      <c r="C118" s="14"/>
      <c r="E118" s="13"/>
    </row>
    <row r="119" spans="1:16" s="12" customFormat="1" x14ac:dyDescent="0.25">
      <c r="A119" s="12">
        <v>13</v>
      </c>
      <c r="B119" s="13" t="s">
        <v>536</v>
      </c>
      <c r="C119" s="14" t="s">
        <v>539</v>
      </c>
      <c r="D119" s="13" t="s">
        <v>486</v>
      </c>
      <c r="E119" s="13" t="s">
        <v>491</v>
      </c>
      <c r="F119" s="12" t="s">
        <v>28</v>
      </c>
      <c r="G119" s="12">
        <v>3</v>
      </c>
      <c r="H119" s="12">
        <v>115.625</v>
      </c>
      <c r="I119" s="12">
        <v>64.95</v>
      </c>
      <c r="J119" s="12">
        <v>3</v>
      </c>
      <c r="K119" s="12">
        <v>0.97699999999999998</v>
      </c>
      <c r="L119" s="12">
        <v>0.29790399999999995</v>
      </c>
    </row>
    <row r="120" spans="1:16" s="12" customFormat="1" x14ac:dyDescent="0.25">
      <c r="B120" s="13"/>
      <c r="C120" s="14"/>
      <c r="E120" s="13"/>
      <c r="G120" s="12" t="s">
        <v>372</v>
      </c>
      <c r="H120" s="12" t="s">
        <v>373</v>
      </c>
      <c r="I120" s="12" t="s">
        <v>374</v>
      </c>
      <c r="J120" s="12" t="s">
        <v>375</v>
      </c>
      <c r="K120" s="12" t="s">
        <v>376</v>
      </c>
      <c r="L120" s="12" t="s">
        <v>377</v>
      </c>
      <c r="M120" s="12" t="s">
        <v>378</v>
      </c>
      <c r="O120" s="12" t="s">
        <v>379</v>
      </c>
      <c r="P120" s="12" t="s">
        <v>380</v>
      </c>
    </row>
    <row r="121" spans="1:16" s="12" customFormat="1" x14ac:dyDescent="0.25">
      <c r="B121" s="13"/>
      <c r="C121" s="14"/>
      <c r="E121" s="13"/>
      <c r="G121" s="12">
        <v>1</v>
      </c>
      <c r="H121" s="15">
        <v>2.9000000000000001E-2</v>
      </c>
      <c r="I121" s="15">
        <v>47.457000000000001</v>
      </c>
      <c r="J121" s="15">
        <v>23</v>
      </c>
      <c r="K121" s="15">
        <v>214</v>
      </c>
      <c r="L121" s="15">
        <v>-90</v>
      </c>
      <c r="M121" s="15">
        <v>0.97699999999999998</v>
      </c>
      <c r="O121" s="15">
        <v>0.97699999999999998</v>
      </c>
      <c r="P121" s="12">
        <f>1.732*M122</f>
        <v>0.29790399999999995</v>
      </c>
    </row>
    <row r="122" spans="1:16" s="12" customFormat="1" x14ac:dyDescent="0.25">
      <c r="B122" s="13"/>
      <c r="C122" s="14"/>
      <c r="E122" s="13"/>
      <c r="G122" s="12">
        <v>2</v>
      </c>
      <c r="H122" s="15">
        <v>6.0000000000000001E-3</v>
      </c>
      <c r="I122" s="15">
        <v>80.429000000000002</v>
      </c>
      <c r="J122" s="15">
        <v>0</v>
      </c>
      <c r="K122" s="15">
        <v>245</v>
      </c>
      <c r="L122" s="15">
        <v>-90</v>
      </c>
      <c r="M122" s="15">
        <v>0.17199999999999999</v>
      </c>
      <c r="O122" s="15">
        <v>115.625</v>
      </c>
      <c r="P122" s="12">
        <f>1.732*M124</f>
        <v>64.95</v>
      </c>
    </row>
    <row r="123" spans="1:16" s="12" customFormat="1" x14ac:dyDescent="0.25">
      <c r="B123" s="13"/>
      <c r="C123" s="14"/>
      <c r="E123" s="13"/>
      <c r="G123" s="12">
        <v>3</v>
      </c>
      <c r="H123" s="15">
        <v>51.88</v>
      </c>
      <c r="I123" s="15">
        <v>144.29400000000001</v>
      </c>
      <c r="J123" s="15">
        <v>3</v>
      </c>
      <c r="K123" s="15">
        <v>219</v>
      </c>
      <c r="L123" s="15">
        <v>-90</v>
      </c>
      <c r="M123" s="15">
        <v>65.625</v>
      </c>
    </row>
    <row r="124" spans="1:16" s="12" customFormat="1" x14ac:dyDescent="0.25">
      <c r="B124" s="13"/>
      <c r="C124" s="14"/>
      <c r="E124" s="13"/>
      <c r="G124" s="12">
        <v>4</v>
      </c>
      <c r="H124" s="15">
        <v>29.907</v>
      </c>
      <c r="I124" s="15">
        <v>24.672999999999998</v>
      </c>
      <c r="J124" s="15">
        <v>0</v>
      </c>
      <c r="K124" s="15">
        <v>135</v>
      </c>
      <c r="L124" s="15">
        <v>-90</v>
      </c>
      <c r="M124" s="15">
        <v>37.5</v>
      </c>
    </row>
    <row r="125" spans="1:16" s="12" customFormat="1" x14ac:dyDescent="0.25">
      <c r="B125" s="13"/>
      <c r="C125" s="14"/>
      <c r="E125" s="13"/>
    </row>
    <row r="126" spans="1:16" s="12" customFormat="1" x14ac:dyDescent="0.25">
      <c r="B126" s="13"/>
      <c r="C126" s="14"/>
      <c r="E126" s="13"/>
    </row>
    <row r="127" spans="1:16" s="12" customFormat="1" x14ac:dyDescent="0.25">
      <c r="B127" s="13"/>
      <c r="C127" s="14"/>
      <c r="E127" s="13"/>
    </row>
    <row r="128" spans="1:16" s="12" customFormat="1" x14ac:dyDescent="0.25">
      <c r="B128" s="13"/>
      <c r="C128" s="14"/>
      <c r="E128" s="13"/>
    </row>
    <row r="129" spans="1:16" s="12" customFormat="1" x14ac:dyDescent="0.25">
      <c r="B129" s="13"/>
      <c r="C129" s="14"/>
      <c r="E129" s="13"/>
    </row>
    <row r="130" spans="1:16" s="12" customFormat="1" x14ac:dyDescent="0.25">
      <c r="A130" s="12">
        <v>14</v>
      </c>
      <c r="B130" s="13" t="s">
        <v>562</v>
      </c>
      <c r="C130" s="14" t="s">
        <v>539</v>
      </c>
      <c r="D130" s="13" t="s">
        <v>486</v>
      </c>
      <c r="E130" s="13" t="s">
        <v>561</v>
      </c>
      <c r="F130" s="12" t="s">
        <v>28</v>
      </c>
      <c r="G130" s="12">
        <v>3</v>
      </c>
      <c r="H130" s="12">
        <v>2.09</v>
      </c>
      <c r="I130" s="12">
        <v>0.178396</v>
      </c>
      <c r="J130" s="12">
        <v>3</v>
      </c>
      <c r="K130" s="12">
        <v>3.5999999999999997E-2</v>
      </c>
      <c r="L130" s="12">
        <v>5.1960000000000001E-3</v>
      </c>
    </row>
    <row r="131" spans="1:16" s="12" customFormat="1" x14ac:dyDescent="0.25">
      <c r="B131" s="13"/>
      <c r="C131" s="14"/>
      <c r="E131" s="13"/>
      <c r="G131" s="12" t="s">
        <v>372</v>
      </c>
      <c r="H131" s="12" t="s">
        <v>373</v>
      </c>
      <c r="I131" s="12" t="s">
        <v>374</v>
      </c>
      <c r="J131" s="12" t="s">
        <v>375</v>
      </c>
      <c r="K131" s="12" t="s">
        <v>376</v>
      </c>
      <c r="L131" s="12" t="s">
        <v>377</v>
      </c>
      <c r="M131" s="12" t="s">
        <v>378</v>
      </c>
      <c r="O131" s="12" t="s">
        <v>379</v>
      </c>
      <c r="P131" s="12" t="s">
        <v>380</v>
      </c>
    </row>
    <row r="132" spans="1:16" s="12" customFormat="1" x14ac:dyDescent="0.25">
      <c r="B132" s="13"/>
      <c r="C132" s="14"/>
      <c r="E132" s="13"/>
      <c r="G132" s="12">
        <v>1</v>
      </c>
      <c r="H132" s="16">
        <v>1.5690000000000001E-5</v>
      </c>
      <c r="I132" s="15">
        <v>128.55000000000001</v>
      </c>
      <c r="J132" s="15">
        <v>20.332999999999998</v>
      </c>
      <c r="K132" s="15">
        <v>204.667</v>
      </c>
      <c r="L132" s="15">
        <v>-90</v>
      </c>
      <c r="M132" s="15">
        <v>3.5999999999999997E-2</v>
      </c>
      <c r="O132" s="15">
        <v>3.5999999999999997E-2</v>
      </c>
      <c r="P132" s="12">
        <f>1.732*M133</f>
        <v>5.1960000000000001E-3</v>
      </c>
    </row>
    <row r="133" spans="1:16" s="12" customFormat="1" x14ac:dyDescent="0.25">
      <c r="B133" s="13"/>
      <c r="C133" s="14"/>
      <c r="E133" s="13"/>
      <c r="G133" s="12">
        <v>2</v>
      </c>
      <c r="H133" s="16">
        <v>1.5120000000000001E-6</v>
      </c>
      <c r="I133" s="15">
        <v>15.167</v>
      </c>
      <c r="J133" s="15">
        <v>0</v>
      </c>
      <c r="K133" s="15">
        <v>106.333</v>
      </c>
      <c r="L133" s="15">
        <v>-90</v>
      </c>
      <c r="M133" s="15">
        <v>3.0000000000000001E-3</v>
      </c>
      <c r="O133" s="15">
        <v>2.09</v>
      </c>
      <c r="P133" s="12">
        <f>1.732*M135</f>
        <v>0.178396</v>
      </c>
    </row>
    <row r="134" spans="1:16" s="12" customFormat="1" x14ac:dyDescent="0.25">
      <c r="B134" s="13"/>
      <c r="C134" s="14"/>
      <c r="E134" s="13"/>
      <c r="G134" s="12">
        <v>3</v>
      </c>
      <c r="H134" s="15">
        <v>1.4E-2</v>
      </c>
      <c r="I134" s="15">
        <v>33.558</v>
      </c>
      <c r="J134" s="15">
        <v>28</v>
      </c>
      <c r="K134" s="15">
        <v>216.333</v>
      </c>
      <c r="L134" s="15">
        <v>-90</v>
      </c>
      <c r="M134" s="15">
        <v>1.0900000000000001</v>
      </c>
    </row>
    <row r="135" spans="1:16" s="12" customFormat="1" x14ac:dyDescent="0.25">
      <c r="B135" s="13"/>
      <c r="C135" s="14"/>
      <c r="E135" s="13"/>
      <c r="G135" s="12">
        <v>4</v>
      </c>
      <c r="H135" s="15">
        <v>1E-3</v>
      </c>
      <c r="I135" s="15">
        <v>0.55600000000000005</v>
      </c>
      <c r="J135" s="15">
        <v>0</v>
      </c>
      <c r="K135" s="15">
        <v>2.3330000000000002</v>
      </c>
      <c r="L135" s="15">
        <v>-90</v>
      </c>
      <c r="M135" s="15">
        <v>0.10299999999999999</v>
      </c>
    </row>
    <row r="136" spans="1:16" s="12" customFormat="1" x14ac:dyDescent="0.25">
      <c r="B136" s="13"/>
      <c r="C136" s="14"/>
      <c r="E136" s="13"/>
    </row>
    <row r="137" spans="1:16" s="12" customFormat="1" x14ac:dyDescent="0.25">
      <c r="B137" s="13"/>
      <c r="C137" s="14"/>
      <c r="E137" s="13"/>
    </row>
    <row r="138" spans="1:16" s="12" customFormat="1" x14ac:dyDescent="0.25">
      <c r="B138" s="13"/>
      <c r="C138" s="14"/>
      <c r="E138" s="13"/>
    </row>
    <row r="139" spans="1:16" s="12" customFormat="1" x14ac:dyDescent="0.25">
      <c r="B139" s="13"/>
      <c r="C139" s="14"/>
      <c r="E139" s="13"/>
    </row>
    <row r="140" spans="1:16" s="12" customFormat="1" x14ac:dyDescent="0.25">
      <c r="B140" s="13"/>
      <c r="C140" s="14"/>
      <c r="E140" s="13"/>
    </row>
    <row r="141" spans="1:16" s="12" customFormat="1" x14ac:dyDescent="0.25">
      <c r="A141" s="12">
        <v>15</v>
      </c>
      <c r="B141" s="13" t="s">
        <v>564</v>
      </c>
      <c r="C141" s="13" t="s">
        <v>566</v>
      </c>
      <c r="D141" s="12" t="s">
        <v>567</v>
      </c>
      <c r="E141" s="13" t="s">
        <v>488</v>
      </c>
      <c r="F141" s="12" t="s">
        <v>28</v>
      </c>
      <c r="G141" s="12">
        <v>3</v>
      </c>
      <c r="H141" s="12">
        <v>1.39</v>
      </c>
      <c r="I141" s="12">
        <v>0.11431200000000001</v>
      </c>
      <c r="J141" s="12">
        <v>3</v>
      </c>
      <c r="K141" s="12">
        <v>0.79400000000000004</v>
      </c>
      <c r="L141" s="12">
        <v>9.5259999999999997E-2</v>
      </c>
    </row>
    <row r="142" spans="1:16" s="12" customFormat="1" x14ac:dyDescent="0.25">
      <c r="B142" s="13"/>
      <c r="C142" s="14"/>
      <c r="E142" s="13"/>
      <c r="G142" s="12" t="s">
        <v>372</v>
      </c>
      <c r="H142" s="12" t="s">
        <v>373</v>
      </c>
      <c r="I142" s="12" t="s">
        <v>374</v>
      </c>
      <c r="J142" s="12" t="s">
        <v>375</v>
      </c>
      <c r="K142" s="12" t="s">
        <v>376</v>
      </c>
      <c r="L142" s="12" t="s">
        <v>377</v>
      </c>
      <c r="M142" s="12" t="s">
        <v>378</v>
      </c>
      <c r="O142" s="12" t="s">
        <v>379</v>
      </c>
      <c r="P142" s="12" t="s">
        <v>380</v>
      </c>
    </row>
    <row r="143" spans="1:16" s="12" customFormat="1" x14ac:dyDescent="0.25">
      <c r="B143" s="13"/>
      <c r="C143" s="14"/>
      <c r="E143" s="13"/>
      <c r="G143" s="12">
        <v>1</v>
      </c>
      <c r="H143" s="15">
        <v>8.9999999999999993E-3</v>
      </c>
      <c r="I143" s="15">
        <v>4.7670000000000003</v>
      </c>
      <c r="J143" s="15">
        <v>0</v>
      </c>
      <c r="K143" s="15">
        <v>222</v>
      </c>
      <c r="L143" s="15">
        <v>-90</v>
      </c>
      <c r="M143" s="15">
        <v>0.79400000000000004</v>
      </c>
      <c r="O143" s="15">
        <v>0.79400000000000004</v>
      </c>
      <c r="P143" s="12">
        <f>1.732*M144</f>
        <v>9.5259999999999997E-2</v>
      </c>
    </row>
    <row r="144" spans="1:16" s="12" customFormat="1" x14ac:dyDescent="0.25">
      <c r="B144" s="13"/>
      <c r="C144" s="14"/>
      <c r="E144" s="13"/>
      <c r="G144" s="12">
        <v>2</v>
      </c>
      <c r="H144" s="16">
        <v>7.2990000000000001E-4</v>
      </c>
      <c r="I144" s="15">
        <v>61.222000000000001</v>
      </c>
      <c r="J144" s="15">
        <v>30.332999999999998</v>
      </c>
      <c r="K144" s="15">
        <v>120.333</v>
      </c>
      <c r="L144" s="15">
        <v>-90</v>
      </c>
      <c r="M144" s="15">
        <v>5.5E-2</v>
      </c>
      <c r="O144" s="15">
        <v>1.39</v>
      </c>
      <c r="P144" s="12">
        <f>1.732*M146</f>
        <v>0.11431200000000001</v>
      </c>
    </row>
    <row r="145" spans="1:1022 1026:2046 2050:3070 3074:4094 4098:5118 5122:6142 6146:7166 7170:8190 8194:9214 9218:10238 10242:11262 11266:12286 12290:13310 13314:14334 14338:15358 15362:16382" s="12" customFormat="1" x14ac:dyDescent="0.25">
      <c r="B145" s="13"/>
      <c r="C145" s="14"/>
      <c r="E145" s="13"/>
      <c r="G145" s="12">
        <v>3</v>
      </c>
      <c r="H145" s="15">
        <v>1.4999999999999999E-2</v>
      </c>
      <c r="I145" s="15">
        <v>198.244</v>
      </c>
      <c r="J145" s="15">
        <v>156</v>
      </c>
      <c r="K145" s="15">
        <v>239</v>
      </c>
      <c r="L145" s="15">
        <v>-90</v>
      </c>
      <c r="M145" s="15">
        <v>1.39</v>
      </c>
    </row>
    <row r="146" spans="1:1022 1026:2046 2050:3070 3074:4094 4098:5118 5122:6142 6146:7166 7170:8190 8194:9214 9218:10238 10242:11262 11266:12286 12290:13310 13314:14334 14338:15358 15362:16382" s="12" customFormat="1" x14ac:dyDescent="0.25">
      <c r="B146" s="13"/>
      <c r="C146" s="14"/>
      <c r="E146" s="13"/>
      <c r="G146" s="12">
        <v>4</v>
      </c>
      <c r="H146" s="16">
        <v>8.5150000000000004E-4</v>
      </c>
      <c r="I146" s="15">
        <v>163.143</v>
      </c>
      <c r="J146" s="15">
        <v>87.332999999999998</v>
      </c>
      <c r="K146" s="15">
        <v>255</v>
      </c>
      <c r="L146" s="15">
        <v>-90</v>
      </c>
      <c r="M146" s="15">
        <v>6.6000000000000003E-2</v>
      </c>
    </row>
    <row r="147" spans="1:1022 1026:2046 2050:3070 3074:4094 4098:5118 5122:6142 6146:7166 7170:8190 8194:9214 9218:10238 10242:11262 11266:12286 12290:13310 13314:14334 14338:15358 15362:16382" s="12" customFormat="1" x14ac:dyDescent="0.25">
      <c r="B147" s="13"/>
      <c r="C147" s="14"/>
      <c r="E147" s="13"/>
    </row>
    <row r="148" spans="1:1022 1026:2046 2050:3070 3074:4094 4098:5118 5122:6142 6146:7166 7170:8190 8194:9214 9218:10238 10242:11262 11266:12286 12290:13310 13314:14334 14338:15358 15362:16382" s="12" customFormat="1" x14ac:dyDescent="0.25">
      <c r="B148" s="13"/>
      <c r="C148" s="14"/>
      <c r="E148" s="13"/>
    </row>
    <row r="149" spans="1:1022 1026:2046 2050:3070 3074:4094 4098:5118 5122:6142 6146:7166 7170:8190 8194:9214 9218:10238 10242:11262 11266:12286 12290:13310 13314:14334 14338:15358 15362:16382" s="12" customFormat="1" x14ac:dyDescent="0.25">
      <c r="B149" s="13"/>
      <c r="C149" s="14"/>
      <c r="E149" s="13"/>
    </row>
    <row r="150" spans="1:1022 1026:2046 2050:3070 3074:4094 4098:5118 5122:6142 6146:7166 7170:8190 8194:9214 9218:10238 10242:11262 11266:12286 12290:13310 13314:14334 14338:15358 15362:16382" s="12" customFormat="1" x14ac:dyDescent="0.25">
      <c r="B150" s="13"/>
      <c r="C150" s="14"/>
      <c r="E150" s="13"/>
    </row>
    <row r="151" spans="1:1022 1026:2046 2050:3070 3074:4094 4098:5118 5122:6142 6146:7166 7170:8190 8194:9214 9218:10238 10242:11262 11266:12286 12290:13310 13314:14334 14338:15358 15362:16382" s="12" customFormat="1" x14ac:dyDescent="0.25">
      <c r="B151" s="13"/>
      <c r="C151" s="14"/>
      <c r="E151" s="13"/>
    </row>
    <row r="152" spans="1:1022 1026:2046 2050:3070 3074:4094 4098:5118 5122:6142 6146:7166 7170:8190 8194:9214 9218:10238 10242:11262 11266:12286 12290:13310 13314:14334 14338:15358 15362:16382" s="13" customFormat="1" ht="13.2" x14ac:dyDescent="0.25">
      <c r="B152" s="14"/>
      <c r="F152" s="14"/>
      <c r="J152" s="14"/>
      <c r="N152" s="14"/>
      <c r="R152" s="14"/>
      <c r="V152" s="14"/>
      <c r="Z152" s="14"/>
      <c r="AD152" s="14"/>
      <c r="AH152" s="14"/>
      <c r="AL152" s="14"/>
      <c r="AP152" s="14"/>
      <c r="AT152" s="14"/>
      <c r="AX152" s="14"/>
      <c r="BB152" s="14"/>
      <c r="BF152" s="14"/>
      <c r="BJ152" s="14"/>
      <c r="BN152" s="14"/>
      <c r="BR152" s="14"/>
      <c r="BV152" s="14"/>
      <c r="BZ152" s="14"/>
      <c r="CD152" s="14"/>
      <c r="CH152" s="14"/>
      <c r="CL152" s="14"/>
      <c r="CP152" s="14"/>
      <c r="CT152" s="14"/>
      <c r="CX152" s="14"/>
      <c r="DB152" s="14"/>
      <c r="DF152" s="14"/>
      <c r="DJ152" s="14"/>
      <c r="DN152" s="14"/>
      <c r="DR152" s="14"/>
      <c r="DV152" s="14"/>
      <c r="DZ152" s="14"/>
      <c r="ED152" s="14"/>
      <c r="EH152" s="14"/>
      <c r="EL152" s="14"/>
      <c r="EP152" s="14"/>
      <c r="ET152" s="14"/>
      <c r="EX152" s="14"/>
      <c r="FB152" s="14"/>
      <c r="FF152" s="14"/>
      <c r="FJ152" s="14"/>
      <c r="FN152" s="14"/>
      <c r="FR152" s="14"/>
      <c r="FV152" s="14"/>
      <c r="FZ152" s="14"/>
      <c r="GD152" s="14"/>
      <c r="GH152" s="14"/>
      <c r="GL152" s="14"/>
      <c r="GP152" s="14"/>
      <c r="GT152" s="14"/>
      <c r="GX152" s="14"/>
      <c r="HB152" s="14"/>
      <c r="HF152" s="14"/>
      <c r="HJ152" s="14"/>
      <c r="HN152" s="14"/>
      <c r="HR152" s="14"/>
      <c r="HV152" s="14"/>
      <c r="HZ152" s="14"/>
      <c r="ID152" s="14"/>
      <c r="IH152" s="14"/>
      <c r="IL152" s="14"/>
      <c r="IP152" s="14"/>
      <c r="IT152" s="14"/>
      <c r="IX152" s="14"/>
      <c r="JB152" s="14"/>
      <c r="JF152" s="14"/>
      <c r="JJ152" s="14"/>
      <c r="JN152" s="14"/>
      <c r="JR152" s="14"/>
      <c r="JV152" s="14"/>
      <c r="JZ152" s="14"/>
      <c r="KD152" s="14"/>
      <c r="KH152" s="14"/>
      <c r="KL152" s="14"/>
      <c r="KP152" s="14"/>
      <c r="KT152" s="14"/>
      <c r="KX152" s="14"/>
      <c r="LB152" s="14"/>
      <c r="LF152" s="14"/>
      <c r="LJ152" s="14"/>
      <c r="LN152" s="14"/>
      <c r="LR152" s="14"/>
      <c r="LV152" s="14"/>
      <c r="LZ152" s="14"/>
      <c r="MD152" s="14"/>
      <c r="MH152" s="14"/>
      <c r="ML152" s="14"/>
      <c r="MP152" s="14"/>
      <c r="MT152" s="14"/>
      <c r="MX152" s="14"/>
      <c r="NB152" s="14"/>
      <c r="NF152" s="14"/>
      <c r="NJ152" s="14"/>
      <c r="NN152" s="14"/>
      <c r="NR152" s="14"/>
      <c r="NV152" s="14"/>
      <c r="NZ152" s="14"/>
      <c r="OD152" s="14"/>
      <c r="OH152" s="14"/>
      <c r="OL152" s="14"/>
      <c r="OP152" s="14"/>
      <c r="OT152" s="14"/>
      <c r="OX152" s="14"/>
      <c r="PB152" s="14"/>
      <c r="PF152" s="14"/>
      <c r="PJ152" s="14"/>
      <c r="PN152" s="14"/>
      <c r="PR152" s="14"/>
      <c r="PV152" s="14"/>
      <c r="PZ152" s="14"/>
      <c r="QD152" s="14"/>
      <c r="QH152" s="14"/>
      <c r="QL152" s="14"/>
      <c r="QP152" s="14"/>
      <c r="QT152" s="14"/>
      <c r="QX152" s="14"/>
      <c r="RB152" s="14"/>
      <c r="RF152" s="14"/>
      <c r="RJ152" s="14"/>
      <c r="RN152" s="14"/>
      <c r="RR152" s="14"/>
      <c r="RV152" s="14"/>
      <c r="RZ152" s="14"/>
      <c r="SD152" s="14"/>
      <c r="SH152" s="14"/>
      <c r="SL152" s="14"/>
      <c r="SP152" s="14"/>
      <c r="ST152" s="14"/>
      <c r="SX152" s="14"/>
      <c r="TB152" s="14"/>
      <c r="TF152" s="14"/>
      <c r="TJ152" s="14"/>
      <c r="TN152" s="14"/>
      <c r="TR152" s="14"/>
      <c r="TV152" s="14"/>
      <c r="TZ152" s="14"/>
      <c r="UD152" s="14"/>
      <c r="UH152" s="14"/>
      <c r="UL152" s="14"/>
      <c r="UP152" s="14"/>
      <c r="UT152" s="14"/>
      <c r="UX152" s="14"/>
      <c r="VB152" s="14"/>
      <c r="VF152" s="14"/>
      <c r="VJ152" s="14"/>
      <c r="VN152" s="14"/>
      <c r="VR152" s="14"/>
      <c r="VV152" s="14"/>
      <c r="VZ152" s="14"/>
      <c r="WD152" s="14"/>
      <c r="WH152" s="14"/>
      <c r="WL152" s="14"/>
      <c r="WP152" s="14"/>
      <c r="WT152" s="14"/>
      <c r="WX152" s="14"/>
      <c r="XB152" s="14"/>
      <c r="XF152" s="14"/>
      <c r="XJ152" s="14"/>
      <c r="XN152" s="14"/>
      <c r="XR152" s="14"/>
      <c r="XV152" s="14"/>
      <c r="XZ152" s="14"/>
      <c r="YD152" s="14"/>
      <c r="YH152" s="14"/>
      <c r="YL152" s="14"/>
      <c r="YP152" s="14"/>
      <c r="YT152" s="14"/>
      <c r="YX152" s="14"/>
      <c r="ZB152" s="14"/>
      <c r="ZF152" s="14"/>
      <c r="ZJ152" s="14"/>
      <c r="ZN152" s="14"/>
      <c r="ZR152" s="14"/>
      <c r="ZV152" s="14"/>
      <c r="ZZ152" s="14"/>
      <c r="AAD152" s="14"/>
      <c r="AAH152" s="14"/>
      <c r="AAL152" s="14"/>
      <c r="AAP152" s="14"/>
      <c r="AAT152" s="14"/>
      <c r="AAX152" s="14"/>
      <c r="ABB152" s="14"/>
      <c r="ABF152" s="14"/>
      <c r="ABJ152" s="14"/>
      <c r="ABN152" s="14"/>
      <c r="ABR152" s="14"/>
      <c r="ABV152" s="14"/>
      <c r="ABZ152" s="14"/>
      <c r="ACD152" s="14"/>
      <c r="ACH152" s="14"/>
      <c r="ACL152" s="14"/>
      <c r="ACP152" s="14"/>
      <c r="ACT152" s="14"/>
      <c r="ACX152" s="14"/>
      <c r="ADB152" s="14"/>
      <c r="ADF152" s="14"/>
      <c r="ADJ152" s="14"/>
      <c r="ADN152" s="14"/>
      <c r="ADR152" s="14"/>
      <c r="ADV152" s="14"/>
      <c r="ADZ152" s="14"/>
      <c r="AED152" s="14"/>
      <c r="AEH152" s="14"/>
      <c r="AEL152" s="14"/>
      <c r="AEP152" s="14"/>
      <c r="AET152" s="14"/>
      <c r="AEX152" s="14"/>
      <c r="AFB152" s="14"/>
      <c r="AFF152" s="14"/>
      <c r="AFJ152" s="14"/>
      <c r="AFN152" s="14"/>
      <c r="AFR152" s="14"/>
      <c r="AFV152" s="14"/>
      <c r="AFZ152" s="14"/>
      <c r="AGD152" s="14"/>
      <c r="AGH152" s="14"/>
      <c r="AGL152" s="14"/>
      <c r="AGP152" s="14"/>
      <c r="AGT152" s="14"/>
      <c r="AGX152" s="14"/>
      <c r="AHB152" s="14"/>
      <c r="AHF152" s="14"/>
      <c r="AHJ152" s="14"/>
      <c r="AHN152" s="14"/>
      <c r="AHR152" s="14"/>
      <c r="AHV152" s="14"/>
      <c r="AHZ152" s="14"/>
      <c r="AID152" s="14"/>
      <c r="AIH152" s="14"/>
      <c r="AIL152" s="14"/>
      <c r="AIP152" s="14"/>
      <c r="AIT152" s="14"/>
      <c r="AIX152" s="14"/>
      <c r="AJB152" s="14"/>
      <c r="AJF152" s="14"/>
      <c r="AJJ152" s="14"/>
      <c r="AJN152" s="14"/>
      <c r="AJR152" s="14"/>
      <c r="AJV152" s="14"/>
      <c r="AJZ152" s="14"/>
      <c r="AKD152" s="14"/>
      <c r="AKH152" s="14"/>
      <c r="AKL152" s="14"/>
      <c r="AKP152" s="14"/>
      <c r="AKT152" s="14"/>
      <c r="AKX152" s="14"/>
      <c r="ALB152" s="14"/>
      <c r="ALF152" s="14"/>
      <c r="ALJ152" s="14"/>
      <c r="ALN152" s="14"/>
      <c r="ALR152" s="14"/>
      <c r="ALV152" s="14"/>
      <c r="ALZ152" s="14"/>
      <c r="AMD152" s="14"/>
      <c r="AMH152" s="14"/>
      <c r="AML152" s="14"/>
      <c r="AMP152" s="14"/>
      <c r="AMT152" s="14"/>
      <c r="AMX152" s="14"/>
      <c r="ANB152" s="14"/>
      <c r="ANF152" s="14"/>
      <c r="ANJ152" s="14"/>
      <c r="ANN152" s="14"/>
      <c r="ANR152" s="14"/>
      <c r="ANV152" s="14"/>
      <c r="ANZ152" s="14"/>
      <c r="AOD152" s="14"/>
      <c r="AOH152" s="14"/>
      <c r="AOL152" s="14"/>
      <c r="AOP152" s="14"/>
      <c r="AOT152" s="14"/>
      <c r="AOX152" s="14"/>
      <c r="APB152" s="14"/>
      <c r="APF152" s="14"/>
      <c r="APJ152" s="14"/>
      <c r="APN152" s="14"/>
      <c r="APR152" s="14"/>
      <c r="APV152" s="14"/>
      <c r="APZ152" s="14"/>
      <c r="AQD152" s="14"/>
      <c r="AQH152" s="14"/>
      <c r="AQL152" s="14"/>
      <c r="AQP152" s="14"/>
      <c r="AQT152" s="14"/>
      <c r="AQX152" s="14"/>
      <c r="ARB152" s="14"/>
      <c r="ARF152" s="14"/>
      <c r="ARJ152" s="14"/>
      <c r="ARN152" s="14"/>
      <c r="ARR152" s="14"/>
      <c r="ARV152" s="14"/>
      <c r="ARZ152" s="14"/>
      <c r="ASD152" s="14"/>
      <c r="ASH152" s="14"/>
      <c r="ASL152" s="14"/>
      <c r="ASP152" s="14"/>
      <c r="AST152" s="14"/>
      <c r="ASX152" s="14"/>
      <c r="ATB152" s="14"/>
      <c r="ATF152" s="14"/>
      <c r="ATJ152" s="14"/>
      <c r="ATN152" s="14"/>
      <c r="ATR152" s="14"/>
      <c r="ATV152" s="14"/>
      <c r="ATZ152" s="14"/>
      <c r="AUD152" s="14"/>
      <c r="AUH152" s="14"/>
      <c r="AUL152" s="14"/>
      <c r="AUP152" s="14"/>
      <c r="AUT152" s="14"/>
      <c r="AUX152" s="14"/>
      <c r="AVB152" s="14"/>
      <c r="AVF152" s="14"/>
      <c r="AVJ152" s="14"/>
      <c r="AVN152" s="14"/>
      <c r="AVR152" s="14"/>
      <c r="AVV152" s="14"/>
      <c r="AVZ152" s="14"/>
      <c r="AWD152" s="14"/>
      <c r="AWH152" s="14"/>
      <c r="AWL152" s="14"/>
      <c r="AWP152" s="14"/>
      <c r="AWT152" s="14"/>
      <c r="AWX152" s="14"/>
      <c r="AXB152" s="14"/>
      <c r="AXF152" s="14"/>
      <c r="AXJ152" s="14"/>
      <c r="AXN152" s="14"/>
      <c r="AXR152" s="14"/>
      <c r="AXV152" s="14"/>
      <c r="AXZ152" s="14"/>
      <c r="AYD152" s="14"/>
      <c r="AYH152" s="14"/>
      <c r="AYL152" s="14"/>
      <c r="AYP152" s="14"/>
      <c r="AYT152" s="14"/>
      <c r="AYX152" s="14"/>
      <c r="AZB152" s="14"/>
      <c r="AZF152" s="14"/>
      <c r="AZJ152" s="14"/>
      <c r="AZN152" s="14"/>
      <c r="AZR152" s="14"/>
      <c r="AZV152" s="14"/>
      <c r="AZZ152" s="14"/>
      <c r="BAD152" s="14"/>
      <c r="BAH152" s="14"/>
      <c r="BAL152" s="14"/>
      <c r="BAP152" s="14"/>
      <c r="BAT152" s="14"/>
      <c r="BAX152" s="14"/>
      <c r="BBB152" s="14"/>
      <c r="BBF152" s="14"/>
      <c r="BBJ152" s="14"/>
      <c r="BBN152" s="14"/>
      <c r="BBR152" s="14"/>
      <c r="BBV152" s="14"/>
      <c r="BBZ152" s="14"/>
      <c r="BCD152" s="14"/>
      <c r="BCH152" s="14"/>
      <c r="BCL152" s="14"/>
      <c r="BCP152" s="14"/>
      <c r="BCT152" s="14"/>
      <c r="BCX152" s="14"/>
      <c r="BDB152" s="14"/>
      <c r="BDF152" s="14"/>
      <c r="BDJ152" s="14"/>
      <c r="BDN152" s="14"/>
      <c r="BDR152" s="14"/>
      <c r="BDV152" s="14"/>
      <c r="BDZ152" s="14"/>
      <c r="BED152" s="14"/>
      <c r="BEH152" s="14"/>
      <c r="BEL152" s="14"/>
      <c r="BEP152" s="14"/>
      <c r="BET152" s="14"/>
      <c r="BEX152" s="14"/>
      <c r="BFB152" s="14"/>
      <c r="BFF152" s="14"/>
      <c r="BFJ152" s="14"/>
      <c r="BFN152" s="14"/>
      <c r="BFR152" s="14"/>
      <c r="BFV152" s="14"/>
      <c r="BFZ152" s="14"/>
      <c r="BGD152" s="14"/>
      <c r="BGH152" s="14"/>
      <c r="BGL152" s="14"/>
      <c r="BGP152" s="14"/>
      <c r="BGT152" s="14"/>
      <c r="BGX152" s="14"/>
      <c r="BHB152" s="14"/>
      <c r="BHF152" s="14"/>
      <c r="BHJ152" s="14"/>
      <c r="BHN152" s="14"/>
      <c r="BHR152" s="14"/>
      <c r="BHV152" s="14"/>
      <c r="BHZ152" s="14"/>
      <c r="BID152" s="14"/>
      <c r="BIH152" s="14"/>
      <c r="BIL152" s="14"/>
      <c r="BIP152" s="14"/>
      <c r="BIT152" s="14"/>
      <c r="BIX152" s="14"/>
      <c r="BJB152" s="14"/>
      <c r="BJF152" s="14"/>
      <c r="BJJ152" s="14"/>
      <c r="BJN152" s="14"/>
      <c r="BJR152" s="14"/>
      <c r="BJV152" s="14"/>
      <c r="BJZ152" s="14"/>
      <c r="BKD152" s="14"/>
      <c r="BKH152" s="14"/>
      <c r="BKL152" s="14"/>
      <c r="BKP152" s="14"/>
      <c r="BKT152" s="14"/>
      <c r="BKX152" s="14"/>
      <c r="BLB152" s="14"/>
      <c r="BLF152" s="14"/>
      <c r="BLJ152" s="14"/>
      <c r="BLN152" s="14"/>
      <c r="BLR152" s="14"/>
      <c r="BLV152" s="14"/>
      <c r="BLZ152" s="14"/>
      <c r="BMD152" s="14"/>
      <c r="BMH152" s="14"/>
      <c r="BML152" s="14"/>
      <c r="BMP152" s="14"/>
      <c r="BMT152" s="14"/>
      <c r="BMX152" s="14"/>
      <c r="BNB152" s="14"/>
      <c r="BNF152" s="14"/>
      <c r="BNJ152" s="14"/>
      <c r="BNN152" s="14"/>
      <c r="BNR152" s="14"/>
      <c r="BNV152" s="14"/>
      <c r="BNZ152" s="14"/>
      <c r="BOD152" s="14"/>
      <c r="BOH152" s="14"/>
      <c r="BOL152" s="14"/>
      <c r="BOP152" s="14"/>
      <c r="BOT152" s="14"/>
      <c r="BOX152" s="14"/>
      <c r="BPB152" s="14"/>
      <c r="BPF152" s="14"/>
      <c r="BPJ152" s="14"/>
      <c r="BPN152" s="14"/>
      <c r="BPR152" s="14"/>
      <c r="BPV152" s="14"/>
      <c r="BPZ152" s="14"/>
      <c r="BQD152" s="14"/>
      <c r="BQH152" s="14"/>
      <c r="BQL152" s="14"/>
      <c r="BQP152" s="14"/>
      <c r="BQT152" s="14"/>
      <c r="BQX152" s="14"/>
      <c r="BRB152" s="14"/>
      <c r="BRF152" s="14"/>
      <c r="BRJ152" s="14"/>
      <c r="BRN152" s="14"/>
      <c r="BRR152" s="14"/>
      <c r="BRV152" s="14"/>
      <c r="BRZ152" s="14"/>
      <c r="BSD152" s="14"/>
      <c r="BSH152" s="14"/>
      <c r="BSL152" s="14"/>
      <c r="BSP152" s="14"/>
      <c r="BST152" s="14"/>
      <c r="BSX152" s="14"/>
      <c r="BTB152" s="14"/>
      <c r="BTF152" s="14"/>
      <c r="BTJ152" s="14"/>
      <c r="BTN152" s="14"/>
      <c r="BTR152" s="14"/>
      <c r="BTV152" s="14"/>
      <c r="BTZ152" s="14"/>
      <c r="BUD152" s="14"/>
      <c r="BUH152" s="14"/>
      <c r="BUL152" s="14"/>
      <c r="BUP152" s="14"/>
      <c r="BUT152" s="14"/>
      <c r="BUX152" s="14"/>
      <c r="BVB152" s="14"/>
      <c r="BVF152" s="14"/>
      <c r="BVJ152" s="14"/>
      <c r="BVN152" s="14"/>
      <c r="BVR152" s="14"/>
      <c r="BVV152" s="14"/>
      <c r="BVZ152" s="14"/>
      <c r="BWD152" s="14"/>
      <c r="BWH152" s="14"/>
      <c r="BWL152" s="14"/>
      <c r="BWP152" s="14"/>
      <c r="BWT152" s="14"/>
      <c r="BWX152" s="14"/>
      <c r="BXB152" s="14"/>
      <c r="BXF152" s="14"/>
      <c r="BXJ152" s="14"/>
      <c r="BXN152" s="14"/>
      <c r="BXR152" s="14"/>
      <c r="BXV152" s="14"/>
      <c r="BXZ152" s="14"/>
      <c r="BYD152" s="14"/>
      <c r="BYH152" s="14"/>
      <c r="BYL152" s="14"/>
      <c r="BYP152" s="14"/>
      <c r="BYT152" s="14"/>
      <c r="BYX152" s="14"/>
      <c r="BZB152" s="14"/>
      <c r="BZF152" s="14"/>
      <c r="BZJ152" s="14"/>
      <c r="BZN152" s="14"/>
      <c r="BZR152" s="14"/>
      <c r="BZV152" s="14"/>
      <c r="BZZ152" s="14"/>
      <c r="CAD152" s="14"/>
      <c r="CAH152" s="14"/>
      <c r="CAL152" s="14"/>
      <c r="CAP152" s="14"/>
      <c r="CAT152" s="14"/>
      <c r="CAX152" s="14"/>
      <c r="CBB152" s="14"/>
      <c r="CBF152" s="14"/>
      <c r="CBJ152" s="14"/>
      <c r="CBN152" s="14"/>
      <c r="CBR152" s="14"/>
      <c r="CBV152" s="14"/>
      <c r="CBZ152" s="14"/>
      <c r="CCD152" s="14"/>
      <c r="CCH152" s="14"/>
      <c r="CCL152" s="14"/>
      <c r="CCP152" s="14"/>
      <c r="CCT152" s="14"/>
      <c r="CCX152" s="14"/>
      <c r="CDB152" s="14"/>
      <c r="CDF152" s="14"/>
      <c r="CDJ152" s="14"/>
      <c r="CDN152" s="14"/>
      <c r="CDR152" s="14"/>
      <c r="CDV152" s="14"/>
      <c r="CDZ152" s="14"/>
      <c r="CED152" s="14"/>
      <c r="CEH152" s="14"/>
      <c r="CEL152" s="14"/>
      <c r="CEP152" s="14"/>
      <c r="CET152" s="14"/>
      <c r="CEX152" s="14"/>
      <c r="CFB152" s="14"/>
      <c r="CFF152" s="14"/>
      <c r="CFJ152" s="14"/>
      <c r="CFN152" s="14"/>
      <c r="CFR152" s="14"/>
      <c r="CFV152" s="14"/>
      <c r="CFZ152" s="14"/>
      <c r="CGD152" s="14"/>
      <c r="CGH152" s="14"/>
      <c r="CGL152" s="14"/>
      <c r="CGP152" s="14"/>
      <c r="CGT152" s="14"/>
      <c r="CGX152" s="14"/>
      <c r="CHB152" s="14"/>
      <c r="CHF152" s="14"/>
      <c r="CHJ152" s="14"/>
      <c r="CHN152" s="14"/>
      <c r="CHR152" s="14"/>
      <c r="CHV152" s="14"/>
      <c r="CHZ152" s="14"/>
      <c r="CID152" s="14"/>
      <c r="CIH152" s="14"/>
      <c r="CIL152" s="14"/>
      <c r="CIP152" s="14"/>
      <c r="CIT152" s="14"/>
      <c r="CIX152" s="14"/>
      <c r="CJB152" s="14"/>
      <c r="CJF152" s="14"/>
      <c r="CJJ152" s="14"/>
      <c r="CJN152" s="14"/>
      <c r="CJR152" s="14"/>
      <c r="CJV152" s="14"/>
      <c r="CJZ152" s="14"/>
      <c r="CKD152" s="14"/>
      <c r="CKH152" s="14"/>
      <c r="CKL152" s="14"/>
      <c r="CKP152" s="14"/>
      <c r="CKT152" s="14"/>
      <c r="CKX152" s="14"/>
      <c r="CLB152" s="14"/>
      <c r="CLF152" s="14"/>
      <c r="CLJ152" s="14"/>
      <c r="CLN152" s="14"/>
      <c r="CLR152" s="14"/>
      <c r="CLV152" s="14"/>
      <c r="CLZ152" s="14"/>
      <c r="CMD152" s="14"/>
      <c r="CMH152" s="14"/>
      <c r="CML152" s="14"/>
      <c r="CMP152" s="14"/>
      <c r="CMT152" s="14"/>
      <c r="CMX152" s="14"/>
      <c r="CNB152" s="14"/>
      <c r="CNF152" s="14"/>
      <c r="CNJ152" s="14"/>
      <c r="CNN152" s="14"/>
      <c r="CNR152" s="14"/>
      <c r="CNV152" s="14"/>
      <c r="CNZ152" s="14"/>
      <c r="COD152" s="14"/>
      <c r="COH152" s="14"/>
      <c r="COL152" s="14"/>
      <c r="COP152" s="14"/>
      <c r="COT152" s="14"/>
      <c r="COX152" s="14"/>
      <c r="CPB152" s="14"/>
      <c r="CPF152" s="14"/>
      <c r="CPJ152" s="14"/>
      <c r="CPN152" s="14"/>
      <c r="CPR152" s="14"/>
      <c r="CPV152" s="14"/>
      <c r="CPZ152" s="14"/>
      <c r="CQD152" s="14"/>
      <c r="CQH152" s="14"/>
      <c r="CQL152" s="14"/>
      <c r="CQP152" s="14"/>
      <c r="CQT152" s="14"/>
      <c r="CQX152" s="14"/>
      <c r="CRB152" s="14"/>
      <c r="CRF152" s="14"/>
      <c r="CRJ152" s="14"/>
      <c r="CRN152" s="14"/>
      <c r="CRR152" s="14"/>
      <c r="CRV152" s="14"/>
      <c r="CRZ152" s="14"/>
      <c r="CSD152" s="14"/>
      <c r="CSH152" s="14"/>
      <c r="CSL152" s="14"/>
      <c r="CSP152" s="14"/>
      <c r="CST152" s="14"/>
      <c r="CSX152" s="14"/>
      <c r="CTB152" s="14"/>
      <c r="CTF152" s="14"/>
      <c r="CTJ152" s="14"/>
      <c r="CTN152" s="14"/>
      <c r="CTR152" s="14"/>
      <c r="CTV152" s="14"/>
      <c r="CTZ152" s="14"/>
      <c r="CUD152" s="14"/>
      <c r="CUH152" s="14"/>
      <c r="CUL152" s="14"/>
      <c r="CUP152" s="14"/>
      <c r="CUT152" s="14"/>
      <c r="CUX152" s="14"/>
      <c r="CVB152" s="14"/>
      <c r="CVF152" s="14"/>
      <c r="CVJ152" s="14"/>
      <c r="CVN152" s="14"/>
      <c r="CVR152" s="14"/>
      <c r="CVV152" s="14"/>
      <c r="CVZ152" s="14"/>
      <c r="CWD152" s="14"/>
      <c r="CWH152" s="14"/>
      <c r="CWL152" s="14"/>
      <c r="CWP152" s="14"/>
      <c r="CWT152" s="14"/>
      <c r="CWX152" s="14"/>
      <c r="CXB152" s="14"/>
      <c r="CXF152" s="14"/>
      <c r="CXJ152" s="14"/>
      <c r="CXN152" s="14"/>
      <c r="CXR152" s="14"/>
      <c r="CXV152" s="14"/>
      <c r="CXZ152" s="14"/>
      <c r="CYD152" s="14"/>
      <c r="CYH152" s="14"/>
      <c r="CYL152" s="14"/>
      <c r="CYP152" s="14"/>
      <c r="CYT152" s="14"/>
      <c r="CYX152" s="14"/>
      <c r="CZB152" s="14"/>
      <c r="CZF152" s="14"/>
      <c r="CZJ152" s="14"/>
      <c r="CZN152" s="14"/>
      <c r="CZR152" s="14"/>
      <c r="CZV152" s="14"/>
      <c r="CZZ152" s="14"/>
      <c r="DAD152" s="14"/>
      <c r="DAH152" s="14"/>
      <c r="DAL152" s="14"/>
      <c r="DAP152" s="14"/>
      <c r="DAT152" s="14"/>
      <c r="DAX152" s="14"/>
      <c r="DBB152" s="14"/>
      <c r="DBF152" s="14"/>
      <c r="DBJ152" s="14"/>
      <c r="DBN152" s="14"/>
      <c r="DBR152" s="14"/>
      <c r="DBV152" s="14"/>
      <c r="DBZ152" s="14"/>
      <c r="DCD152" s="14"/>
      <c r="DCH152" s="14"/>
      <c r="DCL152" s="14"/>
      <c r="DCP152" s="14"/>
      <c r="DCT152" s="14"/>
      <c r="DCX152" s="14"/>
      <c r="DDB152" s="14"/>
      <c r="DDF152" s="14"/>
      <c r="DDJ152" s="14"/>
      <c r="DDN152" s="14"/>
      <c r="DDR152" s="14"/>
      <c r="DDV152" s="14"/>
      <c r="DDZ152" s="14"/>
      <c r="DED152" s="14"/>
      <c r="DEH152" s="14"/>
      <c r="DEL152" s="14"/>
      <c r="DEP152" s="14"/>
      <c r="DET152" s="14"/>
      <c r="DEX152" s="14"/>
      <c r="DFB152" s="14"/>
      <c r="DFF152" s="14"/>
      <c r="DFJ152" s="14"/>
      <c r="DFN152" s="14"/>
      <c r="DFR152" s="14"/>
      <c r="DFV152" s="14"/>
      <c r="DFZ152" s="14"/>
      <c r="DGD152" s="14"/>
      <c r="DGH152" s="14"/>
      <c r="DGL152" s="14"/>
      <c r="DGP152" s="14"/>
      <c r="DGT152" s="14"/>
      <c r="DGX152" s="14"/>
      <c r="DHB152" s="14"/>
      <c r="DHF152" s="14"/>
      <c r="DHJ152" s="14"/>
      <c r="DHN152" s="14"/>
      <c r="DHR152" s="14"/>
      <c r="DHV152" s="14"/>
      <c r="DHZ152" s="14"/>
      <c r="DID152" s="14"/>
      <c r="DIH152" s="14"/>
      <c r="DIL152" s="14"/>
      <c r="DIP152" s="14"/>
      <c r="DIT152" s="14"/>
      <c r="DIX152" s="14"/>
      <c r="DJB152" s="14"/>
      <c r="DJF152" s="14"/>
      <c r="DJJ152" s="14"/>
      <c r="DJN152" s="14"/>
      <c r="DJR152" s="14"/>
      <c r="DJV152" s="14"/>
      <c r="DJZ152" s="14"/>
      <c r="DKD152" s="14"/>
      <c r="DKH152" s="14"/>
      <c r="DKL152" s="14"/>
      <c r="DKP152" s="14"/>
      <c r="DKT152" s="14"/>
      <c r="DKX152" s="14"/>
      <c r="DLB152" s="14"/>
      <c r="DLF152" s="14"/>
      <c r="DLJ152" s="14"/>
      <c r="DLN152" s="14"/>
      <c r="DLR152" s="14"/>
      <c r="DLV152" s="14"/>
      <c r="DLZ152" s="14"/>
      <c r="DMD152" s="14"/>
      <c r="DMH152" s="14"/>
      <c r="DML152" s="14"/>
      <c r="DMP152" s="14"/>
      <c r="DMT152" s="14"/>
      <c r="DMX152" s="14"/>
      <c r="DNB152" s="14"/>
      <c r="DNF152" s="14"/>
      <c r="DNJ152" s="14"/>
      <c r="DNN152" s="14"/>
      <c r="DNR152" s="14"/>
      <c r="DNV152" s="14"/>
      <c r="DNZ152" s="14"/>
      <c r="DOD152" s="14"/>
      <c r="DOH152" s="14"/>
      <c r="DOL152" s="14"/>
      <c r="DOP152" s="14"/>
      <c r="DOT152" s="14"/>
      <c r="DOX152" s="14"/>
      <c r="DPB152" s="14"/>
      <c r="DPF152" s="14"/>
      <c r="DPJ152" s="14"/>
      <c r="DPN152" s="14"/>
      <c r="DPR152" s="14"/>
      <c r="DPV152" s="14"/>
      <c r="DPZ152" s="14"/>
      <c r="DQD152" s="14"/>
      <c r="DQH152" s="14"/>
      <c r="DQL152" s="14"/>
      <c r="DQP152" s="14"/>
      <c r="DQT152" s="14"/>
      <c r="DQX152" s="14"/>
      <c r="DRB152" s="14"/>
      <c r="DRF152" s="14"/>
      <c r="DRJ152" s="14"/>
      <c r="DRN152" s="14"/>
      <c r="DRR152" s="14"/>
      <c r="DRV152" s="14"/>
      <c r="DRZ152" s="14"/>
      <c r="DSD152" s="14"/>
      <c r="DSH152" s="14"/>
      <c r="DSL152" s="14"/>
      <c r="DSP152" s="14"/>
      <c r="DST152" s="14"/>
      <c r="DSX152" s="14"/>
      <c r="DTB152" s="14"/>
      <c r="DTF152" s="14"/>
      <c r="DTJ152" s="14"/>
      <c r="DTN152" s="14"/>
      <c r="DTR152" s="14"/>
      <c r="DTV152" s="14"/>
      <c r="DTZ152" s="14"/>
      <c r="DUD152" s="14"/>
      <c r="DUH152" s="14"/>
      <c r="DUL152" s="14"/>
      <c r="DUP152" s="14"/>
      <c r="DUT152" s="14"/>
      <c r="DUX152" s="14"/>
      <c r="DVB152" s="14"/>
      <c r="DVF152" s="14"/>
      <c r="DVJ152" s="14"/>
      <c r="DVN152" s="14"/>
      <c r="DVR152" s="14"/>
      <c r="DVV152" s="14"/>
      <c r="DVZ152" s="14"/>
      <c r="DWD152" s="14"/>
      <c r="DWH152" s="14"/>
      <c r="DWL152" s="14"/>
      <c r="DWP152" s="14"/>
      <c r="DWT152" s="14"/>
      <c r="DWX152" s="14"/>
      <c r="DXB152" s="14"/>
      <c r="DXF152" s="14"/>
      <c r="DXJ152" s="14"/>
      <c r="DXN152" s="14"/>
      <c r="DXR152" s="14"/>
      <c r="DXV152" s="14"/>
      <c r="DXZ152" s="14"/>
      <c r="DYD152" s="14"/>
      <c r="DYH152" s="14"/>
      <c r="DYL152" s="14"/>
      <c r="DYP152" s="14"/>
      <c r="DYT152" s="14"/>
      <c r="DYX152" s="14"/>
      <c r="DZB152" s="14"/>
      <c r="DZF152" s="14"/>
      <c r="DZJ152" s="14"/>
      <c r="DZN152" s="14"/>
      <c r="DZR152" s="14"/>
      <c r="DZV152" s="14"/>
      <c r="DZZ152" s="14"/>
      <c r="EAD152" s="14"/>
      <c r="EAH152" s="14"/>
      <c r="EAL152" s="14"/>
      <c r="EAP152" s="14"/>
      <c r="EAT152" s="14"/>
      <c r="EAX152" s="14"/>
      <c r="EBB152" s="14"/>
      <c r="EBF152" s="14"/>
      <c r="EBJ152" s="14"/>
      <c r="EBN152" s="14"/>
      <c r="EBR152" s="14"/>
      <c r="EBV152" s="14"/>
      <c r="EBZ152" s="14"/>
      <c r="ECD152" s="14"/>
      <c r="ECH152" s="14"/>
      <c r="ECL152" s="14"/>
      <c r="ECP152" s="14"/>
      <c r="ECT152" s="14"/>
      <c r="ECX152" s="14"/>
      <c r="EDB152" s="14"/>
      <c r="EDF152" s="14"/>
      <c r="EDJ152" s="14"/>
      <c r="EDN152" s="14"/>
      <c r="EDR152" s="14"/>
      <c r="EDV152" s="14"/>
      <c r="EDZ152" s="14"/>
      <c r="EED152" s="14"/>
      <c r="EEH152" s="14"/>
      <c r="EEL152" s="14"/>
      <c r="EEP152" s="14"/>
      <c r="EET152" s="14"/>
      <c r="EEX152" s="14"/>
      <c r="EFB152" s="14"/>
      <c r="EFF152" s="14"/>
      <c r="EFJ152" s="14"/>
      <c r="EFN152" s="14"/>
      <c r="EFR152" s="14"/>
      <c r="EFV152" s="14"/>
      <c r="EFZ152" s="14"/>
      <c r="EGD152" s="14"/>
      <c r="EGH152" s="14"/>
      <c r="EGL152" s="14"/>
      <c r="EGP152" s="14"/>
      <c r="EGT152" s="14"/>
      <c r="EGX152" s="14"/>
      <c r="EHB152" s="14"/>
      <c r="EHF152" s="14"/>
      <c r="EHJ152" s="14"/>
      <c r="EHN152" s="14"/>
      <c r="EHR152" s="14"/>
      <c r="EHV152" s="14"/>
      <c r="EHZ152" s="14"/>
      <c r="EID152" s="14"/>
      <c r="EIH152" s="14"/>
      <c r="EIL152" s="14"/>
      <c r="EIP152" s="14"/>
      <c r="EIT152" s="14"/>
      <c r="EIX152" s="14"/>
      <c r="EJB152" s="14"/>
      <c r="EJF152" s="14"/>
      <c r="EJJ152" s="14"/>
      <c r="EJN152" s="14"/>
      <c r="EJR152" s="14"/>
      <c r="EJV152" s="14"/>
      <c r="EJZ152" s="14"/>
      <c r="EKD152" s="14"/>
      <c r="EKH152" s="14"/>
      <c r="EKL152" s="14"/>
      <c r="EKP152" s="14"/>
      <c r="EKT152" s="14"/>
      <c r="EKX152" s="14"/>
      <c r="ELB152" s="14"/>
      <c r="ELF152" s="14"/>
      <c r="ELJ152" s="14"/>
      <c r="ELN152" s="14"/>
      <c r="ELR152" s="14"/>
      <c r="ELV152" s="14"/>
      <c r="ELZ152" s="14"/>
      <c r="EMD152" s="14"/>
      <c r="EMH152" s="14"/>
      <c r="EML152" s="14"/>
      <c r="EMP152" s="14"/>
      <c r="EMT152" s="14"/>
      <c r="EMX152" s="14"/>
      <c r="ENB152" s="14"/>
      <c r="ENF152" s="14"/>
      <c r="ENJ152" s="14"/>
      <c r="ENN152" s="14"/>
      <c r="ENR152" s="14"/>
      <c r="ENV152" s="14"/>
      <c r="ENZ152" s="14"/>
      <c r="EOD152" s="14"/>
      <c r="EOH152" s="14"/>
      <c r="EOL152" s="14"/>
      <c r="EOP152" s="14"/>
      <c r="EOT152" s="14"/>
      <c r="EOX152" s="14"/>
      <c r="EPB152" s="14"/>
      <c r="EPF152" s="14"/>
      <c r="EPJ152" s="14"/>
      <c r="EPN152" s="14"/>
      <c r="EPR152" s="14"/>
      <c r="EPV152" s="14"/>
      <c r="EPZ152" s="14"/>
      <c r="EQD152" s="14"/>
      <c r="EQH152" s="14"/>
      <c r="EQL152" s="14"/>
      <c r="EQP152" s="14"/>
      <c r="EQT152" s="14"/>
      <c r="EQX152" s="14"/>
      <c r="ERB152" s="14"/>
      <c r="ERF152" s="14"/>
      <c r="ERJ152" s="14"/>
      <c r="ERN152" s="14"/>
      <c r="ERR152" s="14"/>
      <c r="ERV152" s="14"/>
      <c r="ERZ152" s="14"/>
      <c r="ESD152" s="14"/>
      <c r="ESH152" s="14"/>
      <c r="ESL152" s="14"/>
      <c r="ESP152" s="14"/>
      <c r="EST152" s="14"/>
      <c r="ESX152" s="14"/>
      <c r="ETB152" s="14"/>
      <c r="ETF152" s="14"/>
      <c r="ETJ152" s="14"/>
      <c r="ETN152" s="14"/>
      <c r="ETR152" s="14"/>
      <c r="ETV152" s="14"/>
      <c r="ETZ152" s="14"/>
      <c r="EUD152" s="14"/>
      <c r="EUH152" s="14"/>
      <c r="EUL152" s="14"/>
      <c r="EUP152" s="14"/>
      <c r="EUT152" s="14"/>
      <c r="EUX152" s="14"/>
      <c r="EVB152" s="14"/>
      <c r="EVF152" s="14"/>
      <c r="EVJ152" s="14"/>
      <c r="EVN152" s="14"/>
      <c r="EVR152" s="14"/>
      <c r="EVV152" s="14"/>
      <c r="EVZ152" s="14"/>
      <c r="EWD152" s="14"/>
      <c r="EWH152" s="14"/>
      <c r="EWL152" s="14"/>
      <c r="EWP152" s="14"/>
      <c r="EWT152" s="14"/>
      <c r="EWX152" s="14"/>
      <c r="EXB152" s="14"/>
      <c r="EXF152" s="14"/>
      <c r="EXJ152" s="14"/>
      <c r="EXN152" s="14"/>
      <c r="EXR152" s="14"/>
      <c r="EXV152" s="14"/>
      <c r="EXZ152" s="14"/>
      <c r="EYD152" s="14"/>
      <c r="EYH152" s="14"/>
      <c r="EYL152" s="14"/>
      <c r="EYP152" s="14"/>
      <c r="EYT152" s="14"/>
      <c r="EYX152" s="14"/>
      <c r="EZB152" s="14"/>
      <c r="EZF152" s="14"/>
      <c r="EZJ152" s="14"/>
      <c r="EZN152" s="14"/>
      <c r="EZR152" s="14"/>
      <c r="EZV152" s="14"/>
      <c r="EZZ152" s="14"/>
      <c r="FAD152" s="14"/>
      <c r="FAH152" s="14"/>
      <c r="FAL152" s="14"/>
      <c r="FAP152" s="14"/>
      <c r="FAT152" s="14"/>
      <c r="FAX152" s="14"/>
      <c r="FBB152" s="14"/>
      <c r="FBF152" s="14"/>
      <c r="FBJ152" s="14"/>
      <c r="FBN152" s="14"/>
      <c r="FBR152" s="14"/>
      <c r="FBV152" s="14"/>
      <c r="FBZ152" s="14"/>
      <c r="FCD152" s="14"/>
      <c r="FCH152" s="14"/>
      <c r="FCL152" s="14"/>
      <c r="FCP152" s="14"/>
      <c r="FCT152" s="14"/>
      <c r="FCX152" s="14"/>
      <c r="FDB152" s="14"/>
      <c r="FDF152" s="14"/>
      <c r="FDJ152" s="14"/>
      <c r="FDN152" s="14"/>
      <c r="FDR152" s="14"/>
      <c r="FDV152" s="14"/>
      <c r="FDZ152" s="14"/>
      <c r="FED152" s="14"/>
      <c r="FEH152" s="14"/>
      <c r="FEL152" s="14"/>
      <c r="FEP152" s="14"/>
      <c r="FET152" s="14"/>
      <c r="FEX152" s="14"/>
      <c r="FFB152" s="14"/>
      <c r="FFF152" s="14"/>
      <c r="FFJ152" s="14"/>
      <c r="FFN152" s="14"/>
      <c r="FFR152" s="14"/>
      <c r="FFV152" s="14"/>
      <c r="FFZ152" s="14"/>
      <c r="FGD152" s="14"/>
      <c r="FGH152" s="14"/>
      <c r="FGL152" s="14"/>
      <c r="FGP152" s="14"/>
      <c r="FGT152" s="14"/>
      <c r="FGX152" s="14"/>
      <c r="FHB152" s="14"/>
      <c r="FHF152" s="14"/>
      <c r="FHJ152" s="14"/>
      <c r="FHN152" s="14"/>
      <c r="FHR152" s="14"/>
      <c r="FHV152" s="14"/>
      <c r="FHZ152" s="14"/>
      <c r="FID152" s="14"/>
      <c r="FIH152" s="14"/>
      <c r="FIL152" s="14"/>
      <c r="FIP152" s="14"/>
      <c r="FIT152" s="14"/>
      <c r="FIX152" s="14"/>
      <c r="FJB152" s="14"/>
      <c r="FJF152" s="14"/>
      <c r="FJJ152" s="14"/>
      <c r="FJN152" s="14"/>
      <c r="FJR152" s="14"/>
      <c r="FJV152" s="14"/>
      <c r="FJZ152" s="14"/>
      <c r="FKD152" s="14"/>
      <c r="FKH152" s="14"/>
      <c r="FKL152" s="14"/>
      <c r="FKP152" s="14"/>
      <c r="FKT152" s="14"/>
      <c r="FKX152" s="14"/>
      <c r="FLB152" s="14"/>
      <c r="FLF152" s="14"/>
      <c r="FLJ152" s="14"/>
      <c r="FLN152" s="14"/>
      <c r="FLR152" s="14"/>
      <c r="FLV152" s="14"/>
      <c r="FLZ152" s="14"/>
      <c r="FMD152" s="14"/>
      <c r="FMH152" s="14"/>
      <c r="FML152" s="14"/>
      <c r="FMP152" s="14"/>
      <c r="FMT152" s="14"/>
      <c r="FMX152" s="14"/>
      <c r="FNB152" s="14"/>
      <c r="FNF152" s="14"/>
      <c r="FNJ152" s="14"/>
      <c r="FNN152" s="14"/>
      <c r="FNR152" s="14"/>
      <c r="FNV152" s="14"/>
      <c r="FNZ152" s="14"/>
      <c r="FOD152" s="14"/>
      <c r="FOH152" s="14"/>
      <c r="FOL152" s="14"/>
      <c r="FOP152" s="14"/>
      <c r="FOT152" s="14"/>
      <c r="FOX152" s="14"/>
      <c r="FPB152" s="14"/>
      <c r="FPF152" s="14"/>
      <c r="FPJ152" s="14"/>
      <c r="FPN152" s="14"/>
      <c r="FPR152" s="14"/>
      <c r="FPV152" s="14"/>
      <c r="FPZ152" s="14"/>
      <c r="FQD152" s="14"/>
      <c r="FQH152" s="14"/>
      <c r="FQL152" s="14"/>
      <c r="FQP152" s="14"/>
      <c r="FQT152" s="14"/>
      <c r="FQX152" s="14"/>
      <c r="FRB152" s="14"/>
      <c r="FRF152" s="14"/>
      <c r="FRJ152" s="14"/>
      <c r="FRN152" s="14"/>
      <c r="FRR152" s="14"/>
      <c r="FRV152" s="14"/>
      <c r="FRZ152" s="14"/>
      <c r="FSD152" s="14"/>
      <c r="FSH152" s="14"/>
      <c r="FSL152" s="14"/>
      <c r="FSP152" s="14"/>
      <c r="FST152" s="14"/>
      <c r="FSX152" s="14"/>
      <c r="FTB152" s="14"/>
      <c r="FTF152" s="14"/>
      <c r="FTJ152" s="14"/>
      <c r="FTN152" s="14"/>
      <c r="FTR152" s="14"/>
      <c r="FTV152" s="14"/>
      <c r="FTZ152" s="14"/>
      <c r="FUD152" s="14"/>
      <c r="FUH152" s="14"/>
      <c r="FUL152" s="14"/>
      <c r="FUP152" s="14"/>
      <c r="FUT152" s="14"/>
      <c r="FUX152" s="14"/>
      <c r="FVB152" s="14"/>
      <c r="FVF152" s="14"/>
      <c r="FVJ152" s="14"/>
      <c r="FVN152" s="14"/>
      <c r="FVR152" s="14"/>
      <c r="FVV152" s="14"/>
      <c r="FVZ152" s="14"/>
      <c r="FWD152" s="14"/>
      <c r="FWH152" s="14"/>
      <c r="FWL152" s="14"/>
      <c r="FWP152" s="14"/>
      <c r="FWT152" s="14"/>
      <c r="FWX152" s="14"/>
      <c r="FXB152" s="14"/>
      <c r="FXF152" s="14"/>
      <c r="FXJ152" s="14"/>
      <c r="FXN152" s="14"/>
      <c r="FXR152" s="14"/>
      <c r="FXV152" s="14"/>
      <c r="FXZ152" s="14"/>
      <c r="FYD152" s="14"/>
      <c r="FYH152" s="14"/>
      <c r="FYL152" s="14"/>
      <c r="FYP152" s="14"/>
      <c r="FYT152" s="14"/>
      <c r="FYX152" s="14"/>
      <c r="FZB152" s="14"/>
      <c r="FZF152" s="14"/>
      <c r="FZJ152" s="14"/>
      <c r="FZN152" s="14"/>
      <c r="FZR152" s="14"/>
      <c r="FZV152" s="14"/>
      <c r="FZZ152" s="14"/>
      <c r="GAD152" s="14"/>
      <c r="GAH152" s="14"/>
      <c r="GAL152" s="14"/>
      <c r="GAP152" s="14"/>
      <c r="GAT152" s="14"/>
      <c r="GAX152" s="14"/>
      <c r="GBB152" s="14"/>
      <c r="GBF152" s="14"/>
      <c r="GBJ152" s="14"/>
      <c r="GBN152" s="14"/>
      <c r="GBR152" s="14"/>
      <c r="GBV152" s="14"/>
      <c r="GBZ152" s="14"/>
      <c r="GCD152" s="14"/>
      <c r="GCH152" s="14"/>
      <c r="GCL152" s="14"/>
      <c r="GCP152" s="14"/>
      <c r="GCT152" s="14"/>
      <c r="GCX152" s="14"/>
      <c r="GDB152" s="14"/>
      <c r="GDF152" s="14"/>
      <c r="GDJ152" s="14"/>
      <c r="GDN152" s="14"/>
      <c r="GDR152" s="14"/>
      <c r="GDV152" s="14"/>
      <c r="GDZ152" s="14"/>
      <c r="GED152" s="14"/>
      <c r="GEH152" s="14"/>
      <c r="GEL152" s="14"/>
      <c r="GEP152" s="14"/>
      <c r="GET152" s="14"/>
      <c r="GEX152" s="14"/>
      <c r="GFB152" s="14"/>
      <c r="GFF152" s="14"/>
      <c r="GFJ152" s="14"/>
      <c r="GFN152" s="14"/>
      <c r="GFR152" s="14"/>
      <c r="GFV152" s="14"/>
      <c r="GFZ152" s="14"/>
      <c r="GGD152" s="14"/>
      <c r="GGH152" s="14"/>
      <c r="GGL152" s="14"/>
      <c r="GGP152" s="14"/>
      <c r="GGT152" s="14"/>
      <c r="GGX152" s="14"/>
      <c r="GHB152" s="14"/>
      <c r="GHF152" s="14"/>
      <c r="GHJ152" s="14"/>
      <c r="GHN152" s="14"/>
      <c r="GHR152" s="14"/>
      <c r="GHV152" s="14"/>
      <c r="GHZ152" s="14"/>
      <c r="GID152" s="14"/>
      <c r="GIH152" s="14"/>
      <c r="GIL152" s="14"/>
      <c r="GIP152" s="14"/>
      <c r="GIT152" s="14"/>
      <c r="GIX152" s="14"/>
      <c r="GJB152" s="14"/>
      <c r="GJF152" s="14"/>
      <c r="GJJ152" s="14"/>
      <c r="GJN152" s="14"/>
      <c r="GJR152" s="14"/>
      <c r="GJV152" s="14"/>
      <c r="GJZ152" s="14"/>
      <c r="GKD152" s="14"/>
      <c r="GKH152" s="14"/>
      <c r="GKL152" s="14"/>
      <c r="GKP152" s="14"/>
      <c r="GKT152" s="14"/>
      <c r="GKX152" s="14"/>
      <c r="GLB152" s="14"/>
      <c r="GLF152" s="14"/>
      <c r="GLJ152" s="14"/>
      <c r="GLN152" s="14"/>
      <c r="GLR152" s="14"/>
      <c r="GLV152" s="14"/>
      <c r="GLZ152" s="14"/>
      <c r="GMD152" s="14"/>
      <c r="GMH152" s="14"/>
      <c r="GML152" s="14"/>
      <c r="GMP152" s="14"/>
      <c r="GMT152" s="14"/>
      <c r="GMX152" s="14"/>
      <c r="GNB152" s="14"/>
      <c r="GNF152" s="14"/>
      <c r="GNJ152" s="14"/>
      <c r="GNN152" s="14"/>
      <c r="GNR152" s="14"/>
      <c r="GNV152" s="14"/>
      <c r="GNZ152" s="14"/>
      <c r="GOD152" s="14"/>
      <c r="GOH152" s="14"/>
      <c r="GOL152" s="14"/>
      <c r="GOP152" s="14"/>
      <c r="GOT152" s="14"/>
      <c r="GOX152" s="14"/>
      <c r="GPB152" s="14"/>
      <c r="GPF152" s="14"/>
      <c r="GPJ152" s="14"/>
      <c r="GPN152" s="14"/>
      <c r="GPR152" s="14"/>
      <c r="GPV152" s="14"/>
      <c r="GPZ152" s="14"/>
      <c r="GQD152" s="14"/>
      <c r="GQH152" s="14"/>
      <c r="GQL152" s="14"/>
      <c r="GQP152" s="14"/>
      <c r="GQT152" s="14"/>
      <c r="GQX152" s="14"/>
      <c r="GRB152" s="14"/>
      <c r="GRF152" s="14"/>
      <c r="GRJ152" s="14"/>
      <c r="GRN152" s="14"/>
      <c r="GRR152" s="14"/>
      <c r="GRV152" s="14"/>
      <c r="GRZ152" s="14"/>
      <c r="GSD152" s="14"/>
      <c r="GSH152" s="14"/>
      <c r="GSL152" s="14"/>
      <c r="GSP152" s="14"/>
      <c r="GST152" s="14"/>
      <c r="GSX152" s="14"/>
      <c r="GTB152" s="14"/>
      <c r="GTF152" s="14"/>
      <c r="GTJ152" s="14"/>
      <c r="GTN152" s="14"/>
      <c r="GTR152" s="14"/>
      <c r="GTV152" s="14"/>
      <c r="GTZ152" s="14"/>
      <c r="GUD152" s="14"/>
      <c r="GUH152" s="14"/>
      <c r="GUL152" s="14"/>
      <c r="GUP152" s="14"/>
      <c r="GUT152" s="14"/>
      <c r="GUX152" s="14"/>
      <c r="GVB152" s="14"/>
      <c r="GVF152" s="14"/>
      <c r="GVJ152" s="14"/>
      <c r="GVN152" s="14"/>
      <c r="GVR152" s="14"/>
      <c r="GVV152" s="14"/>
      <c r="GVZ152" s="14"/>
      <c r="GWD152" s="14"/>
      <c r="GWH152" s="14"/>
      <c r="GWL152" s="14"/>
      <c r="GWP152" s="14"/>
      <c r="GWT152" s="14"/>
      <c r="GWX152" s="14"/>
      <c r="GXB152" s="14"/>
      <c r="GXF152" s="14"/>
      <c r="GXJ152" s="14"/>
      <c r="GXN152" s="14"/>
      <c r="GXR152" s="14"/>
      <c r="GXV152" s="14"/>
      <c r="GXZ152" s="14"/>
      <c r="GYD152" s="14"/>
      <c r="GYH152" s="14"/>
      <c r="GYL152" s="14"/>
      <c r="GYP152" s="14"/>
      <c r="GYT152" s="14"/>
      <c r="GYX152" s="14"/>
      <c r="GZB152" s="14"/>
      <c r="GZF152" s="14"/>
      <c r="GZJ152" s="14"/>
      <c r="GZN152" s="14"/>
      <c r="GZR152" s="14"/>
      <c r="GZV152" s="14"/>
      <c r="GZZ152" s="14"/>
      <c r="HAD152" s="14"/>
      <c r="HAH152" s="14"/>
      <c r="HAL152" s="14"/>
      <c r="HAP152" s="14"/>
      <c r="HAT152" s="14"/>
      <c r="HAX152" s="14"/>
      <c r="HBB152" s="14"/>
      <c r="HBF152" s="14"/>
      <c r="HBJ152" s="14"/>
      <c r="HBN152" s="14"/>
      <c r="HBR152" s="14"/>
      <c r="HBV152" s="14"/>
      <c r="HBZ152" s="14"/>
      <c r="HCD152" s="14"/>
      <c r="HCH152" s="14"/>
      <c r="HCL152" s="14"/>
      <c r="HCP152" s="14"/>
      <c r="HCT152" s="14"/>
      <c r="HCX152" s="14"/>
      <c r="HDB152" s="14"/>
      <c r="HDF152" s="14"/>
      <c r="HDJ152" s="14"/>
      <c r="HDN152" s="14"/>
      <c r="HDR152" s="14"/>
      <c r="HDV152" s="14"/>
      <c r="HDZ152" s="14"/>
      <c r="HED152" s="14"/>
      <c r="HEH152" s="14"/>
      <c r="HEL152" s="14"/>
      <c r="HEP152" s="14"/>
      <c r="HET152" s="14"/>
      <c r="HEX152" s="14"/>
      <c r="HFB152" s="14"/>
      <c r="HFF152" s="14"/>
      <c r="HFJ152" s="14"/>
      <c r="HFN152" s="14"/>
      <c r="HFR152" s="14"/>
      <c r="HFV152" s="14"/>
      <c r="HFZ152" s="14"/>
      <c r="HGD152" s="14"/>
      <c r="HGH152" s="14"/>
      <c r="HGL152" s="14"/>
      <c r="HGP152" s="14"/>
      <c r="HGT152" s="14"/>
      <c r="HGX152" s="14"/>
      <c r="HHB152" s="14"/>
      <c r="HHF152" s="14"/>
      <c r="HHJ152" s="14"/>
      <c r="HHN152" s="14"/>
      <c r="HHR152" s="14"/>
      <c r="HHV152" s="14"/>
      <c r="HHZ152" s="14"/>
      <c r="HID152" s="14"/>
      <c r="HIH152" s="14"/>
      <c r="HIL152" s="14"/>
      <c r="HIP152" s="14"/>
      <c r="HIT152" s="14"/>
      <c r="HIX152" s="14"/>
      <c r="HJB152" s="14"/>
      <c r="HJF152" s="14"/>
      <c r="HJJ152" s="14"/>
      <c r="HJN152" s="14"/>
      <c r="HJR152" s="14"/>
      <c r="HJV152" s="14"/>
      <c r="HJZ152" s="14"/>
      <c r="HKD152" s="14"/>
      <c r="HKH152" s="14"/>
      <c r="HKL152" s="14"/>
      <c r="HKP152" s="14"/>
      <c r="HKT152" s="14"/>
      <c r="HKX152" s="14"/>
      <c r="HLB152" s="14"/>
      <c r="HLF152" s="14"/>
      <c r="HLJ152" s="14"/>
      <c r="HLN152" s="14"/>
      <c r="HLR152" s="14"/>
      <c r="HLV152" s="14"/>
      <c r="HLZ152" s="14"/>
      <c r="HMD152" s="14"/>
      <c r="HMH152" s="14"/>
      <c r="HML152" s="14"/>
      <c r="HMP152" s="14"/>
      <c r="HMT152" s="14"/>
      <c r="HMX152" s="14"/>
      <c r="HNB152" s="14"/>
      <c r="HNF152" s="14"/>
      <c r="HNJ152" s="14"/>
      <c r="HNN152" s="14"/>
      <c r="HNR152" s="14"/>
      <c r="HNV152" s="14"/>
      <c r="HNZ152" s="14"/>
      <c r="HOD152" s="14"/>
      <c r="HOH152" s="14"/>
      <c r="HOL152" s="14"/>
      <c r="HOP152" s="14"/>
      <c r="HOT152" s="14"/>
      <c r="HOX152" s="14"/>
      <c r="HPB152" s="14"/>
      <c r="HPF152" s="14"/>
      <c r="HPJ152" s="14"/>
      <c r="HPN152" s="14"/>
      <c r="HPR152" s="14"/>
      <c r="HPV152" s="14"/>
      <c r="HPZ152" s="14"/>
      <c r="HQD152" s="14"/>
      <c r="HQH152" s="14"/>
      <c r="HQL152" s="14"/>
      <c r="HQP152" s="14"/>
      <c r="HQT152" s="14"/>
      <c r="HQX152" s="14"/>
      <c r="HRB152" s="14"/>
      <c r="HRF152" s="14"/>
      <c r="HRJ152" s="14"/>
      <c r="HRN152" s="14"/>
      <c r="HRR152" s="14"/>
      <c r="HRV152" s="14"/>
      <c r="HRZ152" s="14"/>
      <c r="HSD152" s="14"/>
      <c r="HSH152" s="14"/>
      <c r="HSL152" s="14"/>
      <c r="HSP152" s="14"/>
      <c r="HST152" s="14"/>
      <c r="HSX152" s="14"/>
      <c r="HTB152" s="14"/>
      <c r="HTF152" s="14"/>
      <c r="HTJ152" s="14"/>
      <c r="HTN152" s="14"/>
      <c r="HTR152" s="14"/>
      <c r="HTV152" s="14"/>
      <c r="HTZ152" s="14"/>
      <c r="HUD152" s="14"/>
      <c r="HUH152" s="14"/>
      <c r="HUL152" s="14"/>
      <c r="HUP152" s="14"/>
      <c r="HUT152" s="14"/>
      <c r="HUX152" s="14"/>
      <c r="HVB152" s="14"/>
      <c r="HVF152" s="14"/>
      <c r="HVJ152" s="14"/>
      <c r="HVN152" s="14"/>
      <c r="HVR152" s="14"/>
      <c r="HVV152" s="14"/>
      <c r="HVZ152" s="14"/>
      <c r="HWD152" s="14"/>
      <c r="HWH152" s="14"/>
      <c r="HWL152" s="14"/>
      <c r="HWP152" s="14"/>
      <c r="HWT152" s="14"/>
      <c r="HWX152" s="14"/>
      <c r="HXB152" s="14"/>
      <c r="HXF152" s="14"/>
      <c r="HXJ152" s="14"/>
      <c r="HXN152" s="14"/>
      <c r="HXR152" s="14"/>
      <c r="HXV152" s="14"/>
      <c r="HXZ152" s="14"/>
      <c r="HYD152" s="14"/>
      <c r="HYH152" s="14"/>
      <c r="HYL152" s="14"/>
      <c r="HYP152" s="14"/>
      <c r="HYT152" s="14"/>
      <c r="HYX152" s="14"/>
      <c r="HZB152" s="14"/>
      <c r="HZF152" s="14"/>
      <c r="HZJ152" s="14"/>
      <c r="HZN152" s="14"/>
      <c r="HZR152" s="14"/>
      <c r="HZV152" s="14"/>
      <c r="HZZ152" s="14"/>
      <c r="IAD152" s="14"/>
      <c r="IAH152" s="14"/>
      <c r="IAL152" s="14"/>
      <c r="IAP152" s="14"/>
      <c r="IAT152" s="14"/>
      <c r="IAX152" s="14"/>
      <c r="IBB152" s="14"/>
      <c r="IBF152" s="14"/>
      <c r="IBJ152" s="14"/>
      <c r="IBN152" s="14"/>
      <c r="IBR152" s="14"/>
      <c r="IBV152" s="14"/>
      <c r="IBZ152" s="14"/>
      <c r="ICD152" s="14"/>
      <c r="ICH152" s="14"/>
      <c r="ICL152" s="14"/>
      <c r="ICP152" s="14"/>
      <c r="ICT152" s="14"/>
      <c r="ICX152" s="14"/>
      <c r="IDB152" s="14"/>
      <c r="IDF152" s="14"/>
      <c r="IDJ152" s="14"/>
      <c r="IDN152" s="14"/>
      <c r="IDR152" s="14"/>
      <c r="IDV152" s="14"/>
      <c r="IDZ152" s="14"/>
      <c r="IED152" s="14"/>
      <c r="IEH152" s="14"/>
      <c r="IEL152" s="14"/>
      <c r="IEP152" s="14"/>
      <c r="IET152" s="14"/>
      <c r="IEX152" s="14"/>
      <c r="IFB152" s="14"/>
      <c r="IFF152" s="14"/>
      <c r="IFJ152" s="14"/>
      <c r="IFN152" s="14"/>
      <c r="IFR152" s="14"/>
      <c r="IFV152" s="14"/>
      <c r="IFZ152" s="14"/>
      <c r="IGD152" s="14"/>
      <c r="IGH152" s="14"/>
      <c r="IGL152" s="14"/>
      <c r="IGP152" s="14"/>
      <c r="IGT152" s="14"/>
      <c r="IGX152" s="14"/>
      <c r="IHB152" s="14"/>
      <c r="IHF152" s="14"/>
      <c r="IHJ152" s="14"/>
      <c r="IHN152" s="14"/>
      <c r="IHR152" s="14"/>
      <c r="IHV152" s="14"/>
      <c r="IHZ152" s="14"/>
      <c r="IID152" s="14"/>
      <c r="IIH152" s="14"/>
      <c r="IIL152" s="14"/>
      <c r="IIP152" s="14"/>
      <c r="IIT152" s="14"/>
      <c r="IIX152" s="14"/>
      <c r="IJB152" s="14"/>
      <c r="IJF152" s="14"/>
      <c r="IJJ152" s="14"/>
      <c r="IJN152" s="14"/>
      <c r="IJR152" s="14"/>
      <c r="IJV152" s="14"/>
      <c r="IJZ152" s="14"/>
      <c r="IKD152" s="14"/>
      <c r="IKH152" s="14"/>
      <c r="IKL152" s="14"/>
      <c r="IKP152" s="14"/>
      <c r="IKT152" s="14"/>
      <c r="IKX152" s="14"/>
      <c r="ILB152" s="14"/>
      <c r="ILF152" s="14"/>
      <c r="ILJ152" s="14"/>
      <c r="ILN152" s="14"/>
      <c r="ILR152" s="14"/>
      <c r="ILV152" s="14"/>
      <c r="ILZ152" s="14"/>
      <c r="IMD152" s="14"/>
      <c r="IMH152" s="14"/>
      <c r="IML152" s="14"/>
      <c r="IMP152" s="14"/>
      <c r="IMT152" s="14"/>
      <c r="IMX152" s="14"/>
      <c r="INB152" s="14"/>
      <c r="INF152" s="14"/>
      <c r="INJ152" s="14"/>
      <c r="INN152" s="14"/>
      <c r="INR152" s="14"/>
      <c r="INV152" s="14"/>
      <c r="INZ152" s="14"/>
      <c r="IOD152" s="14"/>
      <c r="IOH152" s="14"/>
      <c r="IOL152" s="14"/>
      <c r="IOP152" s="14"/>
      <c r="IOT152" s="14"/>
      <c r="IOX152" s="14"/>
      <c r="IPB152" s="14"/>
      <c r="IPF152" s="14"/>
      <c r="IPJ152" s="14"/>
      <c r="IPN152" s="14"/>
      <c r="IPR152" s="14"/>
      <c r="IPV152" s="14"/>
      <c r="IPZ152" s="14"/>
      <c r="IQD152" s="14"/>
      <c r="IQH152" s="14"/>
      <c r="IQL152" s="14"/>
      <c r="IQP152" s="14"/>
      <c r="IQT152" s="14"/>
      <c r="IQX152" s="14"/>
      <c r="IRB152" s="14"/>
      <c r="IRF152" s="14"/>
      <c r="IRJ152" s="14"/>
      <c r="IRN152" s="14"/>
      <c r="IRR152" s="14"/>
      <c r="IRV152" s="14"/>
      <c r="IRZ152" s="14"/>
      <c r="ISD152" s="14"/>
      <c r="ISH152" s="14"/>
      <c r="ISL152" s="14"/>
      <c r="ISP152" s="14"/>
      <c r="IST152" s="14"/>
      <c r="ISX152" s="14"/>
      <c r="ITB152" s="14"/>
      <c r="ITF152" s="14"/>
      <c r="ITJ152" s="14"/>
      <c r="ITN152" s="14"/>
      <c r="ITR152" s="14"/>
      <c r="ITV152" s="14"/>
      <c r="ITZ152" s="14"/>
      <c r="IUD152" s="14"/>
      <c r="IUH152" s="14"/>
      <c r="IUL152" s="14"/>
      <c r="IUP152" s="14"/>
      <c r="IUT152" s="14"/>
      <c r="IUX152" s="14"/>
      <c r="IVB152" s="14"/>
      <c r="IVF152" s="14"/>
      <c r="IVJ152" s="14"/>
      <c r="IVN152" s="14"/>
      <c r="IVR152" s="14"/>
      <c r="IVV152" s="14"/>
      <c r="IVZ152" s="14"/>
      <c r="IWD152" s="14"/>
      <c r="IWH152" s="14"/>
      <c r="IWL152" s="14"/>
      <c r="IWP152" s="14"/>
      <c r="IWT152" s="14"/>
      <c r="IWX152" s="14"/>
      <c r="IXB152" s="14"/>
      <c r="IXF152" s="14"/>
      <c r="IXJ152" s="14"/>
      <c r="IXN152" s="14"/>
      <c r="IXR152" s="14"/>
      <c r="IXV152" s="14"/>
      <c r="IXZ152" s="14"/>
      <c r="IYD152" s="14"/>
      <c r="IYH152" s="14"/>
      <c r="IYL152" s="14"/>
      <c r="IYP152" s="14"/>
      <c r="IYT152" s="14"/>
      <c r="IYX152" s="14"/>
      <c r="IZB152" s="14"/>
      <c r="IZF152" s="14"/>
      <c r="IZJ152" s="14"/>
      <c r="IZN152" s="14"/>
      <c r="IZR152" s="14"/>
      <c r="IZV152" s="14"/>
      <c r="IZZ152" s="14"/>
      <c r="JAD152" s="14"/>
      <c r="JAH152" s="14"/>
      <c r="JAL152" s="14"/>
      <c r="JAP152" s="14"/>
      <c r="JAT152" s="14"/>
      <c r="JAX152" s="14"/>
      <c r="JBB152" s="14"/>
      <c r="JBF152" s="14"/>
      <c r="JBJ152" s="14"/>
      <c r="JBN152" s="14"/>
      <c r="JBR152" s="14"/>
      <c r="JBV152" s="14"/>
      <c r="JBZ152" s="14"/>
      <c r="JCD152" s="14"/>
      <c r="JCH152" s="14"/>
      <c r="JCL152" s="14"/>
      <c r="JCP152" s="14"/>
      <c r="JCT152" s="14"/>
      <c r="JCX152" s="14"/>
      <c r="JDB152" s="14"/>
      <c r="JDF152" s="14"/>
      <c r="JDJ152" s="14"/>
      <c r="JDN152" s="14"/>
      <c r="JDR152" s="14"/>
      <c r="JDV152" s="14"/>
      <c r="JDZ152" s="14"/>
      <c r="JED152" s="14"/>
      <c r="JEH152" s="14"/>
      <c r="JEL152" s="14"/>
      <c r="JEP152" s="14"/>
      <c r="JET152" s="14"/>
      <c r="JEX152" s="14"/>
      <c r="JFB152" s="14"/>
      <c r="JFF152" s="14"/>
      <c r="JFJ152" s="14"/>
      <c r="JFN152" s="14"/>
      <c r="JFR152" s="14"/>
      <c r="JFV152" s="14"/>
      <c r="JFZ152" s="14"/>
      <c r="JGD152" s="14"/>
      <c r="JGH152" s="14"/>
      <c r="JGL152" s="14"/>
      <c r="JGP152" s="14"/>
      <c r="JGT152" s="14"/>
      <c r="JGX152" s="14"/>
      <c r="JHB152" s="14"/>
      <c r="JHF152" s="14"/>
      <c r="JHJ152" s="14"/>
      <c r="JHN152" s="14"/>
      <c r="JHR152" s="14"/>
      <c r="JHV152" s="14"/>
      <c r="JHZ152" s="14"/>
      <c r="JID152" s="14"/>
      <c r="JIH152" s="14"/>
      <c r="JIL152" s="14"/>
      <c r="JIP152" s="14"/>
      <c r="JIT152" s="14"/>
      <c r="JIX152" s="14"/>
      <c r="JJB152" s="14"/>
      <c r="JJF152" s="14"/>
      <c r="JJJ152" s="14"/>
      <c r="JJN152" s="14"/>
      <c r="JJR152" s="14"/>
      <c r="JJV152" s="14"/>
      <c r="JJZ152" s="14"/>
      <c r="JKD152" s="14"/>
      <c r="JKH152" s="14"/>
      <c r="JKL152" s="14"/>
      <c r="JKP152" s="14"/>
      <c r="JKT152" s="14"/>
      <c r="JKX152" s="14"/>
      <c r="JLB152" s="14"/>
      <c r="JLF152" s="14"/>
      <c r="JLJ152" s="14"/>
      <c r="JLN152" s="14"/>
      <c r="JLR152" s="14"/>
      <c r="JLV152" s="14"/>
      <c r="JLZ152" s="14"/>
      <c r="JMD152" s="14"/>
      <c r="JMH152" s="14"/>
      <c r="JML152" s="14"/>
      <c r="JMP152" s="14"/>
      <c r="JMT152" s="14"/>
      <c r="JMX152" s="14"/>
      <c r="JNB152" s="14"/>
      <c r="JNF152" s="14"/>
      <c r="JNJ152" s="14"/>
      <c r="JNN152" s="14"/>
      <c r="JNR152" s="14"/>
      <c r="JNV152" s="14"/>
      <c r="JNZ152" s="14"/>
      <c r="JOD152" s="14"/>
      <c r="JOH152" s="14"/>
      <c r="JOL152" s="14"/>
      <c r="JOP152" s="14"/>
      <c r="JOT152" s="14"/>
      <c r="JOX152" s="14"/>
      <c r="JPB152" s="14"/>
      <c r="JPF152" s="14"/>
      <c r="JPJ152" s="14"/>
      <c r="JPN152" s="14"/>
      <c r="JPR152" s="14"/>
      <c r="JPV152" s="14"/>
      <c r="JPZ152" s="14"/>
      <c r="JQD152" s="14"/>
      <c r="JQH152" s="14"/>
      <c r="JQL152" s="14"/>
      <c r="JQP152" s="14"/>
      <c r="JQT152" s="14"/>
      <c r="JQX152" s="14"/>
      <c r="JRB152" s="14"/>
      <c r="JRF152" s="14"/>
      <c r="JRJ152" s="14"/>
      <c r="JRN152" s="14"/>
      <c r="JRR152" s="14"/>
      <c r="JRV152" s="14"/>
      <c r="JRZ152" s="14"/>
      <c r="JSD152" s="14"/>
      <c r="JSH152" s="14"/>
      <c r="JSL152" s="14"/>
      <c r="JSP152" s="14"/>
      <c r="JST152" s="14"/>
      <c r="JSX152" s="14"/>
      <c r="JTB152" s="14"/>
      <c r="JTF152" s="14"/>
      <c r="JTJ152" s="14"/>
      <c r="JTN152" s="14"/>
      <c r="JTR152" s="14"/>
      <c r="JTV152" s="14"/>
      <c r="JTZ152" s="14"/>
      <c r="JUD152" s="14"/>
      <c r="JUH152" s="14"/>
      <c r="JUL152" s="14"/>
      <c r="JUP152" s="14"/>
      <c r="JUT152" s="14"/>
      <c r="JUX152" s="14"/>
      <c r="JVB152" s="14"/>
      <c r="JVF152" s="14"/>
      <c r="JVJ152" s="14"/>
      <c r="JVN152" s="14"/>
      <c r="JVR152" s="14"/>
      <c r="JVV152" s="14"/>
      <c r="JVZ152" s="14"/>
      <c r="JWD152" s="14"/>
      <c r="JWH152" s="14"/>
      <c r="JWL152" s="14"/>
      <c r="JWP152" s="14"/>
      <c r="JWT152" s="14"/>
      <c r="JWX152" s="14"/>
      <c r="JXB152" s="14"/>
      <c r="JXF152" s="14"/>
      <c r="JXJ152" s="14"/>
      <c r="JXN152" s="14"/>
      <c r="JXR152" s="14"/>
      <c r="JXV152" s="14"/>
      <c r="JXZ152" s="14"/>
      <c r="JYD152" s="14"/>
      <c r="JYH152" s="14"/>
      <c r="JYL152" s="14"/>
      <c r="JYP152" s="14"/>
      <c r="JYT152" s="14"/>
      <c r="JYX152" s="14"/>
      <c r="JZB152" s="14"/>
      <c r="JZF152" s="14"/>
      <c r="JZJ152" s="14"/>
      <c r="JZN152" s="14"/>
      <c r="JZR152" s="14"/>
      <c r="JZV152" s="14"/>
      <c r="JZZ152" s="14"/>
      <c r="KAD152" s="14"/>
      <c r="KAH152" s="14"/>
      <c r="KAL152" s="14"/>
      <c r="KAP152" s="14"/>
      <c r="KAT152" s="14"/>
      <c r="KAX152" s="14"/>
      <c r="KBB152" s="14"/>
      <c r="KBF152" s="14"/>
      <c r="KBJ152" s="14"/>
      <c r="KBN152" s="14"/>
      <c r="KBR152" s="14"/>
      <c r="KBV152" s="14"/>
      <c r="KBZ152" s="14"/>
      <c r="KCD152" s="14"/>
      <c r="KCH152" s="14"/>
      <c r="KCL152" s="14"/>
      <c r="KCP152" s="14"/>
      <c r="KCT152" s="14"/>
      <c r="KCX152" s="14"/>
      <c r="KDB152" s="14"/>
      <c r="KDF152" s="14"/>
      <c r="KDJ152" s="14"/>
      <c r="KDN152" s="14"/>
      <c r="KDR152" s="14"/>
      <c r="KDV152" s="14"/>
      <c r="KDZ152" s="14"/>
      <c r="KED152" s="14"/>
      <c r="KEH152" s="14"/>
      <c r="KEL152" s="14"/>
      <c r="KEP152" s="14"/>
      <c r="KET152" s="14"/>
      <c r="KEX152" s="14"/>
      <c r="KFB152" s="14"/>
      <c r="KFF152" s="14"/>
      <c r="KFJ152" s="14"/>
      <c r="KFN152" s="14"/>
      <c r="KFR152" s="14"/>
      <c r="KFV152" s="14"/>
      <c r="KFZ152" s="14"/>
      <c r="KGD152" s="14"/>
      <c r="KGH152" s="14"/>
      <c r="KGL152" s="14"/>
      <c r="KGP152" s="14"/>
      <c r="KGT152" s="14"/>
      <c r="KGX152" s="14"/>
      <c r="KHB152" s="14"/>
      <c r="KHF152" s="14"/>
      <c r="KHJ152" s="14"/>
      <c r="KHN152" s="14"/>
      <c r="KHR152" s="14"/>
      <c r="KHV152" s="14"/>
      <c r="KHZ152" s="14"/>
      <c r="KID152" s="14"/>
      <c r="KIH152" s="14"/>
      <c r="KIL152" s="14"/>
      <c r="KIP152" s="14"/>
      <c r="KIT152" s="14"/>
      <c r="KIX152" s="14"/>
      <c r="KJB152" s="14"/>
      <c r="KJF152" s="14"/>
      <c r="KJJ152" s="14"/>
      <c r="KJN152" s="14"/>
      <c r="KJR152" s="14"/>
      <c r="KJV152" s="14"/>
      <c r="KJZ152" s="14"/>
      <c r="KKD152" s="14"/>
      <c r="KKH152" s="14"/>
      <c r="KKL152" s="14"/>
      <c r="KKP152" s="14"/>
      <c r="KKT152" s="14"/>
      <c r="KKX152" s="14"/>
      <c r="KLB152" s="14"/>
      <c r="KLF152" s="14"/>
      <c r="KLJ152" s="14"/>
      <c r="KLN152" s="14"/>
      <c r="KLR152" s="14"/>
      <c r="KLV152" s="14"/>
      <c r="KLZ152" s="14"/>
      <c r="KMD152" s="14"/>
      <c r="KMH152" s="14"/>
      <c r="KML152" s="14"/>
      <c r="KMP152" s="14"/>
      <c r="KMT152" s="14"/>
      <c r="KMX152" s="14"/>
      <c r="KNB152" s="14"/>
      <c r="KNF152" s="14"/>
      <c r="KNJ152" s="14"/>
      <c r="KNN152" s="14"/>
      <c r="KNR152" s="14"/>
      <c r="KNV152" s="14"/>
      <c r="KNZ152" s="14"/>
      <c r="KOD152" s="14"/>
      <c r="KOH152" s="14"/>
      <c r="KOL152" s="14"/>
      <c r="KOP152" s="14"/>
      <c r="KOT152" s="14"/>
      <c r="KOX152" s="14"/>
      <c r="KPB152" s="14"/>
      <c r="KPF152" s="14"/>
      <c r="KPJ152" s="14"/>
      <c r="KPN152" s="14"/>
      <c r="KPR152" s="14"/>
      <c r="KPV152" s="14"/>
      <c r="KPZ152" s="14"/>
      <c r="KQD152" s="14"/>
      <c r="KQH152" s="14"/>
      <c r="KQL152" s="14"/>
      <c r="KQP152" s="14"/>
      <c r="KQT152" s="14"/>
      <c r="KQX152" s="14"/>
      <c r="KRB152" s="14"/>
      <c r="KRF152" s="14"/>
      <c r="KRJ152" s="14"/>
      <c r="KRN152" s="14"/>
      <c r="KRR152" s="14"/>
      <c r="KRV152" s="14"/>
      <c r="KRZ152" s="14"/>
      <c r="KSD152" s="14"/>
      <c r="KSH152" s="14"/>
      <c r="KSL152" s="14"/>
      <c r="KSP152" s="14"/>
      <c r="KST152" s="14"/>
      <c r="KSX152" s="14"/>
      <c r="KTB152" s="14"/>
      <c r="KTF152" s="14"/>
      <c r="KTJ152" s="14"/>
      <c r="KTN152" s="14"/>
      <c r="KTR152" s="14"/>
      <c r="KTV152" s="14"/>
      <c r="KTZ152" s="14"/>
      <c r="KUD152" s="14"/>
      <c r="KUH152" s="14"/>
      <c r="KUL152" s="14"/>
      <c r="KUP152" s="14"/>
      <c r="KUT152" s="14"/>
      <c r="KUX152" s="14"/>
      <c r="KVB152" s="14"/>
      <c r="KVF152" s="14"/>
      <c r="KVJ152" s="14"/>
      <c r="KVN152" s="14"/>
      <c r="KVR152" s="14"/>
      <c r="KVV152" s="14"/>
      <c r="KVZ152" s="14"/>
      <c r="KWD152" s="14"/>
      <c r="KWH152" s="14"/>
      <c r="KWL152" s="14"/>
      <c r="KWP152" s="14"/>
      <c r="KWT152" s="14"/>
      <c r="KWX152" s="14"/>
      <c r="KXB152" s="14"/>
      <c r="KXF152" s="14"/>
      <c r="KXJ152" s="14"/>
      <c r="KXN152" s="14"/>
      <c r="KXR152" s="14"/>
      <c r="KXV152" s="14"/>
      <c r="KXZ152" s="14"/>
      <c r="KYD152" s="14"/>
      <c r="KYH152" s="14"/>
      <c r="KYL152" s="14"/>
      <c r="KYP152" s="14"/>
      <c r="KYT152" s="14"/>
      <c r="KYX152" s="14"/>
      <c r="KZB152" s="14"/>
      <c r="KZF152" s="14"/>
      <c r="KZJ152" s="14"/>
      <c r="KZN152" s="14"/>
      <c r="KZR152" s="14"/>
      <c r="KZV152" s="14"/>
      <c r="KZZ152" s="14"/>
      <c r="LAD152" s="14"/>
      <c r="LAH152" s="14"/>
      <c r="LAL152" s="14"/>
      <c r="LAP152" s="14"/>
      <c r="LAT152" s="14"/>
      <c r="LAX152" s="14"/>
      <c r="LBB152" s="14"/>
      <c r="LBF152" s="14"/>
      <c r="LBJ152" s="14"/>
      <c r="LBN152" s="14"/>
      <c r="LBR152" s="14"/>
      <c r="LBV152" s="14"/>
      <c r="LBZ152" s="14"/>
      <c r="LCD152" s="14"/>
      <c r="LCH152" s="14"/>
      <c r="LCL152" s="14"/>
      <c r="LCP152" s="14"/>
      <c r="LCT152" s="14"/>
      <c r="LCX152" s="14"/>
      <c r="LDB152" s="14"/>
      <c r="LDF152" s="14"/>
      <c r="LDJ152" s="14"/>
      <c r="LDN152" s="14"/>
      <c r="LDR152" s="14"/>
      <c r="LDV152" s="14"/>
      <c r="LDZ152" s="14"/>
      <c r="LED152" s="14"/>
      <c r="LEH152" s="14"/>
      <c r="LEL152" s="14"/>
      <c r="LEP152" s="14"/>
      <c r="LET152" s="14"/>
      <c r="LEX152" s="14"/>
      <c r="LFB152" s="14"/>
      <c r="LFF152" s="14"/>
      <c r="LFJ152" s="14"/>
      <c r="LFN152" s="14"/>
      <c r="LFR152" s="14"/>
      <c r="LFV152" s="14"/>
      <c r="LFZ152" s="14"/>
      <c r="LGD152" s="14"/>
      <c r="LGH152" s="14"/>
      <c r="LGL152" s="14"/>
      <c r="LGP152" s="14"/>
      <c r="LGT152" s="14"/>
      <c r="LGX152" s="14"/>
      <c r="LHB152" s="14"/>
      <c r="LHF152" s="14"/>
      <c r="LHJ152" s="14"/>
      <c r="LHN152" s="14"/>
      <c r="LHR152" s="14"/>
      <c r="LHV152" s="14"/>
      <c r="LHZ152" s="14"/>
      <c r="LID152" s="14"/>
      <c r="LIH152" s="14"/>
      <c r="LIL152" s="14"/>
      <c r="LIP152" s="14"/>
      <c r="LIT152" s="14"/>
      <c r="LIX152" s="14"/>
      <c r="LJB152" s="14"/>
      <c r="LJF152" s="14"/>
      <c r="LJJ152" s="14"/>
      <c r="LJN152" s="14"/>
      <c r="LJR152" s="14"/>
      <c r="LJV152" s="14"/>
      <c r="LJZ152" s="14"/>
      <c r="LKD152" s="14"/>
      <c r="LKH152" s="14"/>
      <c r="LKL152" s="14"/>
      <c r="LKP152" s="14"/>
      <c r="LKT152" s="14"/>
      <c r="LKX152" s="14"/>
      <c r="LLB152" s="14"/>
      <c r="LLF152" s="14"/>
      <c r="LLJ152" s="14"/>
      <c r="LLN152" s="14"/>
      <c r="LLR152" s="14"/>
      <c r="LLV152" s="14"/>
      <c r="LLZ152" s="14"/>
      <c r="LMD152" s="14"/>
      <c r="LMH152" s="14"/>
      <c r="LML152" s="14"/>
      <c r="LMP152" s="14"/>
      <c r="LMT152" s="14"/>
      <c r="LMX152" s="14"/>
      <c r="LNB152" s="14"/>
      <c r="LNF152" s="14"/>
      <c r="LNJ152" s="14"/>
      <c r="LNN152" s="14"/>
      <c r="LNR152" s="14"/>
      <c r="LNV152" s="14"/>
      <c r="LNZ152" s="14"/>
      <c r="LOD152" s="14"/>
      <c r="LOH152" s="14"/>
      <c r="LOL152" s="14"/>
      <c r="LOP152" s="14"/>
      <c r="LOT152" s="14"/>
      <c r="LOX152" s="14"/>
      <c r="LPB152" s="14"/>
      <c r="LPF152" s="14"/>
      <c r="LPJ152" s="14"/>
      <c r="LPN152" s="14"/>
      <c r="LPR152" s="14"/>
      <c r="LPV152" s="14"/>
      <c r="LPZ152" s="14"/>
      <c r="LQD152" s="14"/>
      <c r="LQH152" s="14"/>
      <c r="LQL152" s="14"/>
      <c r="LQP152" s="14"/>
      <c r="LQT152" s="14"/>
      <c r="LQX152" s="14"/>
      <c r="LRB152" s="14"/>
      <c r="LRF152" s="14"/>
      <c r="LRJ152" s="14"/>
      <c r="LRN152" s="14"/>
      <c r="LRR152" s="14"/>
      <c r="LRV152" s="14"/>
      <c r="LRZ152" s="14"/>
      <c r="LSD152" s="14"/>
      <c r="LSH152" s="14"/>
      <c r="LSL152" s="14"/>
      <c r="LSP152" s="14"/>
      <c r="LST152" s="14"/>
      <c r="LSX152" s="14"/>
      <c r="LTB152" s="14"/>
      <c r="LTF152" s="14"/>
      <c r="LTJ152" s="14"/>
      <c r="LTN152" s="14"/>
      <c r="LTR152" s="14"/>
      <c r="LTV152" s="14"/>
      <c r="LTZ152" s="14"/>
      <c r="LUD152" s="14"/>
      <c r="LUH152" s="14"/>
      <c r="LUL152" s="14"/>
      <c r="LUP152" s="14"/>
      <c r="LUT152" s="14"/>
      <c r="LUX152" s="14"/>
      <c r="LVB152" s="14"/>
      <c r="LVF152" s="14"/>
      <c r="LVJ152" s="14"/>
      <c r="LVN152" s="14"/>
      <c r="LVR152" s="14"/>
      <c r="LVV152" s="14"/>
      <c r="LVZ152" s="14"/>
      <c r="LWD152" s="14"/>
      <c r="LWH152" s="14"/>
      <c r="LWL152" s="14"/>
      <c r="LWP152" s="14"/>
      <c r="LWT152" s="14"/>
      <c r="LWX152" s="14"/>
      <c r="LXB152" s="14"/>
      <c r="LXF152" s="14"/>
      <c r="LXJ152" s="14"/>
      <c r="LXN152" s="14"/>
      <c r="LXR152" s="14"/>
      <c r="LXV152" s="14"/>
      <c r="LXZ152" s="14"/>
      <c r="LYD152" s="14"/>
      <c r="LYH152" s="14"/>
      <c r="LYL152" s="14"/>
      <c r="LYP152" s="14"/>
      <c r="LYT152" s="14"/>
      <c r="LYX152" s="14"/>
      <c r="LZB152" s="14"/>
      <c r="LZF152" s="14"/>
      <c r="LZJ152" s="14"/>
      <c r="LZN152" s="14"/>
      <c r="LZR152" s="14"/>
      <c r="LZV152" s="14"/>
      <c r="LZZ152" s="14"/>
      <c r="MAD152" s="14"/>
      <c r="MAH152" s="14"/>
      <c r="MAL152" s="14"/>
      <c r="MAP152" s="14"/>
      <c r="MAT152" s="14"/>
      <c r="MAX152" s="14"/>
      <c r="MBB152" s="14"/>
      <c r="MBF152" s="14"/>
      <c r="MBJ152" s="14"/>
      <c r="MBN152" s="14"/>
      <c r="MBR152" s="14"/>
      <c r="MBV152" s="14"/>
      <c r="MBZ152" s="14"/>
      <c r="MCD152" s="14"/>
      <c r="MCH152" s="14"/>
      <c r="MCL152" s="14"/>
      <c r="MCP152" s="14"/>
      <c r="MCT152" s="14"/>
      <c r="MCX152" s="14"/>
      <c r="MDB152" s="14"/>
      <c r="MDF152" s="14"/>
      <c r="MDJ152" s="14"/>
      <c r="MDN152" s="14"/>
      <c r="MDR152" s="14"/>
      <c r="MDV152" s="14"/>
      <c r="MDZ152" s="14"/>
      <c r="MED152" s="14"/>
      <c r="MEH152" s="14"/>
      <c r="MEL152" s="14"/>
      <c r="MEP152" s="14"/>
      <c r="MET152" s="14"/>
      <c r="MEX152" s="14"/>
      <c r="MFB152" s="14"/>
      <c r="MFF152" s="14"/>
      <c r="MFJ152" s="14"/>
      <c r="MFN152" s="14"/>
      <c r="MFR152" s="14"/>
      <c r="MFV152" s="14"/>
      <c r="MFZ152" s="14"/>
      <c r="MGD152" s="14"/>
      <c r="MGH152" s="14"/>
      <c r="MGL152" s="14"/>
      <c r="MGP152" s="14"/>
      <c r="MGT152" s="14"/>
      <c r="MGX152" s="14"/>
      <c r="MHB152" s="14"/>
      <c r="MHF152" s="14"/>
      <c r="MHJ152" s="14"/>
      <c r="MHN152" s="14"/>
      <c r="MHR152" s="14"/>
      <c r="MHV152" s="14"/>
      <c r="MHZ152" s="14"/>
      <c r="MID152" s="14"/>
      <c r="MIH152" s="14"/>
      <c r="MIL152" s="14"/>
      <c r="MIP152" s="14"/>
      <c r="MIT152" s="14"/>
      <c r="MIX152" s="14"/>
      <c r="MJB152" s="14"/>
      <c r="MJF152" s="14"/>
      <c r="MJJ152" s="14"/>
      <c r="MJN152" s="14"/>
      <c r="MJR152" s="14"/>
      <c r="MJV152" s="14"/>
      <c r="MJZ152" s="14"/>
      <c r="MKD152" s="14"/>
      <c r="MKH152" s="14"/>
      <c r="MKL152" s="14"/>
      <c r="MKP152" s="14"/>
      <c r="MKT152" s="14"/>
      <c r="MKX152" s="14"/>
      <c r="MLB152" s="14"/>
      <c r="MLF152" s="14"/>
      <c r="MLJ152" s="14"/>
      <c r="MLN152" s="14"/>
      <c r="MLR152" s="14"/>
      <c r="MLV152" s="14"/>
      <c r="MLZ152" s="14"/>
      <c r="MMD152" s="14"/>
      <c r="MMH152" s="14"/>
      <c r="MML152" s="14"/>
      <c r="MMP152" s="14"/>
      <c r="MMT152" s="14"/>
      <c r="MMX152" s="14"/>
      <c r="MNB152" s="14"/>
      <c r="MNF152" s="14"/>
      <c r="MNJ152" s="14"/>
      <c r="MNN152" s="14"/>
      <c r="MNR152" s="14"/>
      <c r="MNV152" s="14"/>
      <c r="MNZ152" s="14"/>
      <c r="MOD152" s="14"/>
      <c r="MOH152" s="14"/>
      <c r="MOL152" s="14"/>
      <c r="MOP152" s="14"/>
      <c r="MOT152" s="14"/>
      <c r="MOX152" s="14"/>
      <c r="MPB152" s="14"/>
      <c r="MPF152" s="14"/>
      <c r="MPJ152" s="14"/>
      <c r="MPN152" s="14"/>
      <c r="MPR152" s="14"/>
      <c r="MPV152" s="14"/>
      <c r="MPZ152" s="14"/>
      <c r="MQD152" s="14"/>
      <c r="MQH152" s="14"/>
      <c r="MQL152" s="14"/>
      <c r="MQP152" s="14"/>
      <c r="MQT152" s="14"/>
      <c r="MQX152" s="14"/>
      <c r="MRB152" s="14"/>
      <c r="MRF152" s="14"/>
      <c r="MRJ152" s="14"/>
      <c r="MRN152" s="14"/>
      <c r="MRR152" s="14"/>
      <c r="MRV152" s="14"/>
      <c r="MRZ152" s="14"/>
      <c r="MSD152" s="14"/>
      <c r="MSH152" s="14"/>
      <c r="MSL152" s="14"/>
      <c r="MSP152" s="14"/>
      <c r="MST152" s="14"/>
      <c r="MSX152" s="14"/>
      <c r="MTB152" s="14"/>
      <c r="MTF152" s="14"/>
      <c r="MTJ152" s="14"/>
      <c r="MTN152" s="14"/>
      <c r="MTR152" s="14"/>
      <c r="MTV152" s="14"/>
      <c r="MTZ152" s="14"/>
      <c r="MUD152" s="14"/>
      <c r="MUH152" s="14"/>
      <c r="MUL152" s="14"/>
      <c r="MUP152" s="14"/>
      <c r="MUT152" s="14"/>
      <c r="MUX152" s="14"/>
      <c r="MVB152" s="14"/>
      <c r="MVF152" s="14"/>
      <c r="MVJ152" s="14"/>
      <c r="MVN152" s="14"/>
      <c r="MVR152" s="14"/>
      <c r="MVV152" s="14"/>
      <c r="MVZ152" s="14"/>
      <c r="MWD152" s="14"/>
      <c r="MWH152" s="14"/>
      <c r="MWL152" s="14"/>
      <c r="MWP152" s="14"/>
      <c r="MWT152" s="14"/>
      <c r="MWX152" s="14"/>
      <c r="MXB152" s="14"/>
      <c r="MXF152" s="14"/>
      <c r="MXJ152" s="14"/>
      <c r="MXN152" s="14"/>
      <c r="MXR152" s="14"/>
      <c r="MXV152" s="14"/>
      <c r="MXZ152" s="14"/>
      <c r="MYD152" s="14"/>
      <c r="MYH152" s="14"/>
      <c r="MYL152" s="14"/>
      <c r="MYP152" s="14"/>
      <c r="MYT152" s="14"/>
      <c r="MYX152" s="14"/>
      <c r="MZB152" s="14"/>
      <c r="MZF152" s="14"/>
      <c r="MZJ152" s="14"/>
      <c r="MZN152" s="14"/>
      <c r="MZR152" s="14"/>
      <c r="MZV152" s="14"/>
      <c r="MZZ152" s="14"/>
      <c r="NAD152" s="14"/>
      <c r="NAH152" s="14"/>
      <c r="NAL152" s="14"/>
      <c r="NAP152" s="14"/>
      <c r="NAT152" s="14"/>
      <c r="NAX152" s="14"/>
      <c r="NBB152" s="14"/>
      <c r="NBF152" s="14"/>
      <c r="NBJ152" s="14"/>
      <c r="NBN152" s="14"/>
      <c r="NBR152" s="14"/>
      <c r="NBV152" s="14"/>
      <c r="NBZ152" s="14"/>
      <c r="NCD152" s="14"/>
      <c r="NCH152" s="14"/>
      <c r="NCL152" s="14"/>
      <c r="NCP152" s="14"/>
      <c r="NCT152" s="14"/>
      <c r="NCX152" s="14"/>
      <c r="NDB152" s="14"/>
      <c r="NDF152" s="14"/>
      <c r="NDJ152" s="14"/>
      <c r="NDN152" s="14"/>
      <c r="NDR152" s="14"/>
      <c r="NDV152" s="14"/>
      <c r="NDZ152" s="14"/>
      <c r="NED152" s="14"/>
      <c r="NEH152" s="14"/>
      <c r="NEL152" s="14"/>
      <c r="NEP152" s="14"/>
      <c r="NET152" s="14"/>
      <c r="NEX152" s="14"/>
      <c r="NFB152" s="14"/>
      <c r="NFF152" s="14"/>
      <c r="NFJ152" s="14"/>
      <c r="NFN152" s="14"/>
      <c r="NFR152" s="14"/>
      <c r="NFV152" s="14"/>
      <c r="NFZ152" s="14"/>
      <c r="NGD152" s="14"/>
      <c r="NGH152" s="14"/>
      <c r="NGL152" s="14"/>
      <c r="NGP152" s="14"/>
      <c r="NGT152" s="14"/>
      <c r="NGX152" s="14"/>
      <c r="NHB152" s="14"/>
      <c r="NHF152" s="14"/>
      <c r="NHJ152" s="14"/>
      <c r="NHN152" s="14"/>
      <c r="NHR152" s="14"/>
      <c r="NHV152" s="14"/>
      <c r="NHZ152" s="14"/>
      <c r="NID152" s="14"/>
      <c r="NIH152" s="14"/>
      <c r="NIL152" s="14"/>
      <c r="NIP152" s="14"/>
      <c r="NIT152" s="14"/>
      <c r="NIX152" s="14"/>
      <c r="NJB152" s="14"/>
      <c r="NJF152" s="14"/>
      <c r="NJJ152" s="14"/>
      <c r="NJN152" s="14"/>
      <c r="NJR152" s="14"/>
      <c r="NJV152" s="14"/>
      <c r="NJZ152" s="14"/>
      <c r="NKD152" s="14"/>
      <c r="NKH152" s="14"/>
      <c r="NKL152" s="14"/>
      <c r="NKP152" s="14"/>
      <c r="NKT152" s="14"/>
      <c r="NKX152" s="14"/>
      <c r="NLB152" s="14"/>
      <c r="NLF152" s="14"/>
      <c r="NLJ152" s="14"/>
      <c r="NLN152" s="14"/>
      <c r="NLR152" s="14"/>
      <c r="NLV152" s="14"/>
      <c r="NLZ152" s="14"/>
      <c r="NMD152" s="14"/>
      <c r="NMH152" s="14"/>
      <c r="NML152" s="14"/>
      <c r="NMP152" s="14"/>
      <c r="NMT152" s="14"/>
      <c r="NMX152" s="14"/>
      <c r="NNB152" s="14"/>
      <c r="NNF152" s="14"/>
      <c r="NNJ152" s="14"/>
      <c r="NNN152" s="14"/>
      <c r="NNR152" s="14"/>
      <c r="NNV152" s="14"/>
      <c r="NNZ152" s="14"/>
      <c r="NOD152" s="14"/>
      <c r="NOH152" s="14"/>
      <c r="NOL152" s="14"/>
      <c r="NOP152" s="14"/>
      <c r="NOT152" s="14"/>
      <c r="NOX152" s="14"/>
      <c r="NPB152" s="14"/>
      <c r="NPF152" s="14"/>
      <c r="NPJ152" s="14"/>
      <c r="NPN152" s="14"/>
      <c r="NPR152" s="14"/>
      <c r="NPV152" s="14"/>
      <c r="NPZ152" s="14"/>
      <c r="NQD152" s="14"/>
      <c r="NQH152" s="14"/>
      <c r="NQL152" s="14"/>
      <c r="NQP152" s="14"/>
      <c r="NQT152" s="14"/>
      <c r="NQX152" s="14"/>
      <c r="NRB152" s="14"/>
      <c r="NRF152" s="14"/>
      <c r="NRJ152" s="14"/>
      <c r="NRN152" s="14"/>
      <c r="NRR152" s="14"/>
      <c r="NRV152" s="14"/>
      <c r="NRZ152" s="14"/>
      <c r="NSD152" s="14"/>
      <c r="NSH152" s="14"/>
      <c r="NSL152" s="14"/>
      <c r="NSP152" s="14"/>
      <c r="NST152" s="14"/>
      <c r="NSX152" s="14"/>
      <c r="NTB152" s="14"/>
      <c r="NTF152" s="14"/>
      <c r="NTJ152" s="14"/>
      <c r="NTN152" s="14"/>
      <c r="NTR152" s="14"/>
      <c r="NTV152" s="14"/>
      <c r="NTZ152" s="14"/>
      <c r="NUD152" s="14"/>
      <c r="NUH152" s="14"/>
      <c r="NUL152" s="14"/>
      <c r="NUP152" s="14"/>
      <c r="NUT152" s="14"/>
      <c r="NUX152" s="14"/>
      <c r="NVB152" s="14"/>
      <c r="NVF152" s="14"/>
      <c r="NVJ152" s="14"/>
      <c r="NVN152" s="14"/>
      <c r="NVR152" s="14"/>
      <c r="NVV152" s="14"/>
      <c r="NVZ152" s="14"/>
      <c r="NWD152" s="14"/>
      <c r="NWH152" s="14"/>
      <c r="NWL152" s="14"/>
      <c r="NWP152" s="14"/>
      <c r="NWT152" s="14"/>
      <c r="NWX152" s="14"/>
      <c r="NXB152" s="14"/>
      <c r="NXF152" s="14"/>
      <c r="NXJ152" s="14"/>
      <c r="NXN152" s="14"/>
      <c r="NXR152" s="14"/>
      <c r="NXV152" s="14"/>
      <c r="NXZ152" s="14"/>
      <c r="NYD152" s="14"/>
      <c r="NYH152" s="14"/>
      <c r="NYL152" s="14"/>
      <c r="NYP152" s="14"/>
      <c r="NYT152" s="14"/>
      <c r="NYX152" s="14"/>
      <c r="NZB152" s="14"/>
      <c r="NZF152" s="14"/>
      <c r="NZJ152" s="14"/>
      <c r="NZN152" s="14"/>
      <c r="NZR152" s="14"/>
      <c r="NZV152" s="14"/>
      <c r="NZZ152" s="14"/>
      <c r="OAD152" s="14"/>
      <c r="OAH152" s="14"/>
      <c r="OAL152" s="14"/>
      <c r="OAP152" s="14"/>
      <c r="OAT152" s="14"/>
      <c r="OAX152" s="14"/>
      <c r="OBB152" s="14"/>
      <c r="OBF152" s="14"/>
      <c r="OBJ152" s="14"/>
      <c r="OBN152" s="14"/>
      <c r="OBR152" s="14"/>
      <c r="OBV152" s="14"/>
      <c r="OBZ152" s="14"/>
      <c r="OCD152" s="14"/>
      <c r="OCH152" s="14"/>
      <c r="OCL152" s="14"/>
      <c r="OCP152" s="14"/>
      <c r="OCT152" s="14"/>
      <c r="OCX152" s="14"/>
      <c r="ODB152" s="14"/>
      <c r="ODF152" s="14"/>
      <c r="ODJ152" s="14"/>
      <c r="ODN152" s="14"/>
      <c r="ODR152" s="14"/>
      <c r="ODV152" s="14"/>
      <c r="ODZ152" s="14"/>
      <c r="OED152" s="14"/>
      <c r="OEH152" s="14"/>
      <c r="OEL152" s="14"/>
      <c r="OEP152" s="14"/>
      <c r="OET152" s="14"/>
      <c r="OEX152" s="14"/>
      <c r="OFB152" s="14"/>
      <c r="OFF152" s="14"/>
      <c r="OFJ152" s="14"/>
      <c r="OFN152" s="14"/>
      <c r="OFR152" s="14"/>
      <c r="OFV152" s="14"/>
      <c r="OFZ152" s="14"/>
      <c r="OGD152" s="14"/>
      <c r="OGH152" s="14"/>
      <c r="OGL152" s="14"/>
      <c r="OGP152" s="14"/>
      <c r="OGT152" s="14"/>
      <c r="OGX152" s="14"/>
      <c r="OHB152" s="14"/>
      <c r="OHF152" s="14"/>
      <c r="OHJ152" s="14"/>
      <c r="OHN152" s="14"/>
      <c r="OHR152" s="14"/>
      <c r="OHV152" s="14"/>
      <c r="OHZ152" s="14"/>
      <c r="OID152" s="14"/>
      <c r="OIH152" s="14"/>
      <c r="OIL152" s="14"/>
      <c r="OIP152" s="14"/>
      <c r="OIT152" s="14"/>
      <c r="OIX152" s="14"/>
      <c r="OJB152" s="14"/>
      <c r="OJF152" s="14"/>
      <c r="OJJ152" s="14"/>
      <c r="OJN152" s="14"/>
      <c r="OJR152" s="14"/>
      <c r="OJV152" s="14"/>
      <c r="OJZ152" s="14"/>
      <c r="OKD152" s="14"/>
      <c r="OKH152" s="14"/>
      <c r="OKL152" s="14"/>
      <c r="OKP152" s="14"/>
      <c r="OKT152" s="14"/>
      <c r="OKX152" s="14"/>
      <c r="OLB152" s="14"/>
      <c r="OLF152" s="14"/>
      <c r="OLJ152" s="14"/>
      <c r="OLN152" s="14"/>
      <c r="OLR152" s="14"/>
      <c r="OLV152" s="14"/>
      <c r="OLZ152" s="14"/>
      <c r="OMD152" s="14"/>
      <c r="OMH152" s="14"/>
      <c r="OML152" s="14"/>
      <c r="OMP152" s="14"/>
      <c r="OMT152" s="14"/>
      <c r="OMX152" s="14"/>
      <c r="ONB152" s="14"/>
      <c r="ONF152" s="14"/>
      <c r="ONJ152" s="14"/>
      <c r="ONN152" s="14"/>
      <c r="ONR152" s="14"/>
      <c r="ONV152" s="14"/>
      <c r="ONZ152" s="14"/>
      <c r="OOD152" s="14"/>
      <c r="OOH152" s="14"/>
      <c r="OOL152" s="14"/>
      <c r="OOP152" s="14"/>
      <c r="OOT152" s="14"/>
      <c r="OOX152" s="14"/>
      <c r="OPB152" s="14"/>
      <c r="OPF152" s="14"/>
      <c r="OPJ152" s="14"/>
      <c r="OPN152" s="14"/>
      <c r="OPR152" s="14"/>
      <c r="OPV152" s="14"/>
      <c r="OPZ152" s="14"/>
      <c r="OQD152" s="14"/>
      <c r="OQH152" s="14"/>
      <c r="OQL152" s="14"/>
      <c r="OQP152" s="14"/>
      <c r="OQT152" s="14"/>
      <c r="OQX152" s="14"/>
      <c r="ORB152" s="14"/>
      <c r="ORF152" s="14"/>
      <c r="ORJ152" s="14"/>
      <c r="ORN152" s="14"/>
      <c r="ORR152" s="14"/>
      <c r="ORV152" s="14"/>
      <c r="ORZ152" s="14"/>
      <c r="OSD152" s="14"/>
      <c r="OSH152" s="14"/>
      <c r="OSL152" s="14"/>
      <c r="OSP152" s="14"/>
      <c r="OST152" s="14"/>
      <c r="OSX152" s="14"/>
      <c r="OTB152" s="14"/>
      <c r="OTF152" s="14"/>
      <c r="OTJ152" s="14"/>
      <c r="OTN152" s="14"/>
      <c r="OTR152" s="14"/>
      <c r="OTV152" s="14"/>
      <c r="OTZ152" s="14"/>
      <c r="OUD152" s="14"/>
      <c r="OUH152" s="14"/>
      <c r="OUL152" s="14"/>
      <c r="OUP152" s="14"/>
      <c r="OUT152" s="14"/>
      <c r="OUX152" s="14"/>
      <c r="OVB152" s="14"/>
      <c r="OVF152" s="14"/>
      <c r="OVJ152" s="14"/>
      <c r="OVN152" s="14"/>
      <c r="OVR152" s="14"/>
      <c r="OVV152" s="14"/>
      <c r="OVZ152" s="14"/>
      <c r="OWD152" s="14"/>
      <c r="OWH152" s="14"/>
      <c r="OWL152" s="14"/>
      <c r="OWP152" s="14"/>
      <c r="OWT152" s="14"/>
      <c r="OWX152" s="14"/>
      <c r="OXB152" s="14"/>
      <c r="OXF152" s="14"/>
      <c r="OXJ152" s="14"/>
      <c r="OXN152" s="14"/>
      <c r="OXR152" s="14"/>
      <c r="OXV152" s="14"/>
      <c r="OXZ152" s="14"/>
      <c r="OYD152" s="14"/>
      <c r="OYH152" s="14"/>
      <c r="OYL152" s="14"/>
      <c r="OYP152" s="14"/>
      <c r="OYT152" s="14"/>
      <c r="OYX152" s="14"/>
      <c r="OZB152" s="14"/>
      <c r="OZF152" s="14"/>
      <c r="OZJ152" s="14"/>
      <c r="OZN152" s="14"/>
      <c r="OZR152" s="14"/>
      <c r="OZV152" s="14"/>
      <c r="OZZ152" s="14"/>
      <c r="PAD152" s="14"/>
      <c r="PAH152" s="14"/>
      <c r="PAL152" s="14"/>
      <c r="PAP152" s="14"/>
      <c r="PAT152" s="14"/>
      <c r="PAX152" s="14"/>
      <c r="PBB152" s="14"/>
      <c r="PBF152" s="14"/>
      <c r="PBJ152" s="14"/>
      <c r="PBN152" s="14"/>
      <c r="PBR152" s="14"/>
      <c r="PBV152" s="14"/>
      <c r="PBZ152" s="14"/>
      <c r="PCD152" s="14"/>
      <c r="PCH152" s="14"/>
      <c r="PCL152" s="14"/>
      <c r="PCP152" s="14"/>
      <c r="PCT152" s="14"/>
      <c r="PCX152" s="14"/>
      <c r="PDB152" s="14"/>
      <c r="PDF152" s="14"/>
      <c r="PDJ152" s="14"/>
      <c r="PDN152" s="14"/>
      <c r="PDR152" s="14"/>
      <c r="PDV152" s="14"/>
      <c r="PDZ152" s="14"/>
      <c r="PED152" s="14"/>
      <c r="PEH152" s="14"/>
      <c r="PEL152" s="14"/>
      <c r="PEP152" s="14"/>
      <c r="PET152" s="14"/>
      <c r="PEX152" s="14"/>
      <c r="PFB152" s="14"/>
      <c r="PFF152" s="14"/>
      <c r="PFJ152" s="14"/>
      <c r="PFN152" s="14"/>
      <c r="PFR152" s="14"/>
      <c r="PFV152" s="14"/>
      <c r="PFZ152" s="14"/>
      <c r="PGD152" s="14"/>
      <c r="PGH152" s="14"/>
      <c r="PGL152" s="14"/>
      <c r="PGP152" s="14"/>
      <c r="PGT152" s="14"/>
      <c r="PGX152" s="14"/>
      <c r="PHB152" s="14"/>
      <c r="PHF152" s="14"/>
      <c r="PHJ152" s="14"/>
      <c r="PHN152" s="14"/>
      <c r="PHR152" s="14"/>
      <c r="PHV152" s="14"/>
      <c r="PHZ152" s="14"/>
      <c r="PID152" s="14"/>
      <c r="PIH152" s="14"/>
      <c r="PIL152" s="14"/>
      <c r="PIP152" s="14"/>
      <c r="PIT152" s="14"/>
      <c r="PIX152" s="14"/>
      <c r="PJB152" s="14"/>
      <c r="PJF152" s="14"/>
      <c r="PJJ152" s="14"/>
      <c r="PJN152" s="14"/>
      <c r="PJR152" s="14"/>
      <c r="PJV152" s="14"/>
      <c r="PJZ152" s="14"/>
      <c r="PKD152" s="14"/>
      <c r="PKH152" s="14"/>
      <c r="PKL152" s="14"/>
      <c r="PKP152" s="14"/>
      <c r="PKT152" s="14"/>
      <c r="PKX152" s="14"/>
      <c r="PLB152" s="14"/>
      <c r="PLF152" s="14"/>
      <c r="PLJ152" s="14"/>
      <c r="PLN152" s="14"/>
      <c r="PLR152" s="14"/>
      <c r="PLV152" s="14"/>
      <c r="PLZ152" s="14"/>
      <c r="PMD152" s="14"/>
      <c r="PMH152" s="14"/>
      <c r="PML152" s="14"/>
      <c r="PMP152" s="14"/>
      <c r="PMT152" s="14"/>
      <c r="PMX152" s="14"/>
      <c r="PNB152" s="14"/>
      <c r="PNF152" s="14"/>
      <c r="PNJ152" s="14"/>
      <c r="PNN152" s="14"/>
      <c r="PNR152" s="14"/>
      <c r="PNV152" s="14"/>
      <c r="PNZ152" s="14"/>
      <c r="POD152" s="14"/>
      <c r="POH152" s="14"/>
      <c r="POL152" s="14"/>
      <c r="POP152" s="14"/>
      <c r="POT152" s="14"/>
      <c r="POX152" s="14"/>
      <c r="PPB152" s="14"/>
      <c r="PPF152" s="14"/>
      <c r="PPJ152" s="14"/>
      <c r="PPN152" s="14"/>
      <c r="PPR152" s="14"/>
      <c r="PPV152" s="14"/>
      <c r="PPZ152" s="14"/>
      <c r="PQD152" s="14"/>
      <c r="PQH152" s="14"/>
      <c r="PQL152" s="14"/>
      <c r="PQP152" s="14"/>
      <c r="PQT152" s="14"/>
      <c r="PQX152" s="14"/>
      <c r="PRB152" s="14"/>
      <c r="PRF152" s="14"/>
      <c r="PRJ152" s="14"/>
      <c r="PRN152" s="14"/>
      <c r="PRR152" s="14"/>
      <c r="PRV152" s="14"/>
      <c r="PRZ152" s="14"/>
      <c r="PSD152" s="14"/>
      <c r="PSH152" s="14"/>
      <c r="PSL152" s="14"/>
      <c r="PSP152" s="14"/>
      <c r="PST152" s="14"/>
      <c r="PSX152" s="14"/>
      <c r="PTB152" s="14"/>
      <c r="PTF152" s="14"/>
      <c r="PTJ152" s="14"/>
      <c r="PTN152" s="14"/>
      <c r="PTR152" s="14"/>
      <c r="PTV152" s="14"/>
      <c r="PTZ152" s="14"/>
      <c r="PUD152" s="14"/>
      <c r="PUH152" s="14"/>
      <c r="PUL152" s="14"/>
      <c r="PUP152" s="14"/>
      <c r="PUT152" s="14"/>
      <c r="PUX152" s="14"/>
      <c r="PVB152" s="14"/>
      <c r="PVF152" s="14"/>
      <c r="PVJ152" s="14"/>
      <c r="PVN152" s="14"/>
      <c r="PVR152" s="14"/>
      <c r="PVV152" s="14"/>
      <c r="PVZ152" s="14"/>
      <c r="PWD152" s="14"/>
      <c r="PWH152" s="14"/>
      <c r="PWL152" s="14"/>
      <c r="PWP152" s="14"/>
      <c r="PWT152" s="14"/>
      <c r="PWX152" s="14"/>
      <c r="PXB152" s="14"/>
      <c r="PXF152" s="14"/>
      <c r="PXJ152" s="14"/>
      <c r="PXN152" s="14"/>
      <c r="PXR152" s="14"/>
      <c r="PXV152" s="14"/>
      <c r="PXZ152" s="14"/>
      <c r="PYD152" s="14"/>
      <c r="PYH152" s="14"/>
      <c r="PYL152" s="14"/>
      <c r="PYP152" s="14"/>
      <c r="PYT152" s="14"/>
      <c r="PYX152" s="14"/>
      <c r="PZB152" s="14"/>
      <c r="PZF152" s="14"/>
      <c r="PZJ152" s="14"/>
      <c r="PZN152" s="14"/>
      <c r="PZR152" s="14"/>
      <c r="PZV152" s="14"/>
      <c r="PZZ152" s="14"/>
      <c r="QAD152" s="14"/>
      <c r="QAH152" s="14"/>
      <c r="QAL152" s="14"/>
      <c r="QAP152" s="14"/>
      <c r="QAT152" s="14"/>
      <c r="QAX152" s="14"/>
      <c r="QBB152" s="14"/>
      <c r="QBF152" s="14"/>
      <c r="QBJ152" s="14"/>
      <c r="QBN152" s="14"/>
      <c r="QBR152" s="14"/>
      <c r="QBV152" s="14"/>
      <c r="QBZ152" s="14"/>
      <c r="QCD152" s="14"/>
      <c r="QCH152" s="14"/>
      <c r="QCL152" s="14"/>
      <c r="QCP152" s="14"/>
      <c r="QCT152" s="14"/>
      <c r="QCX152" s="14"/>
      <c r="QDB152" s="14"/>
      <c r="QDF152" s="14"/>
      <c r="QDJ152" s="14"/>
      <c r="QDN152" s="14"/>
      <c r="QDR152" s="14"/>
      <c r="QDV152" s="14"/>
      <c r="QDZ152" s="14"/>
      <c r="QED152" s="14"/>
      <c r="QEH152" s="14"/>
      <c r="QEL152" s="14"/>
      <c r="QEP152" s="14"/>
      <c r="QET152" s="14"/>
      <c r="QEX152" s="14"/>
      <c r="QFB152" s="14"/>
      <c r="QFF152" s="14"/>
      <c r="QFJ152" s="14"/>
      <c r="QFN152" s="14"/>
      <c r="QFR152" s="14"/>
      <c r="QFV152" s="14"/>
      <c r="QFZ152" s="14"/>
      <c r="QGD152" s="14"/>
      <c r="QGH152" s="14"/>
      <c r="QGL152" s="14"/>
      <c r="QGP152" s="14"/>
      <c r="QGT152" s="14"/>
      <c r="QGX152" s="14"/>
      <c r="QHB152" s="14"/>
      <c r="QHF152" s="14"/>
      <c r="QHJ152" s="14"/>
      <c r="QHN152" s="14"/>
      <c r="QHR152" s="14"/>
      <c r="QHV152" s="14"/>
      <c r="QHZ152" s="14"/>
      <c r="QID152" s="14"/>
      <c r="QIH152" s="14"/>
      <c r="QIL152" s="14"/>
      <c r="QIP152" s="14"/>
      <c r="QIT152" s="14"/>
      <c r="QIX152" s="14"/>
      <c r="QJB152" s="14"/>
      <c r="QJF152" s="14"/>
      <c r="QJJ152" s="14"/>
      <c r="QJN152" s="14"/>
      <c r="QJR152" s="14"/>
      <c r="QJV152" s="14"/>
      <c r="QJZ152" s="14"/>
      <c r="QKD152" s="14"/>
      <c r="QKH152" s="14"/>
      <c r="QKL152" s="14"/>
      <c r="QKP152" s="14"/>
      <c r="QKT152" s="14"/>
      <c r="QKX152" s="14"/>
      <c r="QLB152" s="14"/>
      <c r="QLF152" s="14"/>
      <c r="QLJ152" s="14"/>
      <c r="QLN152" s="14"/>
      <c r="QLR152" s="14"/>
      <c r="QLV152" s="14"/>
      <c r="QLZ152" s="14"/>
      <c r="QMD152" s="14"/>
      <c r="QMH152" s="14"/>
      <c r="QML152" s="14"/>
      <c r="QMP152" s="14"/>
      <c r="QMT152" s="14"/>
      <c r="QMX152" s="14"/>
      <c r="QNB152" s="14"/>
      <c r="QNF152" s="14"/>
      <c r="QNJ152" s="14"/>
      <c r="QNN152" s="14"/>
      <c r="QNR152" s="14"/>
      <c r="QNV152" s="14"/>
      <c r="QNZ152" s="14"/>
      <c r="QOD152" s="14"/>
      <c r="QOH152" s="14"/>
      <c r="QOL152" s="14"/>
      <c r="QOP152" s="14"/>
      <c r="QOT152" s="14"/>
      <c r="QOX152" s="14"/>
      <c r="QPB152" s="14"/>
      <c r="QPF152" s="14"/>
      <c r="QPJ152" s="14"/>
      <c r="QPN152" s="14"/>
      <c r="QPR152" s="14"/>
      <c r="QPV152" s="14"/>
      <c r="QPZ152" s="14"/>
      <c r="QQD152" s="14"/>
      <c r="QQH152" s="14"/>
      <c r="QQL152" s="14"/>
      <c r="QQP152" s="14"/>
      <c r="QQT152" s="14"/>
      <c r="QQX152" s="14"/>
      <c r="QRB152" s="14"/>
      <c r="QRF152" s="14"/>
      <c r="QRJ152" s="14"/>
      <c r="QRN152" s="14"/>
      <c r="QRR152" s="14"/>
      <c r="QRV152" s="14"/>
      <c r="QRZ152" s="14"/>
      <c r="QSD152" s="14"/>
      <c r="QSH152" s="14"/>
      <c r="QSL152" s="14"/>
      <c r="QSP152" s="14"/>
      <c r="QST152" s="14"/>
      <c r="QSX152" s="14"/>
      <c r="QTB152" s="14"/>
      <c r="QTF152" s="14"/>
      <c r="QTJ152" s="14"/>
      <c r="QTN152" s="14"/>
      <c r="QTR152" s="14"/>
      <c r="QTV152" s="14"/>
      <c r="QTZ152" s="14"/>
      <c r="QUD152" s="14"/>
      <c r="QUH152" s="14"/>
      <c r="QUL152" s="14"/>
      <c r="QUP152" s="14"/>
      <c r="QUT152" s="14"/>
      <c r="QUX152" s="14"/>
      <c r="QVB152" s="14"/>
      <c r="QVF152" s="14"/>
      <c r="QVJ152" s="14"/>
      <c r="QVN152" s="14"/>
      <c r="QVR152" s="14"/>
      <c r="QVV152" s="14"/>
      <c r="QVZ152" s="14"/>
      <c r="QWD152" s="14"/>
      <c r="QWH152" s="14"/>
      <c r="QWL152" s="14"/>
      <c r="QWP152" s="14"/>
      <c r="QWT152" s="14"/>
      <c r="QWX152" s="14"/>
      <c r="QXB152" s="14"/>
      <c r="QXF152" s="14"/>
      <c r="QXJ152" s="14"/>
      <c r="QXN152" s="14"/>
      <c r="QXR152" s="14"/>
      <c r="QXV152" s="14"/>
      <c r="QXZ152" s="14"/>
      <c r="QYD152" s="14"/>
      <c r="QYH152" s="14"/>
      <c r="QYL152" s="14"/>
      <c r="QYP152" s="14"/>
      <c r="QYT152" s="14"/>
      <c r="QYX152" s="14"/>
      <c r="QZB152" s="14"/>
      <c r="QZF152" s="14"/>
      <c r="QZJ152" s="14"/>
      <c r="QZN152" s="14"/>
      <c r="QZR152" s="14"/>
      <c r="QZV152" s="14"/>
      <c r="QZZ152" s="14"/>
      <c r="RAD152" s="14"/>
      <c r="RAH152" s="14"/>
      <c r="RAL152" s="14"/>
      <c r="RAP152" s="14"/>
      <c r="RAT152" s="14"/>
      <c r="RAX152" s="14"/>
      <c r="RBB152" s="14"/>
      <c r="RBF152" s="14"/>
      <c r="RBJ152" s="14"/>
      <c r="RBN152" s="14"/>
      <c r="RBR152" s="14"/>
      <c r="RBV152" s="14"/>
      <c r="RBZ152" s="14"/>
      <c r="RCD152" s="14"/>
      <c r="RCH152" s="14"/>
      <c r="RCL152" s="14"/>
      <c r="RCP152" s="14"/>
      <c r="RCT152" s="14"/>
      <c r="RCX152" s="14"/>
      <c r="RDB152" s="14"/>
      <c r="RDF152" s="14"/>
      <c r="RDJ152" s="14"/>
      <c r="RDN152" s="14"/>
      <c r="RDR152" s="14"/>
      <c r="RDV152" s="14"/>
      <c r="RDZ152" s="14"/>
      <c r="RED152" s="14"/>
      <c r="REH152" s="14"/>
      <c r="REL152" s="14"/>
      <c r="REP152" s="14"/>
      <c r="RET152" s="14"/>
      <c r="REX152" s="14"/>
      <c r="RFB152" s="14"/>
      <c r="RFF152" s="14"/>
      <c r="RFJ152" s="14"/>
      <c r="RFN152" s="14"/>
      <c r="RFR152" s="14"/>
      <c r="RFV152" s="14"/>
      <c r="RFZ152" s="14"/>
      <c r="RGD152" s="14"/>
      <c r="RGH152" s="14"/>
      <c r="RGL152" s="14"/>
      <c r="RGP152" s="14"/>
      <c r="RGT152" s="14"/>
      <c r="RGX152" s="14"/>
      <c r="RHB152" s="14"/>
      <c r="RHF152" s="14"/>
      <c r="RHJ152" s="14"/>
      <c r="RHN152" s="14"/>
      <c r="RHR152" s="14"/>
      <c r="RHV152" s="14"/>
      <c r="RHZ152" s="14"/>
      <c r="RID152" s="14"/>
      <c r="RIH152" s="14"/>
      <c r="RIL152" s="14"/>
      <c r="RIP152" s="14"/>
      <c r="RIT152" s="14"/>
      <c r="RIX152" s="14"/>
      <c r="RJB152" s="14"/>
      <c r="RJF152" s="14"/>
      <c r="RJJ152" s="14"/>
      <c r="RJN152" s="14"/>
      <c r="RJR152" s="14"/>
      <c r="RJV152" s="14"/>
      <c r="RJZ152" s="14"/>
      <c r="RKD152" s="14"/>
      <c r="RKH152" s="14"/>
      <c r="RKL152" s="14"/>
      <c r="RKP152" s="14"/>
      <c r="RKT152" s="14"/>
      <c r="RKX152" s="14"/>
      <c r="RLB152" s="14"/>
      <c r="RLF152" s="14"/>
      <c r="RLJ152" s="14"/>
      <c r="RLN152" s="14"/>
      <c r="RLR152" s="14"/>
      <c r="RLV152" s="14"/>
      <c r="RLZ152" s="14"/>
      <c r="RMD152" s="14"/>
      <c r="RMH152" s="14"/>
      <c r="RML152" s="14"/>
      <c r="RMP152" s="14"/>
      <c r="RMT152" s="14"/>
      <c r="RMX152" s="14"/>
      <c r="RNB152" s="14"/>
      <c r="RNF152" s="14"/>
      <c r="RNJ152" s="14"/>
      <c r="RNN152" s="14"/>
      <c r="RNR152" s="14"/>
      <c r="RNV152" s="14"/>
      <c r="RNZ152" s="14"/>
      <c r="ROD152" s="14"/>
      <c r="ROH152" s="14"/>
      <c r="ROL152" s="14"/>
      <c r="ROP152" s="14"/>
      <c r="ROT152" s="14"/>
      <c r="ROX152" s="14"/>
      <c r="RPB152" s="14"/>
      <c r="RPF152" s="14"/>
      <c r="RPJ152" s="14"/>
      <c r="RPN152" s="14"/>
      <c r="RPR152" s="14"/>
      <c r="RPV152" s="14"/>
      <c r="RPZ152" s="14"/>
      <c r="RQD152" s="14"/>
      <c r="RQH152" s="14"/>
      <c r="RQL152" s="14"/>
      <c r="RQP152" s="14"/>
      <c r="RQT152" s="14"/>
      <c r="RQX152" s="14"/>
      <c r="RRB152" s="14"/>
      <c r="RRF152" s="14"/>
      <c r="RRJ152" s="14"/>
      <c r="RRN152" s="14"/>
      <c r="RRR152" s="14"/>
      <c r="RRV152" s="14"/>
      <c r="RRZ152" s="14"/>
      <c r="RSD152" s="14"/>
      <c r="RSH152" s="14"/>
      <c r="RSL152" s="14"/>
      <c r="RSP152" s="14"/>
      <c r="RST152" s="14"/>
      <c r="RSX152" s="14"/>
      <c r="RTB152" s="14"/>
      <c r="RTF152" s="14"/>
      <c r="RTJ152" s="14"/>
      <c r="RTN152" s="14"/>
      <c r="RTR152" s="14"/>
      <c r="RTV152" s="14"/>
      <c r="RTZ152" s="14"/>
      <c r="RUD152" s="14"/>
      <c r="RUH152" s="14"/>
      <c r="RUL152" s="14"/>
      <c r="RUP152" s="14"/>
      <c r="RUT152" s="14"/>
      <c r="RUX152" s="14"/>
      <c r="RVB152" s="14"/>
      <c r="RVF152" s="14"/>
      <c r="RVJ152" s="14"/>
      <c r="RVN152" s="14"/>
      <c r="RVR152" s="14"/>
      <c r="RVV152" s="14"/>
      <c r="RVZ152" s="14"/>
      <c r="RWD152" s="14"/>
      <c r="RWH152" s="14"/>
      <c r="RWL152" s="14"/>
      <c r="RWP152" s="14"/>
      <c r="RWT152" s="14"/>
      <c r="RWX152" s="14"/>
      <c r="RXB152" s="14"/>
      <c r="RXF152" s="14"/>
      <c r="RXJ152" s="14"/>
      <c r="RXN152" s="14"/>
      <c r="RXR152" s="14"/>
      <c r="RXV152" s="14"/>
      <c r="RXZ152" s="14"/>
      <c r="RYD152" s="14"/>
      <c r="RYH152" s="14"/>
      <c r="RYL152" s="14"/>
      <c r="RYP152" s="14"/>
      <c r="RYT152" s="14"/>
      <c r="RYX152" s="14"/>
      <c r="RZB152" s="14"/>
      <c r="RZF152" s="14"/>
      <c r="RZJ152" s="14"/>
      <c r="RZN152" s="14"/>
      <c r="RZR152" s="14"/>
      <c r="RZV152" s="14"/>
      <c r="RZZ152" s="14"/>
      <c r="SAD152" s="14"/>
      <c r="SAH152" s="14"/>
      <c r="SAL152" s="14"/>
      <c r="SAP152" s="14"/>
      <c r="SAT152" s="14"/>
      <c r="SAX152" s="14"/>
      <c r="SBB152" s="14"/>
      <c r="SBF152" s="14"/>
      <c r="SBJ152" s="14"/>
      <c r="SBN152" s="14"/>
      <c r="SBR152" s="14"/>
      <c r="SBV152" s="14"/>
      <c r="SBZ152" s="14"/>
      <c r="SCD152" s="14"/>
      <c r="SCH152" s="14"/>
      <c r="SCL152" s="14"/>
      <c r="SCP152" s="14"/>
      <c r="SCT152" s="14"/>
      <c r="SCX152" s="14"/>
      <c r="SDB152" s="14"/>
      <c r="SDF152" s="14"/>
      <c r="SDJ152" s="14"/>
      <c r="SDN152" s="14"/>
      <c r="SDR152" s="14"/>
      <c r="SDV152" s="14"/>
      <c r="SDZ152" s="14"/>
      <c r="SED152" s="14"/>
      <c r="SEH152" s="14"/>
      <c r="SEL152" s="14"/>
      <c r="SEP152" s="14"/>
      <c r="SET152" s="14"/>
      <c r="SEX152" s="14"/>
      <c r="SFB152" s="14"/>
      <c r="SFF152" s="14"/>
      <c r="SFJ152" s="14"/>
      <c r="SFN152" s="14"/>
      <c r="SFR152" s="14"/>
      <c r="SFV152" s="14"/>
      <c r="SFZ152" s="14"/>
      <c r="SGD152" s="14"/>
      <c r="SGH152" s="14"/>
      <c r="SGL152" s="14"/>
      <c r="SGP152" s="14"/>
      <c r="SGT152" s="14"/>
      <c r="SGX152" s="14"/>
      <c r="SHB152" s="14"/>
      <c r="SHF152" s="14"/>
      <c r="SHJ152" s="14"/>
      <c r="SHN152" s="14"/>
      <c r="SHR152" s="14"/>
      <c r="SHV152" s="14"/>
      <c r="SHZ152" s="14"/>
      <c r="SID152" s="14"/>
      <c r="SIH152" s="14"/>
      <c r="SIL152" s="14"/>
      <c r="SIP152" s="14"/>
      <c r="SIT152" s="14"/>
      <c r="SIX152" s="14"/>
      <c r="SJB152" s="14"/>
      <c r="SJF152" s="14"/>
      <c r="SJJ152" s="14"/>
      <c r="SJN152" s="14"/>
      <c r="SJR152" s="14"/>
      <c r="SJV152" s="14"/>
      <c r="SJZ152" s="14"/>
      <c r="SKD152" s="14"/>
      <c r="SKH152" s="14"/>
      <c r="SKL152" s="14"/>
      <c r="SKP152" s="14"/>
      <c r="SKT152" s="14"/>
      <c r="SKX152" s="14"/>
      <c r="SLB152" s="14"/>
      <c r="SLF152" s="14"/>
      <c r="SLJ152" s="14"/>
      <c r="SLN152" s="14"/>
      <c r="SLR152" s="14"/>
      <c r="SLV152" s="14"/>
      <c r="SLZ152" s="14"/>
      <c r="SMD152" s="14"/>
      <c r="SMH152" s="14"/>
      <c r="SML152" s="14"/>
      <c r="SMP152" s="14"/>
      <c r="SMT152" s="14"/>
      <c r="SMX152" s="14"/>
      <c r="SNB152" s="14"/>
      <c r="SNF152" s="14"/>
      <c r="SNJ152" s="14"/>
      <c r="SNN152" s="14"/>
      <c r="SNR152" s="14"/>
      <c r="SNV152" s="14"/>
      <c r="SNZ152" s="14"/>
      <c r="SOD152" s="14"/>
      <c r="SOH152" s="14"/>
      <c r="SOL152" s="14"/>
      <c r="SOP152" s="14"/>
      <c r="SOT152" s="14"/>
      <c r="SOX152" s="14"/>
      <c r="SPB152" s="14"/>
      <c r="SPF152" s="14"/>
      <c r="SPJ152" s="14"/>
      <c r="SPN152" s="14"/>
      <c r="SPR152" s="14"/>
      <c r="SPV152" s="14"/>
      <c r="SPZ152" s="14"/>
      <c r="SQD152" s="14"/>
      <c r="SQH152" s="14"/>
      <c r="SQL152" s="14"/>
      <c r="SQP152" s="14"/>
      <c r="SQT152" s="14"/>
      <c r="SQX152" s="14"/>
      <c r="SRB152" s="14"/>
      <c r="SRF152" s="14"/>
      <c r="SRJ152" s="14"/>
      <c r="SRN152" s="14"/>
      <c r="SRR152" s="14"/>
      <c r="SRV152" s="14"/>
      <c r="SRZ152" s="14"/>
      <c r="SSD152" s="14"/>
      <c r="SSH152" s="14"/>
      <c r="SSL152" s="14"/>
      <c r="SSP152" s="14"/>
      <c r="SST152" s="14"/>
      <c r="SSX152" s="14"/>
      <c r="STB152" s="14"/>
      <c r="STF152" s="14"/>
      <c r="STJ152" s="14"/>
      <c r="STN152" s="14"/>
      <c r="STR152" s="14"/>
      <c r="STV152" s="14"/>
      <c r="STZ152" s="14"/>
      <c r="SUD152" s="14"/>
      <c r="SUH152" s="14"/>
      <c r="SUL152" s="14"/>
      <c r="SUP152" s="14"/>
      <c r="SUT152" s="14"/>
      <c r="SUX152" s="14"/>
      <c r="SVB152" s="14"/>
      <c r="SVF152" s="14"/>
      <c r="SVJ152" s="14"/>
      <c r="SVN152" s="14"/>
      <c r="SVR152" s="14"/>
      <c r="SVV152" s="14"/>
      <c r="SVZ152" s="14"/>
      <c r="SWD152" s="14"/>
      <c r="SWH152" s="14"/>
      <c r="SWL152" s="14"/>
      <c r="SWP152" s="14"/>
      <c r="SWT152" s="14"/>
      <c r="SWX152" s="14"/>
      <c r="SXB152" s="14"/>
      <c r="SXF152" s="14"/>
      <c r="SXJ152" s="14"/>
      <c r="SXN152" s="14"/>
      <c r="SXR152" s="14"/>
      <c r="SXV152" s="14"/>
      <c r="SXZ152" s="14"/>
      <c r="SYD152" s="14"/>
      <c r="SYH152" s="14"/>
      <c r="SYL152" s="14"/>
      <c r="SYP152" s="14"/>
      <c r="SYT152" s="14"/>
      <c r="SYX152" s="14"/>
      <c r="SZB152" s="14"/>
      <c r="SZF152" s="14"/>
      <c r="SZJ152" s="14"/>
      <c r="SZN152" s="14"/>
      <c r="SZR152" s="14"/>
      <c r="SZV152" s="14"/>
      <c r="SZZ152" s="14"/>
      <c r="TAD152" s="14"/>
      <c r="TAH152" s="14"/>
      <c r="TAL152" s="14"/>
      <c r="TAP152" s="14"/>
      <c r="TAT152" s="14"/>
      <c r="TAX152" s="14"/>
      <c r="TBB152" s="14"/>
      <c r="TBF152" s="14"/>
      <c r="TBJ152" s="14"/>
      <c r="TBN152" s="14"/>
      <c r="TBR152" s="14"/>
      <c r="TBV152" s="14"/>
      <c r="TBZ152" s="14"/>
      <c r="TCD152" s="14"/>
      <c r="TCH152" s="14"/>
      <c r="TCL152" s="14"/>
      <c r="TCP152" s="14"/>
      <c r="TCT152" s="14"/>
      <c r="TCX152" s="14"/>
      <c r="TDB152" s="14"/>
      <c r="TDF152" s="14"/>
      <c r="TDJ152" s="14"/>
      <c r="TDN152" s="14"/>
      <c r="TDR152" s="14"/>
      <c r="TDV152" s="14"/>
      <c r="TDZ152" s="14"/>
      <c r="TED152" s="14"/>
      <c r="TEH152" s="14"/>
      <c r="TEL152" s="14"/>
      <c r="TEP152" s="14"/>
      <c r="TET152" s="14"/>
      <c r="TEX152" s="14"/>
      <c r="TFB152" s="14"/>
      <c r="TFF152" s="14"/>
      <c r="TFJ152" s="14"/>
      <c r="TFN152" s="14"/>
      <c r="TFR152" s="14"/>
      <c r="TFV152" s="14"/>
      <c r="TFZ152" s="14"/>
      <c r="TGD152" s="14"/>
      <c r="TGH152" s="14"/>
      <c r="TGL152" s="14"/>
      <c r="TGP152" s="14"/>
      <c r="TGT152" s="14"/>
      <c r="TGX152" s="14"/>
      <c r="THB152" s="14"/>
      <c r="THF152" s="14"/>
      <c r="THJ152" s="14"/>
      <c r="THN152" s="14"/>
      <c r="THR152" s="14"/>
      <c r="THV152" s="14"/>
      <c r="THZ152" s="14"/>
      <c r="TID152" s="14"/>
      <c r="TIH152" s="14"/>
      <c r="TIL152" s="14"/>
      <c r="TIP152" s="14"/>
      <c r="TIT152" s="14"/>
      <c r="TIX152" s="14"/>
      <c r="TJB152" s="14"/>
      <c r="TJF152" s="14"/>
      <c r="TJJ152" s="14"/>
      <c r="TJN152" s="14"/>
      <c r="TJR152" s="14"/>
      <c r="TJV152" s="14"/>
      <c r="TJZ152" s="14"/>
      <c r="TKD152" s="14"/>
      <c r="TKH152" s="14"/>
      <c r="TKL152" s="14"/>
      <c r="TKP152" s="14"/>
      <c r="TKT152" s="14"/>
      <c r="TKX152" s="14"/>
      <c r="TLB152" s="14"/>
      <c r="TLF152" s="14"/>
      <c r="TLJ152" s="14"/>
      <c r="TLN152" s="14"/>
      <c r="TLR152" s="14"/>
      <c r="TLV152" s="14"/>
      <c r="TLZ152" s="14"/>
      <c r="TMD152" s="14"/>
      <c r="TMH152" s="14"/>
      <c r="TML152" s="14"/>
      <c r="TMP152" s="14"/>
      <c r="TMT152" s="14"/>
      <c r="TMX152" s="14"/>
      <c r="TNB152" s="14"/>
      <c r="TNF152" s="14"/>
      <c r="TNJ152" s="14"/>
      <c r="TNN152" s="14"/>
      <c r="TNR152" s="14"/>
      <c r="TNV152" s="14"/>
      <c r="TNZ152" s="14"/>
      <c r="TOD152" s="14"/>
      <c r="TOH152" s="14"/>
      <c r="TOL152" s="14"/>
      <c r="TOP152" s="14"/>
      <c r="TOT152" s="14"/>
      <c r="TOX152" s="14"/>
      <c r="TPB152" s="14"/>
      <c r="TPF152" s="14"/>
      <c r="TPJ152" s="14"/>
      <c r="TPN152" s="14"/>
      <c r="TPR152" s="14"/>
      <c r="TPV152" s="14"/>
      <c r="TPZ152" s="14"/>
      <c r="TQD152" s="14"/>
      <c r="TQH152" s="14"/>
      <c r="TQL152" s="14"/>
      <c r="TQP152" s="14"/>
      <c r="TQT152" s="14"/>
      <c r="TQX152" s="14"/>
      <c r="TRB152" s="14"/>
      <c r="TRF152" s="14"/>
      <c r="TRJ152" s="14"/>
      <c r="TRN152" s="14"/>
      <c r="TRR152" s="14"/>
      <c r="TRV152" s="14"/>
      <c r="TRZ152" s="14"/>
      <c r="TSD152" s="14"/>
      <c r="TSH152" s="14"/>
      <c r="TSL152" s="14"/>
      <c r="TSP152" s="14"/>
      <c r="TST152" s="14"/>
      <c r="TSX152" s="14"/>
      <c r="TTB152" s="14"/>
      <c r="TTF152" s="14"/>
      <c r="TTJ152" s="14"/>
      <c r="TTN152" s="14"/>
      <c r="TTR152" s="14"/>
      <c r="TTV152" s="14"/>
      <c r="TTZ152" s="14"/>
      <c r="TUD152" s="14"/>
      <c r="TUH152" s="14"/>
      <c r="TUL152" s="14"/>
      <c r="TUP152" s="14"/>
      <c r="TUT152" s="14"/>
      <c r="TUX152" s="14"/>
      <c r="TVB152" s="14"/>
      <c r="TVF152" s="14"/>
      <c r="TVJ152" s="14"/>
      <c r="TVN152" s="14"/>
      <c r="TVR152" s="14"/>
      <c r="TVV152" s="14"/>
      <c r="TVZ152" s="14"/>
      <c r="TWD152" s="14"/>
      <c r="TWH152" s="14"/>
      <c r="TWL152" s="14"/>
      <c r="TWP152" s="14"/>
      <c r="TWT152" s="14"/>
      <c r="TWX152" s="14"/>
      <c r="TXB152" s="14"/>
      <c r="TXF152" s="14"/>
      <c r="TXJ152" s="14"/>
      <c r="TXN152" s="14"/>
      <c r="TXR152" s="14"/>
      <c r="TXV152" s="14"/>
      <c r="TXZ152" s="14"/>
      <c r="TYD152" s="14"/>
      <c r="TYH152" s="14"/>
      <c r="TYL152" s="14"/>
      <c r="TYP152" s="14"/>
      <c r="TYT152" s="14"/>
      <c r="TYX152" s="14"/>
      <c r="TZB152" s="14"/>
      <c r="TZF152" s="14"/>
      <c r="TZJ152" s="14"/>
      <c r="TZN152" s="14"/>
      <c r="TZR152" s="14"/>
      <c r="TZV152" s="14"/>
      <c r="TZZ152" s="14"/>
      <c r="UAD152" s="14"/>
      <c r="UAH152" s="14"/>
      <c r="UAL152" s="14"/>
      <c r="UAP152" s="14"/>
      <c r="UAT152" s="14"/>
      <c r="UAX152" s="14"/>
      <c r="UBB152" s="14"/>
      <c r="UBF152" s="14"/>
      <c r="UBJ152" s="14"/>
      <c r="UBN152" s="14"/>
      <c r="UBR152" s="14"/>
      <c r="UBV152" s="14"/>
      <c r="UBZ152" s="14"/>
      <c r="UCD152" s="14"/>
      <c r="UCH152" s="14"/>
      <c r="UCL152" s="14"/>
      <c r="UCP152" s="14"/>
      <c r="UCT152" s="14"/>
      <c r="UCX152" s="14"/>
      <c r="UDB152" s="14"/>
      <c r="UDF152" s="14"/>
      <c r="UDJ152" s="14"/>
      <c r="UDN152" s="14"/>
      <c r="UDR152" s="14"/>
      <c r="UDV152" s="14"/>
      <c r="UDZ152" s="14"/>
      <c r="UED152" s="14"/>
      <c r="UEH152" s="14"/>
      <c r="UEL152" s="14"/>
      <c r="UEP152" s="14"/>
      <c r="UET152" s="14"/>
      <c r="UEX152" s="14"/>
      <c r="UFB152" s="14"/>
      <c r="UFF152" s="14"/>
      <c r="UFJ152" s="14"/>
      <c r="UFN152" s="14"/>
      <c r="UFR152" s="14"/>
      <c r="UFV152" s="14"/>
      <c r="UFZ152" s="14"/>
      <c r="UGD152" s="14"/>
      <c r="UGH152" s="14"/>
      <c r="UGL152" s="14"/>
      <c r="UGP152" s="14"/>
      <c r="UGT152" s="14"/>
      <c r="UGX152" s="14"/>
      <c r="UHB152" s="14"/>
      <c r="UHF152" s="14"/>
      <c r="UHJ152" s="14"/>
      <c r="UHN152" s="14"/>
      <c r="UHR152" s="14"/>
      <c r="UHV152" s="14"/>
      <c r="UHZ152" s="14"/>
      <c r="UID152" s="14"/>
      <c r="UIH152" s="14"/>
      <c r="UIL152" s="14"/>
      <c r="UIP152" s="14"/>
      <c r="UIT152" s="14"/>
      <c r="UIX152" s="14"/>
      <c r="UJB152" s="14"/>
      <c r="UJF152" s="14"/>
      <c r="UJJ152" s="14"/>
      <c r="UJN152" s="14"/>
      <c r="UJR152" s="14"/>
      <c r="UJV152" s="14"/>
      <c r="UJZ152" s="14"/>
      <c r="UKD152" s="14"/>
      <c r="UKH152" s="14"/>
      <c r="UKL152" s="14"/>
      <c r="UKP152" s="14"/>
      <c r="UKT152" s="14"/>
      <c r="UKX152" s="14"/>
      <c r="ULB152" s="14"/>
      <c r="ULF152" s="14"/>
      <c r="ULJ152" s="14"/>
      <c r="ULN152" s="14"/>
      <c r="ULR152" s="14"/>
      <c r="ULV152" s="14"/>
      <c r="ULZ152" s="14"/>
      <c r="UMD152" s="14"/>
      <c r="UMH152" s="14"/>
      <c r="UML152" s="14"/>
      <c r="UMP152" s="14"/>
      <c r="UMT152" s="14"/>
      <c r="UMX152" s="14"/>
      <c r="UNB152" s="14"/>
      <c r="UNF152" s="14"/>
      <c r="UNJ152" s="14"/>
      <c r="UNN152" s="14"/>
      <c r="UNR152" s="14"/>
      <c r="UNV152" s="14"/>
      <c r="UNZ152" s="14"/>
      <c r="UOD152" s="14"/>
      <c r="UOH152" s="14"/>
      <c r="UOL152" s="14"/>
      <c r="UOP152" s="14"/>
      <c r="UOT152" s="14"/>
      <c r="UOX152" s="14"/>
      <c r="UPB152" s="14"/>
      <c r="UPF152" s="14"/>
      <c r="UPJ152" s="14"/>
      <c r="UPN152" s="14"/>
      <c r="UPR152" s="14"/>
      <c r="UPV152" s="14"/>
      <c r="UPZ152" s="14"/>
      <c r="UQD152" s="14"/>
      <c r="UQH152" s="14"/>
      <c r="UQL152" s="14"/>
      <c r="UQP152" s="14"/>
      <c r="UQT152" s="14"/>
      <c r="UQX152" s="14"/>
      <c r="URB152" s="14"/>
      <c r="URF152" s="14"/>
      <c r="URJ152" s="14"/>
      <c r="URN152" s="14"/>
      <c r="URR152" s="14"/>
      <c r="URV152" s="14"/>
      <c r="URZ152" s="14"/>
      <c r="USD152" s="14"/>
      <c r="USH152" s="14"/>
      <c r="USL152" s="14"/>
      <c r="USP152" s="14"/>
      <c r="UST152" s="14"/>
      <c r="USX152" s="14"/>
      <c r="UTB152" s="14"/>
      <c r="UTF152" s="14"/>
      <c r="UTJ152" s="14"/>
      <c r="UTN152" s="14"/>
      <c r="UTR152" s="14"/>
      <c r="UTV152" s="14"/>
      <c r="UTZ152" s="14"/>
      <c r="UUD152" s="14"/>
      <c r="UUH152" s="14"/>
      <c r="UUL152" s="14"/>
      <c r="UUP152" s="14"/>
      <c r="UUT152" s="14"/>
      <c r="UUX152" s="14"/>
      <c r="UVB152" s="14"/>
      <c r="UVF152" s="14"/>
      <c r="UVJ152" s="14"/>
      <c r="UVN152" s="14"/>
      <c r="UVR152" s="14"/>
      <c r="UVV152" s="14"/>
      <c r="UVZ152" s="14"/>
      <c r="UWD152" s="14"/>
      <c r="UWH152" s="14"/>
      <c r="UWL152" s="14"/>
      <c r="UWP152" s="14"/>
      <c r="UWT152" s="14"/>
      <c r="UWX152" s="14"/>
      <c r="UXB152" s="14"/>
      <c r="UXF152" s="14"/>
      <c r="UXJ152" s="14"/>
      <c r="UXN152" s="14"/>
      <c r="UXR152" s="14"/>
      <c r="UXV152" s="14"/>
      <c r="UXZ152" s="14"/>
      <c r="UYD152" s="14"/>
      <c r="UYH152" s="14"/>
      <c r="UYL152" s="14"/>
      <c r="UYP152" s="14"/>
      <c r="UYT152" s="14"/>
      <c r="UYX152" s="14"/>
      <c r="UZB152" s="14"/>
      <c r="UZF152" s="14"/>
      <c r="UZJ152" s="14"/>
      <c r="UZN152" s="14"/>
      <c r="UZR152" s="14"/>
      <c r="UZV152" s="14"/>
      <c r="UZZ152" s="14"/>
      <c r="VAD152" s="14"/>
      <c r="VAH152" s="14"/>
      <c r="VAL152" s="14"/>
      <c r="VAP152" s="14"/>
      <c r="VAT152" s="14"/>
      <c r="VAX152" s="14"/>
      <c r="VBB152" s="14"/>
      <c r="VBF152" s="14"/>
      <c r="VBJ152" s="14"/>
      <c r="VBN152" s="14"/>
      <c r="VBR152" s="14"/>
      <c r="VBV152" s="14"/>
      <c r="VBZ152" s="14"/>
      <c r="VCD152" s="14"/>
      <c r="VCH152" s="14"/>
      <c r="VCL152" s="14"/>
      <c r="VCP152" s="14"/>
      <c r="VCT152" s="14"/>
      <c r="VCX152" s="14"/>
      <c r="VDB152" s="14"/>
      <c r="VDF152" s="14"/>
      <c r="VDJ152" s="14"/>
      <c r="VDN152" s="14"/>
      <c r="VDR152" s="14"/>
      <c r="VDV152" s="14"/>
      <c r="VDZ152" s="14"/>
      <c r="VED152" s="14"/>
      <c r="VEH152" s="14"/>
      <c r="VEL152" s="14"/>
      <c r="VEP152" s="14"/>
      <c r="VET152" s="14"/>
      <c r="VEX152" s="14"/>
      <c r="VFB152" s="14"/>
      <c r="VFF152" s="14"/>
      <c r="VFJ152" s="14"/>
      <c r="VFN152" s="14"/>
      <c r="VFR152" s="14"/>
      <c r="VFV152" s="14"/>
      <c r="VFZ152" s="14"/>
      <c r="VGD152" s="14"/>
      <c r="VGH152" s="14"/>
      <c r="VGL152" s="14"/>
      <c r="VGP152" s="14"/>
      <c r="VGT152" s="14"/>
      <c r="VGX152" s="14"/>
      <c r="VHB152" s="14"/>
      <c r="VHF152" s="14"/>
      <c r="VHJ152" s="14"/>
      <c r="VHN152" s="14"/>
      <c r="VHR152" s="14"/>
      <c r="VHV152" s="14"/>
      <c r="VHZ152" s="14"/>
      <c r="VID152" s="14"/>
      <c r="VIH152" s="14"/>
      <c r="VIL152" s="14"/>
      <c r="VIP152" s="14"/>
      <c r="VIT152" s="14"/>
      <c r="VIX152" s="14"/>
      <c r="VJB152" s="14"/>
      <c r="VJF152" s="14"/>
      <c r="VJJ152" s="14"/>
      <c r="VJN152" s="14"/>
      <c r="VJR152" s="14"/>
      <c r="VJV152" s="14"/>
      <c r="VJZ152" s="14"/>
      <c r="VKD152" s="14"/>
      <c r="VKH152" s="14"/>
      <c r="VKL152" s="14"/>
      <c r="VKP152" s="14"/>
      <c r="VKT152" s="14"/>
      <c r="VKX152" s="14"/>
      <c r="VLB152" s="14"/>
      <c r="VLF152" s="14"/>
      <c r="VLJ152" s="14"/>
      <c r="VLN152" s="14"/>
      <c r="VLR152" s="14"/>
      <c r="VLV152" s="14"/>
      <c r="VLZ152" s="14"/>
      <c r="VMD152" s="14"/>
      <c r="VMH152" s="14"/>
      <c r="VML152" s="14"/>
      <c r="VMP152" s="14"/>
      <c r="VMT152" s="14"/>
      <c r="VMX152" s="14"/>
      <c r="VNB152" s="14"/>
      <c r="VNF152" s="14"/>
      <c r="VNJ152" s="14"/>
      <c r="VNN152" s="14"/>
      <c r="VNR152" s="14"/>
      <c r="VNV152" s="14"/>
      <c r="VNZ152" s="14"/>
      <c r="VOD152" s="14"/>
      <c r="VOH152" s="14"/>
      <c r="VOL152" s="14"/>
      <c r="VOP152" s="14"/>
      <c r="VOT152" s="14"/>
      <c r="VOX152" s="14"/>
      <c r="VPB152" s="14"/>
      <c r="VPF152" s="14"/>
      <c r="VPJ152" s="14"/>
      <c r="VPN152" s="14"/>
      <c r="VPR152" s="14"/>
      <c r="VPV152" s="14"/>
      <c r="VPZ152" s="14"/>
      <c r="VQD152" s="14"/>
      <c r="VQH152" s="14"/>
      <c r="VQL152" s="14"/>
      <c r="VQP152" s="14"/>
      <c r="VQT152" s="14"/>
      <c r="VQX152" s="14"/>
      <c r="VRB152" s="14"/>
      <c r="VRF152" s="14"/>
      <c r="VRJ152" s="14"/>
      <c r="VRN152" s="14"/>
      <c r="VRR152" s="14"/>
      <c r="VRV152" s="14"/>
      <c r="VRZ152" s="14"/>
      <c r="VSD152" s="14"/>
      <c r="VSH152" s="14"/>
      <c r="VSL152" s="14"/>
      <c r="VSP152" s="14"/>
      <c r="VST152" s="14"/>
      <c r="VSX152" s="14"/>
      <c r="VTB152" s="14"/>
      <c r="VTF152" s="14"/>
      <c r="VTJ152" s="14"/>
      <c r="VTN152" s="14"/>
      <c r="VTR152" s="14"/>
      <c r="VTV152" s="14"/>
      <c r="VTZ152" s="14"/>
      <c r="VUD152" s="14"/>
      <c r="VUH152" s="14"/>
      <c r="VUL152" s="14"/>
      <c r="VUP152" s="14"/>
      <c r="VUT152" s="14"/>
      <c r="VUX152" s="14"/>
      <c r="VVB152" s="14"/>
      <c r="VVF152" s="14"/>
      <c r="VVJ152" s="14"/>
      <c r="VVN152" s="14"/>
      <c r="VVR152" s="14"/>
      <c r="VVV152" s="14"/>
      <c r="VVZ152" s="14"/>
      <c r="VWD152" s="14"/>
      <c r="VWH152" s="14"/>
      <c r="VWL152" s="14"/>
      <c r="VWP152" s="14"/>
      <c r="VWT152" s="14"/>
      <c r="VWX152" s="14"/>
      <c r="VXB152" s="14"/>
      <c r="VXF152" s="14"/>
      <c r="VXJ152" s="14"/>
      <c r="VXN152" s="14"/>
      <c r="VXR152" s="14"/>
      <c r="VXV152" s="14"/>
      <c r="VXZ152" s="14"/>
      <c r="VYD152" s="14"/>
      <c r="VYH152" s="14"/>
      <c r="VYL152" s="14"/>
      <c r="VYP152" s="14"/>
      <c r="VYT152" s="14"/>
      <c r="VYX152" s="14"/>
      <c r="VZB152" s="14"/>
      <c r="VZF152" s="14"/>
      <c r="VZJ152" s="14"/>
      <c r="VZN152" s="14"/>
      <c r="VZR152" s="14"/>
      <c r="VZV152" s="14"/>
      <c r="VZZ152" s="14"/>
      <c r="WAD152" s="14"/>
      <c r="WAH152" s="14"/>
      <c r="WAL152" s="14"/>
      <c r="WAP152" s="14"/>
      <c r="WAT152" s="14"/>
      <c r="WAX152" s="14"/>
      <c r="WBB152" s="14"/>
      <c r="WBF152" s="14"/>
      <c r="WBJ152" s="14"/>
      <c r="WBN152" s="14"/>
      <c r="WBR152" s="14"/>
      <c r="WBV152" s="14"/>
      <c r="WBZ152" s="14"/>
      <c r="WCD152" s="14"/>
      <c r="WCH152" s="14"/>
      <c r="WCL152" s="14"/>
      <c r="WCP152" s="14"/>
      <c r="WCT152" s="14"/>
      <c r="WCX152" s="14"/>
      <c r="WDB152" s="14"/>
      <c r="WDF152" s="14"/>
      <c r="WDJ152" s="14"/>
      <c r="WDN152" s="14"/>
      <c r="WDR152" s="14"/>
      <c r="WDV152" s="14"/>
      <c r="WDZ152" s="14"/>
      <c r="WED152" s="14"/>
      <c r="WEH152" s="14"/>
      <c r="WEL152" s="14"/>
      <c r="WEP152" s="14"/>
      <c r="WET152" s="14"/>
      <c r="WEX152" s="14"/>
      <c r="WFB152" s="14"/>
      <c r="WFF152" s="14"/>
      <c r="WFJ152" s="14"/>
      <c r="WFN152" s="14"/>
      <c r="WFR152" s="14"/>
      <c r="WFV152" s="14"/>
      <c r="WFZ152" s="14"/>
      <c r="WGD152" s="14"/>
      <c r="WGH152" s="14"/>
      <c r="WGL152" s="14"/>
      <c r="WGP152" s="14"/>
      <c r="WGT152" s="14"/>
      <c r="WGX152" s="14"/>
      <c r="WHB152" s="14"/>
      <c r="WHF152" s="14"/>
      <c r="WHJ152" s="14"/>
      <c r="WHN152" s="14"/>
      <c r="WHR152" s="14"/>
      <c r="WHV152" s="14"/>
      <c r="WHZ152" s="14"/>
      <c r="WID152" s="14"/>
      <c r="WIH152" s="14"/>
      <c r="WIL152" s="14"/>
      <c r="WIP152" s="14"/>
      <c r="WIT152" s="14"/>
      <c r="WIX152" s="14"/>
      <c r="WJB152" s="14"/>
      <c r="WJF152" s="14"/>
      <c r="WJJ152" s="14"/>
      <c r="WJN152" s="14"/>
      <c r="WJR152" s="14"/>
      <c r="WJV152" s="14"/>
      <c r="WJZ152" s="14"/>
      <c r="WKD152" s="14"/>
      <c r="WKH152" s="14"/>
      <c r="WKL152" s="14"/>
      <c r="WKP152" s="14"/>
      <c r="WKT152" s="14"/>
      <c r="WKX152" s="14"/>
      <c r="WLB152" s="14"/>
      <c r="WLF152" s="14"/>
      <c r="WLJ152" s="14"/>
      <c r="WLN152" s="14"/>
      <c r="WLR152" s="14"/>
      <c r="WLV152" s="14"/>
      <c r="WLZ152" s="14"/>
      <c r="WMD152" s="14"/>
      <c r="WMH152" s="14"/>
      <c r="WML152" s="14"/>
      <c r="WMP152" s="14"/>
      <c r="WMT152" s="14"/>
      <c r="WMX152" s="14"/>
      <c r="WNB152" s="14"/>
      <c r="WNF152" s="14"/>
      <c r="WNJ152" s="14"/>
      <c r="WNN152" s="14"/>
      <c r="WNR152" s="14"/>
      <c r="WNV152" s="14"/>
      <c r="WNZ152" s="14"/>
      <c r="WOD152" s="14"/>
      <c r="WOH152" s="14"/>
      <c r="WOL152" s="14"/>
      <c r="WOP152" s="14"/>
      <c r="WOT152" s="14"/>
      <c r="WOX152" s="14"/>
      <c r="WPB152" s="14"/>
      <c r="WPF152" s="14"/>
      <c r="WPJ152" s="14"/>
      <c r="WPN152" s="14"/>
      <c r="WPR152" s="14"/>
      <c r="WPV152" s="14"/>
      <c r="WPZ152" s="14"/>
      <c r="WQD152" s="14"/>
      <c r="WQH152" s="14"/>
      <c r="WQL152" s="14"/>
      <c r="WQP152" s="14"/>
      <c r="WQT152" s="14"/>
      <c r="WQX152" s="14"/>
      <c r="WRB152" s="14"/>
      <c r="WRF152" s="14"/>
      <c r="WRJ152" s="14"/>
      <c r="WRN152" s="14"/>
      <c r="WRR152" s="14"/>
      <c r="WRV152" s="14"/>
      <c r="WRZ152" s="14"/>
      <c r="WSD152" s="14"/>
      <c r="WSH152" s="14"/>
      <c r="WSL152" s="14"/>
      <c r="WSP152" s="14"/>
      <c r="WST152" s="14"/>
      <c r="WSX152" s="14"/>
      <c r="WTB152" s="14"/>
      <c r="WTF152" s="14"/>
      <c r="WTJ152" s="14"/>
      <c r="WTN152" s="14"/>
      <c r="WTR152" s="14"/>
      <c r="WTV152" s="14"/>
      <c r="WTZ152" s="14"/>
      <c r="WUD152" s="14"/>
      <c r="WUH152" s="14"/>
      <c r="WUL152" s="14"/>
      <c r="WUP152" s="14"/>
      <c r="WUT152" s="14"/>
      <c r="WUX152" s="14"/>
      <c r="WVB152" s="14"/>
      <c r="WVF152" s="14"/>
      <c r="WVJ152" s="14"/>
      <c r="WVN152" s="14"/>
      <c r="WVR152" s="14"/>
      <c r="WVV152" s="14"/>
      <c r="WVZ152" s="14"/>
      <c r="WWD152" s="14"/>
      <c r="WWH152" s="14"/>
      <c r="WWL152" s="14"/>
      <c r="WWP152" s="14"/>
      <c r="WWT152" s="14"/>
      <c r="WWX152" s="14"/>
      <c r="WXB152" s="14"/>
      <c r="WXF152" s="14"/>
      <c r="WXJ152" s="14"/>
      <c r="WXN152" s="14"/>
      <c r="WXR152" s="14"/>
      <c r="WXV152" s="14"/>
      <c r="WXZ152" s="14"/>
      <c r="WYD152" s="14"/>
      <c r="WYH152" s="14"/>
      <c r="WYL152" s="14"/>
      <c r="WYP152" s="14"/>
      <c r="WYT152" s="14"/>
      <c r="WYX152" s="14"/>
      <c r="WZB152" s="14"/>
      <c r="WZF152" s="14"/>
      <c r="WZJ152" s="14"/>
      <c r="WZN152" s="14"/>
      <c r="WZR152" s="14"/>
      <c r="WZV152" s="14"/>
      <c r="WZZ152" s="14"/>
      <c r="XAD152" s="14"/>
      <c r="XAH152" s="14"/>
      <c r="XAL152" s="14"/>
      <c r="XAP152" s="14"/>
      <c r="XAT152" s="14"/>
      <c r="XAX152" s="14"/>
      <c r="XBB152" s="14"/>
      <c r="XBF152" s="14"/>
      <c r="XBJ152" s="14"/>
      <c r="XBN152" s="14"/>
      <c r="XBR152" s="14"/>
      <c r="XBV152" s="14"/>
      <c r="XBZ152" s="14"/>
      <c r="XCD152" s="14"/>
      <c r="XCH152" s="14"/>
      <c r="XCL152" s="14"/>
      <c r="XCP152" s="14"/>
      <c r="XCT152" s="14"/>
      <c r="XCX152" s="14"/>
      <c r="XDB152" s="14"/>
      <c r="XDF152" s="14"/>
      <c r="XDJ152" s="14"/>
      <c r="XDN152" s="14"/>
      <c r="XDR152" s="14"/>
      <c r="XDV152" s="14"/>
      <c r="XDZ152" s="14"/>
      <c r="XED152" s="14"/>
      <c r="XEH152" s="14"/>
      <c r="XEL152" s="14"/>
      <c r="XEP152" s="14"/>
      <c r="XET152" s="14"/>
      <c r="XEX152" s="14"/>
      <c r="XFB152" s="14"/>
    </row>
    <row r="153" spans="1:1022 1026:2046 2050:3070 3074:4094 4098:5118 5122:6142 6146:7166 7170:8190 8194:9214 9218:10238 10242:11262 11266:12286 12290:13310 13314:14334 14338:15358 15362:16382" s="12" customFormat="1" x14ac:dyDescent="0.25">
      <c r="A153" s="12">
        <v>16</v>
      </c>
      <c r="B153" s="12" t="s">
        <v>27</v>
      </c>
      <c r="C153" s="13" t="s">
        <v>16</v>
      </c>
      <c r="E153" s="12" t="s">
        <v>5</v>
      </c>
      <c r="F153" s="12" t="s">
        <v>28</v>
      </c>
      <c r="G153" s="12">
        <v>3</v>
      </c>
      <c r="H153" s="12">
        <v>25.733000000000001</v>
      </c>
      <c r="I153" s="12">
        <f>2.933*1.732</f>
        <v>5.0799559999999992</v>
      </c>
      <c r="J153" s="12">
        <v>3</v>
      </c>
      <c r="K153" s="12">
        <v>1.2</v>
      </c>
      <c r="L153" s="12">
        <v>0</v>
      </c>
    </row>
    <row r="154" spans="1:1022 1026:2046 2050:3070 3074:4094 4098:5118 5122:6142 6146:7166 7170:8190 8194:9214 9218:10238 10242:11262 11266:12286 12290:13310 13314:14334 14338:15358 15362:16382" s="12" customFormat="1" x14ac:dyDescent="0.25"/>
    <row r="155" spans="1:1022 1026:2046 2050:3070 3074:4094 4098:5118 5122:6142 6146:7166 7170:8190 8194:9214 9218:10238 10242:11262 11266:12286 12290:13310 13314:14334 14338:15358 15362:16382" s="12" customFormat="1" x14ac:dyDescent="0.25">
      <c r="G155" s="12" t="s">
        <v>372</v>
      </c>
      <c r="H155" s="12" t="s">
        <v>373</v>
      </c>
      <c r="I155" s="12" t="s">
        <v>374</v>
      </c>
      <c r="J155" s="12" t="s">
        <v>375</v>
      </c>
      <c r="K155" s="12" t="s">
        <v>376</v>
      </c>
      <c r="L155" s="12" t="s">
        <v>377</v>
      </c>
      <c r="M155" s="12" t="s">
        <v>378</v>
      </c>
      <c r="O155" s="12" t="s">
        <v>379</v>
      </c>
      <c r="P155" s="12" t="s">
        <v>380</v>
      </c>
    </row>
    <row r="156" spans="1:1022 1026:2046 2050:3070 3074:4094 4098:5118 5122:6142 6146:7166 7170:8190 8194:9214 9218:10238 10242:11262 11266:12286 12290:13310 13314:14334 14338:15358 15362:16382" s="12" customFormat="1" x14ac:dyDescent="0.25">
      <c r="G156" s="12">
        <v>1</v>
      </c>
      <c r="H156" s="12">
        <v>0.17799999999999999</v>
      </c>
      <c r="I156" s="12">
        <v>12.7</v>
      </c>
      <c r="J156" s="12">
        <v>0</v>
      </c>
      <c r="K156" s="12">
        <v>119</v>
      </c>
      <c r="L156" s="12">
        <v>-90</v>
      </c>
      <c r="M156" s="12">
        <v>1.2</v>
      </c>
      <c r="O156" s="12">
        <v>1.2</v>
      </c>
      <c r="P156" s="12">
        <v>0</v>
      </c>
    </row>
    <row r="157" spans="1:1022 1026:2046 2050:3070 3074:4094 4098:5118 5122:6142 6146:7166 7170:8190 8194:9214 9218:10238 10242:11262 11266:12286 12290:13310 13314:14334 14338:15358 15362:16382" s="12" customFormat="1" x14ac:dyDescent="0.25">
      <c r="G157" s="12">
        <v>2</v>
      </c>
      <c r="H157" s="12">
        <v>3.4489999999999998</v>
      </c>
      <c r="I157" s="12">
        <v>2.4119999999999999</v>
      </c>
      <c r="J157" s="12">
        <v>0</v>
      </c>
      <c r="K157" s="12">
        <v>233</v>
      </c>
      <c r="L157" s="12">
        <v>-90</v>
      </c>
      <c r="M157" s="12">
        <v>25.733000000000001</v>
      </c>
      <c r="O157" s="12">
        <v>25.733000000000001</v>
      </c>
      <c r="P157" s="12">
        <f>2.933*1.732</f>
        <v>5.0799559999999992</v>
      </c>
    </row>
    <row r="158" spans="1:1022 1026:2046 2050:3070 3074:4094 4098:5118 5122:6142 6146:7166 7170:8190 8194:9214 9218:10238 10242:11262 11266:12286 12290:13310 13314:14334 14338:15358 15362:16382" s="12" customFormat="1" x14ac:dyDescent="0.25">
      <c r="G158" s="12">
        <v>3</v>
      </c>
      <c r="H158" s="12">
        <v>0.40899999999999997</v>
      </c>
      <c r="I158" s="12">
        <v>0</v>
      </c>
      <c r="J158" s="12">
        <v>0</v>
      </c>
      <c r="K158" s="12">
        <v>0</v>
      </c>
      <c r="L158" s="12">
        <v>-90</v>
      </c>
      <c r="M158" s="12">
        <v>2.9329999999999998</v>
      </c>
    </row>
    <row r="159" spans="1:1022 1026:2046 2050:3070 3074:4094 4098:5118 5122:6142 6146:7166 7170:8190 8194:9214 9218:10238 10242:11262 11266:12286 12290:13310 13314:14334 14338:15358 15362:16382" s="12" customFormat="1" x14ac:dyDescent="0.25"/>
    <row r="160" spans="1:1022 1026:2046 2050:3070 3074:4094 4098:5118 5122:6142 6146:7166 7170:8190 8194:9214 9218:10238 10242:11262 11266:12286 12290:13310 13314:14334 14338:15358 15362:16382" s="12" customFormat="1" x14ac:dyDescent="0.25"/>
    <row r="161" spans="1:16" s="12" customFormat="1" x14ac:dyDescent="0.25"/>
    <row r="162" spans="1:16" s="12" customFormat="1" x14ac:dyDescent="0.25"/>
    <row r="163" spans="1:16" s="12" customFormat="1" x14ac:dyDescent="0.25"/>
    <row r="164" spans="1:16" s="12" customFormat="1" x14ac:dyDescent="0.25"/>
    <row r="165" spans="1:16" s="12" customFormat="1" x14ac:dyDescent="0.25"/>
    <row r="166" spans="1:16" s="12" customFormat="1" x14ac:dyDescent="0.25"/>
    <row r="167" spans="1:16" s="12" customFormat="1" x14ac:dyDescent="0.25"/>
    <row r="168" spans="1:16" s="12" customFormat="1" x14ac:dyDescent="0.25"/>
    <row r="169" spans="1:16" s="12" customFormat="1" x14ac:dyDescent="0.25">
      <c r="A169" s="12">
        <v>17</v>
      </c>
      <c r="B169" s="12" t="s">
        <v>10</v>
      </c>
      <c r="C169" s="13" t="s">
        <v>16</v>
      </c>
      <c r="E169" s="12" t="s">
        <v>11</v>
      </c>
      <c r="F169" s="12" t="s">
        <v>28</v>
      </c>
      <c r="G169" s="12">
        <v>3</v>
      </c>
      <c r="H169" s="12">
        <v>95.272999999999996</v>
      </c>
      <c r="I169" s="12">
        <f>1.732*20.727</f>
        <v>35.899163999999999</v>
      </c>
      <c r="J169" s="12">
        <v>3</v>
      </c>
      <c r="K169" s="12">
        <v>1.403</v>
      </c>
      <c r="L169" s="12">
        <f>0.116*1.732</f>
        <v>0.20091200000000001</v>
      </c>
    </row>
    <row r="170" spans="1:16" s="12" customFormat="1" x14ac:dyDescent="0.25"/>
    <row r="171" spans="1:16" s="12" customFormat="1" x14ac:dyDescent="0.25"/>
    <row r="172" spans="1:16" s="12" customFormat="1" x14ac:dyDescent="0.25">
      <c r="G172" s="12" t="s">
        <v>372</v>
      </c>
      <c r="H172" s="12" t="s">
        <v>373</v>
      </c>
      <c r="I172" s="12" t="s">
        <v>374</v>
      </c>
      <c r="J172" s="12" t="s">
        <v>375</v>
      </c>
      <c r="K172" s="12" t="s">
        <v>376</v>
      </c>
      <c r="L172" s="12" t="s">
        <v>377</v>
      </c>
      <c r="M172" s="12" t="s">
        <v>378</v>
      </c>
      <c r="O172" s="12" t="s">
        <v>379</v>
      </c>
      <c r="P172" s="12" t="s">
        <v>380</v>
      </c>
    </row>
    <row r="173" spans="1:16" s="12" customFormat="1" x14ac:dyDescent="0.25">
      <c r="G173" s="12">
        <v>1</v>
      </c>
      <c r="H173" s="12">
        <v>3.1E-2</v>
      </c>
      <c r="I173" s="12">
        <v>152.892</v>
      </c>
      <c r="J173" s="12">
        <v>57</v>
      </c>
      <c r="K173" s="12">
        <v>178</v>
      </c>
      <c r="L173" s="12">
        <v>-90</v>
      </c>
      <c r="M173" s="12">
        <v>1.0429999999999999</v>
      </c>
      <c r="O173" s="12">
        <v>1.403</v>
      </c>
      <c r="P173" s="12">
        <f>0.116*1.732</f>
        <v>0.20091200000000001</v>
      </c>
    </row>
    <row r="174" spans="1:16" s="12" customFormat="1" x14ac:dyDescent="0.25">
      <c r="G174" s="12">
        <v>2</v>
      </c>
      <c r="H174" s="12">
        <v>4.0000000000000001E-3</v>
      </c>
      <c r="I174" s="12">
        <v>117</v>
      </c>
      <c r="J174" s="12">
        <v>57</v>
      </c>
      <c r="K174" s="12">
        <v>169</v>
      </c>
      <c r="L174" s="12">
        <v>-90</v>
      </c>
      <c r="M174" s="12">
        <v>0.11600000000000001</v>
      </c>
      <c r="O174" s="12">
        <v>95.272999999999996</v>
      </c>
      <c r="P174" s="12">
        <f>1.732*20.727</f>
        <v>35.899163999999999</v>
      </c>
    </row>
    <row r="175" spans="1:16" s="12" customFormat="1" x14ac:dyDescent="0.25">
      <c r="G175" s="12">
        <v>3</v>
      </c>
      <c r="H175" s="12">
        <v>17.850999999999999</v>
      </c>
      <c r="I175" s="12">
        <v>64</v>
      </c>
      <c r="J175" s="12">
        <v>47</v>
      </c>
      <c r="K175" s="12">
        <v>176</v>
      </c>
      <c r="L175" s="12">
        <v>-90</v>
      </c>
      <c r="M175" s="12">
        <v>95.272999999999996</v>
      </c>
    </row>
    <row r="176" spans="1:16" s="12" customFormat="1" x14ac:dyDescent="0.25">
      <c r="G176" s="12">
        <v>4</v>
      </c>
      <c r="H176" s="12">
        <v>23.802</v>
      </c>
      <c r="I176" s="12">
        <v>201.65</v>
      </c>
      <c r="J176" s="12">
        <v>69</v>
      </c>
      <c r="K176" s="12">
        <v>218</v>
      </c>
      <c r="L176" s="12">
        <v>-90</v>
      </c>
      <c r="M176" s="12">
        <v>20.727</v>
      </c>
    </row>
    <row r="177" spans="1:16" s="12" customFormat="1" x14ac:dyDescent="0.25"/>
    <row r="178" spans="1:16" s="12" customFormat="1" x14ac:dyDescent="0.25"/>
    <row r="179" spans="1:16" s="12" customFormat="1" x14ac:dyDescent="0.25"/>
    <row r="180" spans="1:16" s="12" customFormat="1" x14ac:dyDescent="0.25"/>
    <row r="181" spans="1:16" s="12" customFormat="1" x14ac:dyDescent="0.25">
      <c r="A181" s="12">
        <v>18</v>
      </c>
      <c r="B181" s="12" t="s">
        <v>13</v>
      </c>
      <c r="C181" s="13" t="s">
        <v>15</v>
      </c>
      <c r="E181" s="13" t="s">
        <v>14</v>
      </c>
      <c r="F181" s="12" t="s">
        <v>28</v>
      </c>
      <c r="G181" s="12">
        <v>3</v>
      </c>
      <c r="H181" s="12">
        <v>287.39800000000002</v>
      </c>
      <c r="I181" s="12">
        <v>16.897392</v>
      </c>
      <c r="J181" s="12">
        <v>3</v>
      </c>
      <c r="K181" s="12">
        <v>1.579</v>
      </c>
      <c r="L181" s="12">
        <v>10.939311999999999</v>
      </c>
    </row>
    <row r="182" spans="1:16" s="12" customFormat="1" x14ac:dyDescent="0.25"/>
    <row r="183" spans="1:16" s="12" customFormat="1" x14ac:dyDescent="0.25">
      <c r="G183" s="12" t="s">
        <v>372</v>
      </c>
      <c r="H183" s="12" t="s">
        <v>373</v>
      </c>
      <c r="I183" s="12" t="s">
        <v>374</v>
      </c>
      <c r="J183" s="12" t="s">
        <v>375</v>
      </c>
      <c r="K183" s="12" t="s">
        <v>376</v>
      </c>
      <c r="L183" s="12" t="s">
        <v>377</v>
      </c>
      <c r="M183" s="12" t="s">
        <v>378</v>
      </c>
      <c r="O183" s="12" t="s">
        <v>379</v>
      </c>
      <c r="P183" s="12" t="s">
        <v>380</v>
      </c>
    </row>
    <row r="184" spans="1:16" s="12" customFormat="1" x14ac:dyDescent="0.25">
      <c r="G184" s="12">
        <v>1</v>
      </c>
      <c r="H184" s="12">
        <v>1.87</v>
      </c>
      <c r="I184" s="12">
        <v>201.333</v>
      </c>
      <c r="J184" s="12">
        <v>173</v>
      </c>
      <c r="K184" s="12">
        <v>252</v>
      </c>
      <c r="L184" s="12">
        <v>-90</v>
      </c>
      <c r="M184" s="12">
        <v>1.579</v>
      </c>
      <c r="O184" s="12">
        <v>1.579</v>
      </c>
      <c r="P184" s="12">
        <f>1.732*M185</f>
        <v>10.939311999999999</v>
      </c>
    </row>
    <row r="185" spans="1:16" s="12" customFormat="1" x14ac:dyDescent="0.25">
      <c r="G185" s="12">
        <v>2</v>
      </c>
      <c r="H185" s="12">
        <v>5.609</v>
      </c>
      <c r="I185" s="12">
        <v>246.667</v>
      </c>
      <c r="J185" s="12">
        <v>182</v>
      </c>
      <c r="K185" s="12">
        <v>255</v>
      </c>
      <c r="L185" s="12">
        <v>-90</v>
      </c>
      <c r="M185" s="12">
        <v>6.3159999999999998</v>
      </c>
      <c r="O185" s="12">
        <v>287.39800000000002</v>
      </c>
      <c r="P185" s="12">
        <f>1.732*M187</f>
        <v>16.897392</v>
      </c>
    </row>
    <row r="186" spans="1:16" s="12" customFormat="1" x14ac:dyDescent="0.25">
      <c r="G186" s="12">
        <v>3</v>
      </c>
      <c r="H186" s="12">
        <v>782.60299999999995</v>
      </c>
      <c r="I186" s="12">
        <v>68.378</v>
      </c>
      <c r="J186" s="12">
        <v>46.667000000000002</v>
      </c>
      <c r="K186" s="12">
        <v>255</v>
      </c>
      <c r="L186" s="12">
        <v>-90</v>
      </c>
      <c r="M186" s="12">
        <v>287.39800000000002</v>
      </c>
    </row>
    <row r="187" spans="1:16" s="12" customFormat="1" x14ac:dyDescent="0.25">
      <c r="G187" s="12">
        <v>4</v>
      </c>
      <c r="H187" s="12">
        <v>42.302999999999997</v>
      </c>
      <c r="I187" s="12">
        <v>124.75</v>
      </c>
      <c r="J187" s="12">
        <v>56</v>
      </c>
      <c r="K187" s="12">
        <v>240</v>
      </c>
      <c r="L187" s="12">
        <v>-90</v>
      </c>
      <c r="M187" s="12">
        <v>9.7560000000000002</v>
      </c>
    </row>
    <row r="188" spans="1:16" s="12" customFormat="1" x14ac:dyDescent="0.25"/>
    <row r="189" spans="1:16" s="12" customFormat="1" x14ac:dyDescent="0.25"/>
    <row r="190" spans="1:16" s="12" customFormat="1" x14ac:dyDescent="0.25"/>
    <row r="192" spans="1:16" x14ac:dyDescent="0.25">
      <c r="A192" s="1">
        <v>19</v>
      </c>
      <c r="B192" s="1" t="s">
        <v>101</v>
      </c>
      <c r="C192" s="1" t="s">
        <v>15</v>
      </c>
      <c r="E192" s="1" t="s">
        <v>102</v>
      </c>
      <c r="F192" t="s">
        <v>371</v>
      </c>
      <c r="G192">
        <v>3</v>
      </c>
      <c r="H192">
        <v>20.71</v>
      </c>
      <c r="I192">
        <f>1.548*1.732</f>
        <v>2.681136</v>
      </c>
      <c r="J192">
        <v>3</v>
      </c>
      <c r="K192">
        <v>0.48</v>
      </c>
      <c r="L192">
        <v>0</v>
      </c>
    </row>
    <row r="194" spans="1:16" x14ac:dyDescent="0.25">
      <c r="G194" t="s">
        <v>372</v>
      </c>
      <c r="H194" t="s">
        <v>373</v>
      </c>
      <c r="I194" t="s">
        <v>374</v>
      </c>
      <c r="J194" t="s">
        <v>375</v>
      </c>
      <c r="K194" t="s">
        <v>376</v>
      </c>
      <c r="L194" t="s">
        <v>377</v>
      </c>
      <c r="M194" t="s">
        <v>378</v>
      </c>
      <c r="O194" t="s">
        <v>379</v>
      </c>
      <c r="P194" t="s">
        <v>380</v>
      </c>
    </row>
    <row r="195" spans="1:16" x14ac:dyDescent="0.25">
      <c r="G195">
        <v>1</v>
      </c>
      <c r="H195">
        <v>2.0139999999999998</v>
      </c>
      <c r="I195">
        <v>20.643000000000001</v>
      </c>
      <c r="J195">
        <v>7.3330000000000002</v>
      </c>
      <c r="K195">
        <v>249</v>
      </c>
      <c r="L195">
        <v>-90</v>
      </c>
      <c r="M195">
        <v>20.71</v>
      </c>
      <c r="O195">
        <v>20.71</v>
      </c>
      <c r="P195">
        <f>1.548*1.732</f>
        <v>2.681136</v>
      </c>
    </row>
    <row r="196" spans="1:16" x14ac:dyDescent="0.25">
      <c r="G196">
        <v>2</v>
      </c>
      <c r="H196">
        <v>0.159</v>
      </c>
      <c r="I196">
        <v>170.98</v>
      </c>
      <c r="J196">
        <v>154</v>
      </c>
      <c r="K196">
        <v>174.667</v>
      </c>
      <c r="L196">
        <v>-90</v>
      </c>
      <c r="M196">
        <v>1.548</v>
      </c>
      <c r="O196">
        <v>0.48</v>
      </c>
      <c r="P196">
        <v>0</v>
      </c>
    </row>
    <row r="197" spans="1:16" x14ac:dyDescent="0.25">
      <c r="G197">
        <v>3</v>
      </c>
      <c r="H197">
        <v>5.6000000000000001E-2</v>
      </c>
      <c r="I197">
        <v>203.44399999999999</v>
      </c>
      <c r="J197">
        <v>146</v>
      </c>
      <c r="K197">
        <v>222.333</v>
      </c>
      <c r="L197">
        <v>-90</v>
      </c>
      <c r="M197">
        <v>0.48399999999999999</v>
      </c>
    </row>
    <row r="207" spans="1:16" x14ac:dyDescent="0.25">
      <c r="A207">
        <v>20</v>
      </c>
      <c r="B207" s="1" t="s">
        <v>115</v>
      </c>
      <c r="C207" s="1" t="s">
        <v>16</v>
      </c>
      <c r="E207" s="1" t="s">
        <v>117</v>
      </c>
      <c r="F207" t="s">
        <v>28</v>
      </c>
      <c r="G207">
        <v>3</v>
      </c>
      <c r="H207">
        <v>500</v>
      </c>
      <c r="I207">
        <f>1.732*11.429</f>
        <v>19.795027999999999</v>
      </c>
      <c r="J207">
        <v>3</v>
      </c>
      <c r="K207">
        <v>1</v>
      </c>
      <c r="L207">
        <v>0</v>
      </c>
    </row>
    <row r="209" spans="1:16" x14ac:dyDescent="0.25">
      <c r="G209" t="s">
        <v>372</v>
      </c>
      <c r="H209" t="s">
        <v>373</v>
      </c>
      <c r="I209" t="s">
        <v>374</v>
      </c>
      <c r="J209" t="s">
        <v>375</v>
      </c>
      <c r="K209" t="s">
        <v>376</v>
      </c>
      <c r="L209" t="s">
        <v>377</v>
      </c>
      <c r="M209" t="s">
        <v>378</v>
      </c>
      <c r="O209" t="s">
        <v>379</v>
      </c>
      <c r="P209" t="s">
        <v>380</v>
      </c>
    </row>
    <row r="210" spans="1:16" x14ac:dyDescent="0.25">
      <c r="G210">
        <v>1</v>
      </c>
      <c r="H210">
        <v>1436.7349999999999</v>
      </c>
      <c r="I210">
        <v>6.8639999999999999</v>
      </c>
      <c r="J210">
        <v>0</v>
      </c>
      <c r="K210">
        <v>241</v>
      </c>
      <c r="L210">
        <v>-90</v>
      </c>
      <c r="M210">
        <v>500</v>
      </c>
      <c r="O210">
        <v>500</v>
      </c>
      <c r="P210">
        <f>1.732*11.429</f>
        <v>19.795027999999999</v>
      </c>
    </row>
    <row r="211" spans="1:16" x14ac:dyDescent="0.25">
      <c r="G211">
        <v>2</v>
      </c>
      <c r="H211">
        <v>40.816000000000003</v>
      </c>
      <c r="I211">
        <v>0</v>
      </c>
      <c r="J211">
        <v>0</v>
      </c>
      <c r="K211">
        <v>0</v>
      </c>
      <c r="L211">
        <v>-90</v>
      </c>
      <c r="M211">
        <v>11.429</v>
      </c>
      <c r="O211">
        <v>0</v>
      </c>
      <c r="P211">
        <v>0</v>
      </c>
    </row>
    <row r="219" spans="1:16" x14ac:dyDescent="0.25">
      <c r="A219">
        <v>21</v>
      </c>
      <c r="B219" s="1" t="s">
        <v>121</v>
      </c>
      <c r="C219" t="s">
        <v>124</v>
      </c>
      <c r="E219" t="s">
        <v>123</v>
      </c>
      <c r="F219" t="s">
        <v>28</v>
      </c>
      <c r="G219">
        <v>3</v>
      </c>
      <c r="H219">
        <v>190.964</v>
      </c>
      <c r="I219">
        <f>1.732*7.229</f>
        <v>12.520628</v>
      </c>
      <c r="J219">
        <v>3</v>
      </c>
      <c r="K219">
        <v>1.04</v>
      </c>
      <c r="L219">
        <f>1.732*0.12</f>
        <v>0.20784</v>
      </c>
    </row>
    <row r="222" spans="1:16" x14ac:dyDescent="0.25">
      <c r="H222" t="s">
        <v>373</v>
      </c>
      <c r="I222" t="s">
        <v>374</v>
      </c>
      <c r="J222" t="s">
        <v>375</v>
      </c>
      <c r="K222" t="s">
        <v>376</v>
      </c>
      <c r="L222" t="s">
        <v>377</v>
      </c>
      <c r="M222" t="s">
        <v>378</v>
      </c>
      <c r="O222" t="s">
        <v>379</v>
      </c>
      <c r="P222" t="s">
        <v>380</v>
      </c>
    </row>
    <row r="223" spans="1:16" x14ac:dyDescent="0.25">
      <c r="G223">
        <v>1</v>
      </c>
      <c r="H223">
        <v>4.2999999999999997E-2</v>
      </c>
      <c r="I223">
        <v>135.02500000000001</v>
      </c>
      <c r="J223">
        <v>85.667000000000002</v>
      </c>
      <c r="K223">
        <v>244</v>
      </c>
      <c r="L223">
        <v>-90</v>
      </c>
      <c r="M223">
        <v>1.04</v>
      </c>
      <c r="O223">
        <v>1.04</v>
      </c>
      <c r="P223">
        <f>1.732*0.12</f>
        <v>0.20784</v>
      </c>
    </row>
    <row r="224" spans="1:16" x14ac:dyDescent="0.25">
      <c r="G224">
        <v>2</v>
      </c>
      <c r="H224">
        <v>6.0000000000000001E-3</v>
      </c>
      <c r="I224">
        <v>126.583</v>
      </c>
      <c r="J224">
        <v>60</v>
      </c>
      <c r="K224">
        <v>175.667</v>
      </c>
      <c r="L224">
        <v>-90</v>
      </c>
      <c r="M224">
        <v>0.12</v>
      </c>
      <c r="O224">
        <v>190.964</v>
      </c>
      <c r="P224">
        <f>1.732*7.229</f>
        <v>12.520628</v>
      </c>
    </row>
    <row r="225" spans="1:16" x14ac:dyDescent="0.25">
      <c r="G225">
        <v>3</v>
      </c>
      <c r="H225">
        <v>25.04</v>
      </c>
      <c r="I225">
        <v>88.361999999999995</v>
      </c>
      <c r="J225">
        <v>83.332999999999998</v>
      </c>
      <c r="K225">
        <v>251.667</v>
      </c>
      <c r="L225">
        <v>-90</v>
      </c>
      <c r="M225">
        <v>190.964</v>
      </c>
    </row>
    <row r="226" spans="1:16" x14ac:dyDescent="0.25">
      <c r="G226">
        <v>4</v>
      </c>
      <c r="H226">
        <v>4.718</v>
      </c>
      <c r="I226">
        <v>90.128</v>
      </c>
      <c r="J226">
        <v>47</v>
      </c>
      <c r="K226">
        <v>101</v>
      </c>
      <c r="L226">
        <v>-90</v>
      </c>
      <c r="M226">
        <v>7.2290000000000001</v>
      </c>
    </row>
    <row r="233" spans="1:16" x14ac:dyDescent="0.25">
      <c r="A233" s="1">
        <v>22</v>
      </c>
      <c r="B233" s="1" t="s">
        <v>129</v>
      </c>
      <c r="C233" s="1" t="s">
        <v>15</v>
      </c>
      <c r="E233" s="1" t="s">
        <v>131</v>
      </c>
      <c r="F233" t="s">
        <v>28</v>
      </c>
      <c r="G233">
        <v>3</v>
      </c>
      <c r="H233">
        <v>89.332999999999998</v>
      </c>
      <c r="I233">
        <f>1.732*1.524</f>
        <v>2.6395680000000001</v>
      </c>
      <c r="J233">
        <v>3</v>
      </c>
      <c r="K233">
        <v>1</v>
      </c>
      <c r="L233">
        <v>0</v>
      </c>
    </row>
    <row r="236" spans="1:16" x14ac:dyDescent="0.25">
      <c r="H236" t="s">
        <v>373</v>
      </c>
      <c r="I236" t="s">
        <v>374</v>
      </c>
      <c r="J236" t="s">
        <v>375</v>
      </c>
      <c r="K236" t="s">
        <v>376</v>
      </c>
      <c r="L236" t="s">
        <v>377</v>
      </c>
      <c r="M236" t="s">
        <v>378</v>
      </c>
      <c r="O236" t="s">
        <v>379</v>
      </c>
      <c r="P236" t="s">
        <v>380</v>
      </c>
    </row>
    <row r="237" spans="1:16" x14ac:dyDescent="0.25">
      <c r="G237">
        <v>1</v>
      </c>
      <c r="H237">
        <v>11.32</v>
      </c>
      <c r="I237">
        <v>149.27799999999999</v>
      </c>
      <c r="J237">
        <v>142.333</v>
      </c>
      <c r="K237">
        <v>182.667</v>
      </c>
      <c r="L237">
        <v>-90</v>
      </c>
      <c r="M237">
        <v>89.332999999999998</v>
      </c>
      <c r="O237">
        <v>89.332999999999998</v>
      </c>
      <c r="P237">
        <f>1.732*1.524</f>
        <v>2.6395680000000001</v>
      </c>
    </row>
    <row r="238" spans="1:16" x14ac:dyDescent="0.25">
      <c r="G238">
        <v>2</v>
      </c>
      <c r="H238">
        <v>0.72599999999999998</v>
      </c>
      <c r="I238">
        <v>162</v>
      </c>
      <c r="J238">
        <v>154</v>
      </c>
      <c r="K238">
        <v>170.333</v>
      </c>
      <c r="L238">
        <v>-90</v>
      </c>
      <c r="M238">
        <v>1.524</v>
      </c>
    </row>
    <row r="246" spans="1:16" x14ac:dyDescent="0.25">
      <c r="A246" s="1">
        <v>23</v>
      </c>
      <c r="B246" s="1" t="s">
        <v>139</v>
      </c>
      <c r="C246" t="s">
        <v>65</v>
      </c>
      <c r="E246" t="s">
        <v>141</v>
      </c>
      <c r="F246" t="s">
        <v>28</v>
      </c>
      <c r="G246">
        <v>3</v>
      </c>
      <c r="H246">
        <v>27.5</v>
      </c>
      <c r="I246">
        <f>2.75*1732</f>
        <v>4763</v>
      </c>
      <c r="J246">
        <v>3</v>
      </c>
      <c r="K246">
        <v>27.5</v>
      </c>
      <c r="L246">
        <f>2.75*1732</f>
        <v>4763</v>
      </c>
    </row>
    <row r="249" spans="1:16" x14ac:dyDescent="0.25">
      <c r="H249" t="s">
        <v>373</v>
      </c>
      <c r="I249" t="s">
        <v>374</v>
      </c>
      <c r="J249" t="s">
        <v>375</v>
      </c>
      <c r="K249" t="s">
        <v>376</v>
      </c>
      <c r="L249" t="s">
        <v>377</v>
      </c>
      <c r="M249" t="s">
        <v>378</v>
      </c>
      <c r="O249" t="s">
        <v>379</v>
      </c>
      <c r="P249" t="s">
        <v>380</v>
      </c>
    </row>
    <row r="250" spans="1:16" x14ac:dyDescent="0.25">
      <c r="G250">
        <v>1</v>
      </c>
      <c r="H250">
        <v>1.9379999999999999</v>
      </c>
      <c r="I250">
        <v>179.80600000000001</v>
      </c>
      <c r="J250">
        <v>168.333</v>
      </c>
      <c r="K250">
        <v>255</v>
      </c>
      <c r="L250">
        <v>-90</v>
      </c>
      <c r="M250">
        <v>27.5</v>
      </c>
      <c r="O250">
        <v>27.5</v>
      </c>
      <c r="P250">
        <f>2.75*1732</f>
        <v>4763</v>
      </c>
    </row>
    <row r="251" spans="1:16" x14ac:dyDescent="0.25">
      <c r="G251">
        <v>2</v>
      </c>
      <c r="H251">
        <v>0.75</v>
      </c>
      <c r="I251">
        <v>171.333</v>
      </c>
      <c r="J251">
        <v>169.333</v>
      </c>
      <c r="K251">
        <v>178</v>
      </c>
      <c r="L251">
        <v>-90</v>
      </c>
      <c r="M251">
        <v>2.75</v>
      </c>
      <c r="O251">
        <v>27.5</v>
      </c>
      <c r="P251">
        <f>2.75*1732</f>
        <v>4763</v>
      </c>
    </row>
    <row r="252" spans="1:16" x14ac:dyDescent="0.25">
      <c r="G252">
        <v>3</v>
      </c>
      <c r="H252">
        <v>2.5999999999999999E-2</v>
      </c>
      <c r="I252">
        <v>141.19999999999999</v>
      </c>
      <c r="J252">
        <v>18.332999999999998</v>
      </c>
      <c r="K252">
        <v>150</v>
      </c>
      <c r="L252">
        <v>-90</v>
      </c>
      <c r="M252">
        <v>0.99199999999999999</v>
      </c>
    </row>
    <row r="253" spans="1:16" x14ac:dyDescent="0.25">
      <c r="G253">
        <v>4</v>
      </c>
      <c r="H253">
        <v>3.0000000000000001E-3</v>
      </c>
      <c r="I253">
        <v>112.25</v>
      </c>
      <c r="J253">
        <v>5.3330000000000002</v>
      </c>
      <c r="K253">
        <v>156.333</v>
      </c>
      <c r="L253">
        <v>-90</v>
      </c>
      <c r="M253">
        <v>7.5999999999999998E-2</v>
      </c>
    </row>
    <row r="259" spans="1:16" x14ac:dyDescent="0.25">
      <c r="A259">
        <v>24</v>
      </c>
      <c r="B259" s="1" t="s">
        <v>153</v>
      </c>
      <c r="C259" s="1" t="s">
        <v>154</v>
      </c>
      <c r="E259" t="s">
        <v>155</v>
      </c>
      <c r="F259" t="s">
        <v>28</v>
      </c>
      <c r="G259">
        <v>3</v>
      </c>
      <c r="H259">
        <v>594.11800000000005</v>
      </c>
      <c r="I259">
        <f>1.7332*8.824</f>
        <v>15.293756800000001</v>
      </c>
      <c r="J259">
        <v>3</v>
      </c>
      <c r="K259">
        <v>0.95799999999999996</v>
      </c>
      <c r="L259">
        <v>0</v>
      </c>
    </row>
    <row r="261" spans="1:16" x14ac:dyDescent="0.25">
      <c r="H261" t="s">
        <v>373</v>
      </c>
      <c r="I261" t="s">
        <v>374</v>
      </c>
      <c r="J261" t="s">
        <v>375</v>
      </c>
      <c r="K261" t="s">
        <v>376</v>
      </c>
      <c r="L261" t="s">
        <v>377</v>
      </c>
      <c r="M261" t="s">
        <v>378</v>
      </c>
      <c r="O261" t="s">
        <v>379</v>
      </c>
      <c r="P261" t="s">
        <v>380</v>
      </c>
    </row>
    <row r="262" spans="1:16" x14ac:dyDescent="0.25">
      <c r="G262">
        <v>1</v>
      </c>
      <c r="H262">
        <v>0.02</v>
      </c>
      <c r="I262">
        <v>5.7000000000000002E-2</v>
      </c>
      <c r="J262">
        <v>0</v>
      </c>
      <c r="K262">
        <v>2.6669999999999998</v>
      </c>
      <c r="L262">
        <v>-90</v>
      </c>
      <c r="M262">
        <v>0.95799999999999996</v>
      </c>
      <c r="O262">
        <v>0.95799999999999996</v>
      </c>
      <c r="P262">
        <v>0</v>
      </c>
    </row>
    <row r="263" spans="1:16" x14ac:dyDescent="0.25">
      <c r="G263">
        <v>2</v>
      </c>
      <c r="H263">
        <v>56.942999999999998</v>
      </c>
      <c r="I263">
        <v>215.494</v>
      </c>
      <c r="J263">
        <v>0</v>
      </c>
      <c r="K263">
        <v>255</v>
      </c>
      <c r="L263">
        <v>0</v>
      </c>
      <c r="M263">
        <v>0</v>
      </c>
      <c r="O263">
        <v>594.11800000000005</v>
      </c>
      <c r="P263">
        <f>1.7332*8.824</f>
        <v>15.293756800000001</v>
      </c>
    </row>
    <row r="264" spans="1:16" x14ac:dyDescent="0.25">
      <c r="G264">
        <v>3</v>
      </c>
      <c r="H264">
        <v>875.86500000000001</v>
      </c>
      <c r="I264">
        <v>221.52500000000001</v>
      </c>
      <c r="J264">
        <v>219.333</v>
      </c>
      <c r="K264">
        <v>233</v>
      </c>
      <c r="L264">
        <v>-90</v>
      </c>
      <c r="M264">
        <v>594.11800000000005</v>
      </c>
    </row>
    <row r="265" spans="1:16" x14ac:dyDescent="0.25">
      <c r="G265">
        <v>4</v>
      </c>
      <c r="H265">
        <v>58.390999999999998</v>
      </c>
      <c r="I265">
        <v>4.444</v>
      </c>
      <c r="J265">
        <v>0</v>
      </c>
      <c r="K265">
        <v>10.667</v>
      </c>
      <c r="L265">
        <v>-90</v>
      </c>
      <c r="M265">
        <v>8.8239999999999998</v>
      </c>
    </row>
    <row r="273" spans="1:23" x14ac:dyDescent="0.25">
      <c r="O273" t="s">
        <v>373</v>
      </c>
      <c r="P273" t="s">
        <v>374</v>
      </c>
      <c r="Q273" t="s">
        <v>375</v>
      </c>
      <c r="R273" t="s">
        <v>376</v>
      </c>
      <c r="S273" t="s">
        <v>377</v>
      </c>
      <c r="T273" t="s">
        <v>378</v>
      </c>
      <c r="V273" t="s">
        <v>379</v>
      </c>
      <c r="W273" t="s">
        <v>380</v>
      </c>
    </row>
    <row r="274" spans="1:23" x14ac:dyDescent="0.25">
      <c r="A274" s="1">
        <v>25</v>
      </c>
      <c r="B274" s="1" t="s">
        <v>171</v>
      </c>
      <c r="C274" s="1" t="s">
        <v>16</v>
      </c>
      <c r="E274" s="1" t="s">
        <v>173</v>
      </c>
      <c r="F274" t="s">
        <v>28</v>
      </c>
      <c r="G274">
        <v>3</v>
      </c>
      <c r="H274">
        <v>38.222000000000001</v>
      </c>
      <c r="I274">
        <v>0</v>
      </c>
      <c r="J274">
        <v>3</v>
      </c>
      <c r="K274">
        <v>1.038</v>
      </c>
      <c r="L274">
        <v>0.100456</v>
      </c>
      <c r="N274">
        <v>1</v>
      </c>
      <c r="O274">
        <v>3.1E-2</v>
      </c>
      <c r="P274">
        <v>147.18</v>
      </c>
      <c r="Q274">
        <v>49</v>
      </c>
      <c r="R274">
        <v>159.667</v>
      </c>
      <c r="S274">
        <v>-90</v>
      </c>
      <c r="T274">
        <v>1.038</v>
      </c>
      <c r="V274">
        <v>1.038</v>
      </c>
      <c r="W274">
        <f>T277*1.732</f>
        <v>0.100456</v>
      </c>
    </row>
    <row r="275" spans="1:23" x14ac:dyDescent="0.25">
      <c r="E275" s="1" t="s">
        <v>174</v>
      </c>
      <c r="F275" t="s">
        <v>28</v>
      </c>
      <c r="G275">
        <v>3</v>
      </c>
      <c r="H275">
        <v>6.8330000000000002</v>
      </c>
      <c r="I275">
        <v>0</v>
      </c>
      <c r="J275">
        <v>3</v>
      </c>
      <c r="K275">
        <v>1.0669999999999999</v>
      </c>
      <c r="L275">
        <v>0</v>
      </c>
      <c r="N275">
        <v>2</v>
      </c>
      <c r="O275">
        <v>3.2000000000000001E-2</v>
      </c>
      <c r="P275">
        <v>126.36799999999999</v>
      </c>
      <c r="Q275">
        <v>41.332999999999998</v>
      </c>
      <c r="R275">
        <v>194</v>
      </c>
      <c r="S275">
        <v>-90</v>
      </c>
      <c r="T275">
        <v>1.0669999999999999</v>
      </c>
      <c r="V275">
        <v>1.0669999999999999</v>
      </c>
      <c r="W275">
        <f t="shared" ref="W275:W276" si="0">T278*1.732</f>
        <v>0</v>
      </c>
    </row>
    <row r="276" spans="1:23" x14ac:dyDescent="0.25">
      <c r="E276" s="1" t="s">
        <v>175</v>
      </c>
      <c r="F276" t="s">
        <v>28</v>
      </c>
      <c r="G276">
        <v>3</v>
      </c>
      <c r="H276">
        <v>119.167</v>
      </c>
      <c r="I276">
        <v>8.66</v>
      </c>
      <c r="J276">
        <v>3</v>
      </c>
      <c r="K276">
        <v>1.038</v>
      </c>
      <c r="L276">
        <v>0.100456</v>
      </c>
      <c r="N276">
        <v>3</v>
      </c>
      <c r="O276">
        <v>3.1E-2</v>
      </c>
      <c r="P276">
        <v>119.81100000000001</v>
      </c>
      <c r="Q276">
        <v>41</v>
      </c>
      <c r="R276">
        <v>191.333</v>
      </c>
      <c r="S276">
        <v>-90</v>
      </c>
      <c r="T276">
        <v>1.038</v>
      </c>
      <c r="V276">
        <v>1.038</v>
      </c>
      <c r="W276">
        <f t="shared" si="0"/>
        <v>0.100456</v>
      </c>
    </row>
    <row r="277" spans="1:23" x14ac:dyDescent="0.25">
      <c r="N277">
        <v>4</v>
      </c>
      <c r="O277">
        <v>2E-3</v>
      </c>
      <c r="P277">
        <v>132</v>
      </c>
      <c r="Q277">
        <v>128.333</v>
      </c>
      <c r="R277">
        <v>137</v>
      </c>
      <c r="S277">
        <v>-90</v>
      </c>
      <c r="T277">
        <v>5.8000000000000003E-2</v>
      </c>
      <c r="V277">
        <v>38.222000000000001</v>
      </c>
      <c r="W277">
        <v>0</v>
      </c>
    </row>
    <row r="278" spans="1:23" x14ac:dyDescent="0.25">
      <c r="N278">
        <v>5</v>
      </c>
      <c r="O278">
        <v>105.874</v>
      </c>
      <c r="P278">
        <v>237.011</v>
      </c>
      <c r="Q278">
        <v>0</v>
      </c>
      <c r="R278">
        <v>255</v>
      </c>
      <c r="S278">
        <v>0</v>
      </c>
      <c r="T278">
        <v>0</v>
      </c>
      <c r="V278">
        <v>6.8330000000000002</v>
      </c>
      <c r="W278">
        <v>0</v>
      </c>
    </row>
    <row r="279" spans="1:23" x14ac:dyDescent="0.25">
      <c r="N279">
        <v>6</v>
      </c>
      <c r="O279">
        <v>2E-3</v>
      </c>
      <c r="P279">
        <v>129.44399999999999</v>
      </c>
      <c r="Q279">
        <v>120.667</v>
      </c>
      <c r="R279">
        <v>140.667</v>
      </c>
      <c r="S279">
        <v>-90</v>
      </c>
      <c r="T279">
        <v>5.8000000000000003E-2</v>
      </c>
      <c r="V279">
        <v>119.167</v>
      </c>
      <c r="W279">
        <f>1.732*5</f>
        <v>8.66</v>
      </c>
    </row>
    <row r="280" spans="1:23" x14ac:dyDescent="0.25">
      <c r="N280">
        <v>7</v>
      </c>
      <c r="O280">
        <v>34.765000000000001</v>
      </c>
      <c r="P280">
        <v>165.37899999999999</v>
      </c>
      <c r="Q280">
        <v>163</v>
      </c>
      <c r="R280">
        <v>184.333</v>
      </c>
      <c r="S280">
        <v>-90</v>
      </c>
      <c r="T280">
        <v>38.222000000000001</v>
      </c>
    </row>
    <row r="281" spans="1:23" x14ac:dyDescent="0.25">
      <c r="N281">
        <v>8</v>
      </c>
      <c r="O281">
        <v>100532.93799999999</v>
      </c>
      <c r="P281">
        <v>237011</v>
      </c>
      <c r="Q281">
        <v>0</v>
      </c>
      <c r="R281">
        <v>255</v>
      </c>
      <c r="S281">
        <v>0</v>
      </c>
      <c r="T281">
        <v>0</v>
      </c>
    </row>
    <row r="282" spans="1:23" x14ac:dyDescent="0.25">
      <c r="N282">
        <v>9</v>
      </c>
      <c r="O282" s="4">
        <v>5.5309999999999997</v>
      </c>
      <c r="P282" s="4">
        <v>165.048</v>
      </c>
      <c r="Q282" s="4">
        <v>156.667</v>
      </c>
      <c r="R282" s="4">
        <v>184</v>
      </c>
      <c r="S282" s="4">
        <v>-90</v>
      </c>
      <c r="T282" s="4">
        <v>6.8330000000000002</v>
      </c>
    </row>
    <row r="283" spans="1:23" x14ac:dyDescent="0.25">
      <c r="N283">
        <v>10</v>
      </c>
      <c r="O283">
        <v>100532.93799999999</v>
      </c>
      <c r="P283">
        <v>237.011</v>
      </c>
      <c r="Q283">
        <v>0</v>
      </c>
      <c r="R283">
        <v>255</v>
      </c>
      <c r="S283">
        <v>0</v>
      </c>
      <c r="T283">
        <v>0</v>
      </c>
    </row>
    <row r="284" spans="1:23" x14ac:dyDescent="0.25">
      <c r="N284">
        <v>11</v>
      </c>
      <c r="O284">
        <v>8.3330000000000002</v>
      </c>
      <c r="P284">
        <v>181.61099999999999</v>
      </c>
      <c r="Q284">
        <v>162.667</v>
      </c>
      <c r="R284">
        <v>254.667</v>
      </c>
      <c r="S284">
        <v>-90</v>
      </c>
      <c r="T284">
        <v>119.167</v>
      </c>
    </row>
    <row r="285" spans="1:23" x14ac:dyDescent="0.25">
      <c r="N285">
        <v>12</v>
      </c>
      <c r="O285">
        <v>4.8609999999999998</v>
      </c>
      <c r="P285">
        <v>177.095</v>
      </c>
      <c r="Q285">
        <v>166</v>
      </c>
      <c r="R285">
        <v>181</v>
      </c>
      <c r="S285">
        <v>-90</v>
      </c>
      <c r="T285">
        <v>5</v>
      </c>
    </row>
    <row r="287" spans="1:23" x14ac:dyDescent="0.25">
      <c r="A287" s="1">
        <v>26</v>
      </c>
      <c r="B287" s="1" t="s">
        <v>177</v>
      </c>
      <c r="C287" s="1" t="s">
        <v>16</v>
      </c>
      <c r="E287" s="1" t="s">
        <v>31</v>
      </c>
      <c r="F287" t="s">
        <v>28</v>
      </c>
      <c r="G287">
        <v>3</v>
      </c>
      <c r="H287">
        <v>44.210999999999999</v>
      </c>
      <c r="I287">
        <f>1.732*3.684</f>
        <v>6.3806880000000001</v>
      </c>
      <c r="J287">
        <v>3</v>
      </c>
      <c r="K287">
        <v>1.0620000000000001</v>
      </c>
      <c r="L287">
        <v>0</v>
      </c>
    </row>
    <row r="290" spans="1:16" x14ac:dyDescent="0.25">
      <c r="G290" t="s">
        <v>372</v>
      </c>
      <c r="H290" t="s">
        <v>373</v>
      </c>
      <c r="I290" t="s">
        <v>374</v>
      </c>
      <c r="J290" t="s">
        <v>375</v>
      </c>
      <c r="K290" t="s">
        <v>376</v>
      </c>
      <c r="L290" t="s">
        <v>377</v>
      </c>
      <c r="M290" t="s">
        <v>378</v>
      </c>
      <c r="O290" t="s">
        <v>379</v>
      </c>
      <c r="P290" t="s">
        <v>380</v>
      </c>
    </row>
    <row r="291" spans="1:16" x14ac:dyDescent="0.25">
      <c r="G291">
        <v>1</v>
      </c>
      <c r="H291">
        <v>11.704000000000001</v>
      </c>
      <c r="I291">
        <v>2.8279999999999998</v>
      </c>
      <c r="J291">
        <v>0</v>
      </c>
      <c r="K291">
        <v>203</v>
      </c>
      <c r="L291">
        <v>-90</v>
      </c>
      <c r="M291">
        <v>44.21</v>
      </c>
      <c r="O291">
        <v>44.210999999999999</v>
      </c>
      <c r="P291">
        <f>1.732*3.684</f>
        <v>6.3806880000000001</v>
      </c>
    </row>
    <row r="292" spans="1:16" x14ac:dyDescent="0.25">
      <c r="G292">
        <v>2</v>
      </c>
      <c r="H292">
        <v>1.0389999999999999</v>
      </c>
      <c r="I292">
        <v>0.35599999999999998</v>
      </c>
      <c r="J292">
        <v>0</v>
      </c>
      <c r="K292">
        <v>5.3330000000000002</v>
      </c>
      <c r="L292">
        <v>-90</v>
      </c>
      <c r="M292">
        <v>44.210999999999999</v>
      </c>
      <c r="O292">
        <v>1.0620000000000001</v>
      </c>
      <c r="P292">
        <v>0</v>
      </c>
    </row>
    <row r="293" spans="1:16" x14ac:dyDescent="0.25">
      <c r="G293">
        <v>3</v>
      </c>
      <c r="H293">
        <v>0.35199999999999998</v>
      </c>
      <c r="I293">
        <v>21.332999999999998</v>
      </c>
      <c r="J293">
        <v>0</v>
      </c>
      <c r="K293">
        <v>84.667000000000002</v>
      </c>
      <c r="L293">
        <v>-90</v>
      </c>
      <c r="M293">
        <v>1.0620000000000001</v>
      </c>
    </row>
    <row r="300" spans="1:16" x14ac:dyDescent="0.25">
      <c r="A300">
        <v>27</v>
      </c>
      <c r="B300" t="s">
        <v>182</v>
      </c>
      <c r="C300" s="1" t="s">
        <v>15</v>
      </c>
      <c r="E300" s="1" t="s">
        <v>184</v>
      </c>
      <c r="F300" t="s">
        <v>28</v>
      </c>
      <c r="G300">
        <v>3</v>
      </c>
      <c r="H300">
        <v>42.173999999999999</v>
      </c>
      <c r="I300">
        <f>1.732*1.957</f>
        <v>3.3895240000000002</v>
      </c>
      <c r="J300">
        <v>3</v>
      </c>
      <c r="K300">
        <v>1.03</v>
      </c>
      <c r="L300">
        <f>1.372*0.182</f>
        <v>0.24970400000000001</v>
      </c>
    </row>
    <row r="303" spans="1:16" x14ac:dyDescent="0.25">
      <c r="G303" t="s">
        <v>372</v>
      </c>
      <c r="H303" t="s">
        <v>373</v>
      </c>
      <c r="I303" t="s">
        <v>374</v>
      </c>
      <c r="J303" t="s">
        <v>375</v>
      </c>
      <c r="K303" t="s">
        <v>376</v>
      </c>
      <c r="L303" t="s">
        <v>377</v>
      </c>
      <c r="M303" t="s">
        <v>378</v>
      </c>
      <c r="O303" t="s">
        <v>379</v>
      </c>
      <c r="P303" t="s">
        <v>380</v>
      </c>
    </row>
    <row r="304" spans="1:16" x14ac:dyDescent="0.25">
      <c r="G304">
        <v>1</v>
      </c>
      <c r="H304">
        <v>3.2000000000000001E-2</v>
      </c>
      <c r="I304">
        <v>65.686000000000007</v>
      </c>
      <c r="J304">
        <v>14</v>
      </c>
      <c r="K304">
        <v>201.333</v>
      </c>
      <c r="L304">
        <v>-90</v>
      </c>
      <c r="M304">
        <v>1.03</v>
      </c>
      <c r="O304">
        <v>1.03</v>
      </c>
      <c r="P304">
        <f>1.372*0.182</f>
        <v>0.24970400000000001</v>
      </c>
    </row>
    <row r="305" spans="1:16" x14ac:dyDescent="0.25">
      <c r="G305">
        <v>2</v>
      </c>
      <c r="H305">
        <v>6.0000000000000001E-3</v>
      </c>
      <c r="I305">
        <v>120.238</v>
      </c>
      <c r="J305">
        <v>70.332999999999998</v>
      </c>
      <c r="K305">
        <v>145.667</v>
      </c>
      <c r="L305">
        <v>0</v>
      </c>
      <c r="M305">
        <v>0.182</v>
      </c>
      <c r="O305">
        <v>42.173999999999999</v>
      </c>
      <c r="P305">
        <f>1.732*1.957</f>
        <v>3.3895240000000002</v>
      </c>
    </row>
    <row r="306" spans="1:16" x14ac:dyDescent="0.25">
      <c r="G306">
        <v>3</v>
      </c>
      <c r="H306">
        <v>7.3369999999999997</v>
      </c>
      <c r="I306">
        <v>128.89400000000001</v>
      </c>
      <c r="J306">
        <v>125.333</v>
      </c>
      <c r="K306">
        <v>206</v>
      </c>
      <c r="L306">
        <v>-90</v>
      </c>
      <c r="M306">
        <v>42.173999999999999</v>
      </c>
    </row>
    <row r="307" spans="1:16" x14ac:dyDescent="0.25">
      <c r="G307">
        <v>4</v>
      </c>
      <c r="H307">
        <v>0.74399999999999999</v>
      </c>
      <c r="I307">
        <v>146.476</v>
      </c>
      <c r="J307">
        <v>127.333</v>
      </c>
      <c r="K307">
        <v>161.667</v>
      </c>
      <c r="L307">
        <v>-90</v>
      </c>
      <c r="M307">
        <v>1.9570000000000001</v>
      </c>
    </row>
    <row r="312" spans="1:16" x14ac:dyDescent="0.25">
      <c r="A312" s="1">
        <v>28</v>
      </c>
      <c r="B312" s="1" t="s">
        <v>187</v>
      </c>
      <c r="C312" s="1" t="s">
        <v>190</v>
      </c>
      <c r="E312" s="1" t="s">
        <v>189</v>
      </c>
      <c r="F312" t="s">
        <v>28</v>
      </c>
      <c r="G312">
        <v>3</v>
      </c>
      <c r="H312">
        <v>7.4619999999999997</v>
      </c>
      <c r="I312">
        <f>1.732*0.615</f>
        <v>1.06518</v>
      </c>
      <c r="J312">
        <v>3</v>
      </c>
      <c r="K312">
        <v>1</v>
      </c>
      <c r="L312">
        <v>0</v>
      </c>
    </row>
    <row r="314" spans="1:16" x14ac:dyDescent="0.25">
      <c r="G314" t="s">
        <v>372</v>
      </c>
      <c r="H314" t="s">
        <v>373</v>
      </c>
      <c r="I314" t="s">
        <v>374</v>
      </c>
      <c r="J314" t="s">
        <v>375</v>
      </c>
      <c r="K314" t="s">
        <v>376</v>
      </c>
      <c r="L314" t="s">
        <v>377</v>
      </c>
      <c r="M314" t="s">
        <v>378</v>
      </c>
      <c r="O314" t="s">
        <v>379</v>
      </c>
      <c r="P314" t="s">
        <v>380</v>
      </c>
    </row>
    <row r="315" spans="1:16" x14ac:dyDescent="0.25">
      <c r="G315">
        <v>1</v>
      </c>
      <c r="H315">
        <v>0.01</v>
      </c>
      <c r="I315">
        <v>147.45599999999999</v>
      </c>
      <c r="J315">
        <v>0</v>
      </c>
      <c r="K315">
        <v>186.333</v>
      </c>
      <c r="L315">
        <v>-90</v>
      </c>
      <c r="M315">
        <v>1</v>
      </c>
      <c r="O315">
        <v>1</v>
      </c>
      <c r="P315">
        <v>0</v>
      </c>
    </row>
    <row r="316" spans="1:16" x14ac:dyDescent="0.25">
      <c r="G316">
        <v>2</v>
      </c>
      <c r="H316">
        <v>16.754000000000001</v>
      </c>
      <c r="I316">
        <v>225.298</v>
      </c>
      <c r="J316">
        <v>0</v>
      </c>
      <c r="K316">
        <v>255</v>
      </c>
      <c r="L316">
        <v>0</v>
      </c>
      <c r="M316">
        <v>0</v>
      </c>
      <c r="O316">
        <v>7.4619999999999997</v>
      </c>
      <c r="P316">
        <f>1.732*0.615</f>
        <v>1.06518</v>
      </c>
    </row>
    <row r="317" spans="1:16" x14ac:dyDescent="0.25">
      <c r="G317">
        <v>3</v>
      </c>
      <c r="H317">
        <v>0.42599999999999999</v>
      </c>
      <c r="I317">
        <v>162.78200000000001</v>
      </c>
      <c r="J317">
        <v>150.667</v>
      </c>
      <c r="K317">
        <v>203</v>
      </c>
      <c r="L317">
        <v>-90</v>
      </c>
      <c r="M317">
        <v>7.4619999999999997</v>
      </c>
    </row>
    <row r="318" spans="1:16" x14ac:dyDescent="0.25">
      <c r="G318">
        <v>4</v>
      </c>
      <c r="H318">
        <v>5.2999999999999999E-2</v>
      </c>
      <c r="I318">
        <v>229.07400000000001</v>
      </c>
      <c r="J318">
        <v>140</v>
      </c>
      <c r="K318">
        <v>255</v>
      </c>
      <c r="L318">
        <v>-90</v>
      </c>
      <c r="M318">
        <v>0.61499999999999999</v>
      </c>
    </row>
    <row r="325" spans="1:16" x14ac:dyDescent="0.25">
      <c r="A325" s="1">
        <v>29</v>
      </c>
      <c r="B325" s="1" t="s">
        <v>192</v>
      </c>
      <c r="C325" s="1" t="s">
        <v>16</v>
      </c>
      <c r="E325" t="s">
        <v>43</v>
      </c>
      <c r="F325" t="s">
        <v>28</v>
      </c>
      <c r="G325">
        <v>3</v>
      </c>
      <c r="H325">
        <v>1.948</v>
      </c>
      <c r="I325">
        <f>1.732*0.116</f>
        <v>0.20091200000000001</v>
      </c>
      <c r="J325">
        <v>3</v>
      </c>
      <c r="K325">
        <v>1.0469999999999999</v>
      </c>
      <c r="L325">
        <f>1.73*0.334</f>
        <v>0.57782</v>
      </c>
    </row>
    <row r="327" spans="1:16" x14ac:dyDescent="0.25">
      <c r="G327" t="s">
        <v>372</v>
      </c>
      <c r="H327" t="s">
        <v>373</v>
      </c>
      <c r="I327" t="s">
        <v>374</v>
      </c>
      <c r="J327" t="s">
        <v>375</v>
      </c>
      <c r="K327" t="s">
        <v>376</v>
      </c>
      <c r="L327" t="s">
        <v>377</v>
      </c>
      <c r="M327" t="s">
        <v>378</v>
      </c>
      <c r="O327" t="s">
        <v>379</v>
      </c>
      <c r="P327" t="s">
        <v>380</v>
      </c>
    </row>
    <row r="328" spans="1:16" x14ac:dyDescent="0.25">
      <c r="G328">
        <v>1</v>
      </c>
      <c r="H328">
        <v>1.4999999999999999E-2</v>
      </c>
      <c r="I328">
        <v>162.726</v>
      </c>
      <c r="J328">
        <v>50</v>
      </c>
      <c r="K328">
        <v>214</v>
      </c>
      <c r="L328">
        <v>-90</v>
      </c>
      <c r="M328">
        <v>1.0469999999999999</v>
      </c>
      <c r="O328">
        <v>1.0469999999999999</v>
      </c>
      <c r="P328">
        <f>1.73*0.334</f>
        <v>0.57782</v>
      </c>
    </row>
    <row r="329" spans="1:16" x14ac:dyDescent="0.25">
      <c r="G329">
        <v>2</v>
      </c>
      <c r="H329">
        <v>5.0000000000000001E-3</v>
      </c>
      <c r="I329">
        <v>169.917</v>
      </c>
      <c r="J329">
        <v>124</v>
      </c>
      <c r="K329">
        <v>223</v>
      </c>
      <c r="L329">
        <v>-90</v>
      </c>
      <c r="M329">
        <v>0.33400000000000002</v>
      </c>
      <c r="O329">
        <v>1.948</v>
      </c>
      <c r="P329">
        <f>1.732*0.116</f>
        <v>0.20091200000000001</v>
      </c>
    </row>
    <row r="330" spans="1:16" x14ac:dyDescent="0.25">
      <c r="G330">
        <v>3</v>
      </c>
      <c r="H330">
        <v>2.9000000000000001E-2</v>
      </c>
      <c r="I330">
        <v>93.694000000000003</v>
      </c>
      <c r="J330">
        <v>34.667000000000002</v>
      </c>
      <c r="K330">
        <v>232</v>
      </c>
      <c r="L330">
        <v>-90</v>
      </c>
      <c r="M330">
        <v>1.948</v>
      </c>
    </row>
    <row r="331" spans="1:16" x14ac:dyDescent="0.25">
      <c r="G331">
        <v>4</v>
      </c>
      <c r="H331">
        <v>2E-3</v>
      </c>
      <c r="I331">
        <v>212.59299999999999</v>
      </c>
      <c r="J331">
        <v>186</v>
      </c>
      <c r="K331">
        <v>230</v>
      </c>
      <c r="L331">
        <v>-90</v>
      </c>
      <c r="M331">
        <v>0.11600000000000001</v>
      </c>
    </row>
    <row r="335" spans="1:16" x14ac:dyDescent="0.25">
      <c r="A335">
        <v>30</v>
      </c>
      <c r="B335" t="s">
        <v>194</v>
      </c>
      <c r="C335" s="1" t="s">
        <v>65</v>
      </c>
      <c r="E335" s="1" t="s">
        <v>189</v>
      </c>
      <c r="F335" t="s">
        <v>28</v>
      </c>
      <c r="G335">
        <v>3</v>
      </c>
      <c r="H335">
        <v>7.1609999999999996</v>
      </c>
      <c r="I335">
        <f>1.732*0.688</f>
        <v>1.1916159999999998</v>
      </c>
      <c r="J335">
        <v>3</v>
      </c>
      <c r="K335">
        <v>1.024</v>
      </c>
      <c r="L335">
        <v>0</v>
      </c>
    </row>
    <row r="337" spans="1:16" x14ac:dyDescent="0.25">
      <c r="G337" t="s">
        <v>372</v>
      </c>
      <c r="H337" t="s">
        <v>373</v>
      </c>
      <c r="I337" t="s">
        <v>374</v>
      </c>
      <c r="J337" t="s">
        <v>375</v>
      </c>
      <c r="K337" t="s">
        <v>376</v>
      </c>
      <c r="L337" t="s">
        <v>377</v>
      </c>
      <c r="M337" t="s">
        <v>378</v>
      </c>
      <c r="O337" t="s">
        <v>379</v>
      </c>
      <c r="P337" t="s">
        <v>380</v>
      </c>
    </row>
    <row r="338" spans="1:16" x14ac:dyDescent="0.25">
      <c r="G338">
        <v>1</v>
      </c>
      <c r="H338">
        <v>1.2E-2</v>
      </c>
      <c r="I338">
        <v>228.19800000000001</v>
      </c>
      <c r="J338">
        <v>13.333</v>
      </c>
      <c r="K338">
        <v>241.333</v>
      </c>
      <c r="L338">
        <v>-90</v>
      </c>
      <c r="M338">
        <v>1.024</v>
      </c>
      <c r="O338">
        <v>1.024</v>
      </c>
      <c r="P338">
        <v>0</v>
      </c>
    </row>
    <row r="339" spans="1:16" x14ac:dyDescent="0.25">
      <c r="G339">
        <v>2</v>
      </c>
      <c r="H339">
        <v>17.294</v>
      </c>
      <c r="I339">
        <v>224.62299999999999</v>
      </c>
      <c r="J339">
        <v>124</v>
      </c>
      <c r="K339">
        <v>0</v>
      </c>
      <c r="L339">
        <v>255</v>
      </c>
      <c r="M339">
        <v>0</v>
      </c>
      <c r="O339">
        <v>7.1609999999999996</v>
      </c>
      <c r="P339">
        <f>1.732*0.688</f>
        <v>1.1916159999999998</v>
      </c>
    </row>
    <row r="340" spans="1:16" x14ac:dyDescent="0.25">
      <c r="G340">
        <v>3</v>
      </c>
      <c r="H340">
        <v>0.45100000000000001</v>
      </c>
      <c r="I340">
        <v>10.705</v>
      </c>
      <c r="J340">
        <v>0</v>
      </c>
      <c r="K340">
        <v>137.333</v>
      </c>
      <c r="L340">
        <v>-90</v>
      </c>
      <c r="M340">
        <v>7.1609999999999996</v>
      </c>
    </row>
    <row r="341" spans="1:16" x14ac:dyDescent="0.25">
      <c r="G341">
        <v>4</v>
      </c>
      <c r="H341">
        <v>1.0669999999999999</v>
      </c>
      <c r="I341">
        <v>186.29599999999999</v>
      </c>
      <c r="J341">
        <v>107</v>
      </c>
      <c r="K341">
        <v>219.333</v>
      </c>
      <c r="L341">
        <v>-90</v>
      </c>
      <c r="M341">
        <v>0.68799999999999994</v>
      </c>
    </row>
    <row r="347" spans="1:16" x14ac:dyDescent="0.25">
      <c r="A347" s="1">
        <v>31</v>
      </c>
      <c r="B347" s="1" t="s">
        <v>195</v>
      </c>
      <c r="C347" s="1" t="s">
        <v>16</v>
      </c>
      <c r="E347" t="s">
        <v>39</v>
      </c>
      <c r="F347" t="s">
        <v>28</v>
      </c>
      <c r="G347">
        <v>3</v>
      </c>
      <c r="H347">
        <v>48.429000000000002</v>
      </c>
      <c r="I347">
        <f>1.732*1.714</f>
        <v>2.968648</v>
      </c>
      <c r="J347">
        <v>3</v>
      </c>
      <c r="K347">
        <v>0.97099999999999997</v>
      </c>
      <c r="L347">
        <f>1.732*0.257</f>
        <v>0.44512400000000002</v>
      </c>
    </row>
    <row r="349" spans="1:16" x14ac:dyDescent="0.25">
      <c r="G349" t="s">
        <v>372</v>
      </c>
      <c r="H349" t="s">
        <v>373</v>
      </c>
      <c r="I349" t="s">
        <v>374</v>
      </c>
      <c r="J349" t="s">
        <v>375</v>
      </c>
      <c r="K349" t="s">
        <v>376</v>
      </c>
      <c r="L349" t="s">
        <v>377</v>
      </c>
      <c r="M349" t="s">
        <v>378</v>
      </c>
      <c r="O349" t="s">
        <v>379</v>
      </c>
      <c r="P349" t="s">
        <v>380</v>
      </c>
    </row>
    <row r="350" spans="1:16" x14ac:dyDescent="0.25">
      <c r="G350">
        <v>1</v>
      </c>
      <c r="H350">
        <v>2.9000000000000001E-2</v>
      </c>
      <c r="I350">
        <v>89.370999999999995</v>
      </c>
      <c r="J350">
        <v>51</v>
      </c>
      <c r="K350">
        <v>102</v>
      </c>
      <c r="L350">
        <v>-90</v>
      </c>
      <c r="M350">
        <v>0.97099999999999997</v>
      </c>
      <c r="O350">
        <v>0.97099999999999997</v>
      </c>
      <c r="P350">
        <f>1.732*0.257</f>
        <v>0.44512400000000002</v>
      </c>
    </row>
    <row r="351" spans="1:16" x14ac:dyDescent="0.25">
      <c r="G351">
        <v>2</v>
      </c>
      <c r="H351">
        <v>8.0000000000000002E-3</v>
      </c>
      <c r="I351">
        <v>91.8</v>
      </c>
      <c r="J351">
        <v>51</v>
      </c>
      <c r="K351">
        <v>119</v>
      </c>
      <c r="L351">
        <v>255</v>
      </c>
      <c r="M351">
        <v>0.25700000000000001</v>
      </c>
      <c r="O351">
        <v>48.429000000000002</v>
      </c>
      <c r="P351">
        <f>1.732*1.714</f>
        <v>2.968648</v>
      </c>
    </row>
    <row r="352" spans="1:16" x14ac:dyDescent="0.25">
      <c r="G352">
        <v>3</v>
      </c>
      <c r="H352">
        <v>8.0820000000000007</v>
      </c>
      <c r="I352">
        <v>19.318000000000001</v>
      </c>
      <c r="J352">
        <v>0</v>
      </c>
      <c r="K352">
        <v>238</v>
      </c>
      <c r="L352">
        <v>-90</v>
      </c>
      <c r="M352">
        <v>48.429000000000002</v>
      </c>
    </row>
    <row r="353" spans="1:16" x14ac:dyDescent="0.25">
      <c r="G353">
        <v>4</v>
      </c>
      <c r="H353">
        <v>0.91800000000000004</v>
      </c>
      <c r="I353">
        <v>88.4</v>
      </c>
      <c r="J353">
        <v>51</v>
      </c>
      <c r="K353">
        <v>136</v>
      </c>
      <c r="L353">
        <v>-90</v>
      </c>
      <c r="M353">
        <v>1.714</v>
      </c>
    </row>
    <row r="355" spans="1:16" s="1" customFormat="1" x14ac:dyDescent="0.25">
      <c r="A355" s="1">
        <v>32</v>
      </c>
      <c r="B355" s="1" t="s">
        <v>199</v>
      </c>
      <c r="C355" s="1" t="s">
        <v>15</v>
      </c>
      <c r="E355" s="1" t="s">
        <v>98</v>
      </c>
      <c r="F355" t="s">
        <v>28</v>
      </c>
      <c r="G355">
        <v>3</v>
      </c>
      <c r="H355">
        <v>1591.837</v>
      </c>
      <c r="I355">
        <f>1.732*61.224</f>
        <v>106.03996799999999</v>
      </c>
      <c r="J355">
        <v>3</v>
      </c>
      <c r="K355">
        <v>1.0089999999999999</v>
      </c>
      <c r="L355">
        <v>0</v>
      </c>
    </row>
    <row r="357" spans="1:16" x14ac:dyDescent="0.25">
      <c r="G357" t="s">
        <v>372</v>
      </c>
      <c r="H357" t="s">
        <v>373</v>
      </c>
      <c r="I357" t="s">
        <v>374</v>
      </c>
      <c r="J357" t="s">
        <v>375</v>
      </c>
      <c r="K357" t="s">
        <v>376</v>
      </c>
      <c r="L357" t="s">
        <v>377</v>
      </c>
      <c r="M357" t="s">
        <v>378</v>
      </c>
      <c r="O357" t="s">
        <v>379</v>
      </c>
      <c r="P357" t="s">
        <v>380</v>
      </c>
    </row>
    <row r="358" spans="1:16" x14ac:dyDescent="0.25">
      <c r="G358">
        <v>1</v>
      </c>
      <c r="H358">
        <v>8.9999999999999993E-3</v>
      </c>
      <c r="I358">
        <v>61.023000000000003</v>
      </c>
      <c r="J358">
        <v>0</v>
      </c>
      <c r="K358">
        <v>225</v>
      </c>
      <c r="L358">
        <v>-90</v>
      </c>
      <c r="M358">
        <v>1.0089999999999999</v>
      </c>
      <c r="O358">
        <v>1.0089999999999999</v>
      </c>
      <c r="P358">
        <v>0</v>
      </c>
    </row>
    <row r="359" spans="1:16" x14ac:dyDescent="0.25">
      <c r="G359">
        <v>2</v>
      </c>
      <c r="H359">
        <v>10.413</v>
      </c>
      <c r="I359">
        <v>221.45500000000001</v>
      </c>
      <c r="J359">
        <v>0</v>
      </c>
      <c r="K359">
        <v>225</v>
      </c>
      <c r="L359">
        <v>0</v>
      </c>
      <c r="M359">
        <v>0</v>
      </c>
      <c r="O359">
        <v>1591.837</v>
      </c>
      <c r="P359">
        <f>1.732*61.224</f>
        <v>106.03996799999999</v>
      </c>
    </row>
    <row r="360" spans="1:16" x14ac:dyDescent="0.25">
      <c r="G360">
        <v>3</v>
      </c>
      <c r="H360">
        <v>12494.794</v>
      </c>
      <c r="I360">
        <v>179.55600000000001</v>
      </c>
      <c r="J360">
        <v>171.667</v>
      </c>
      <c r="K360">
        <v>251</v>
      </c>
      <c r="L360">
        <v>-90</v>
      </c>
      <c r="M360">
        <v>1591.837</v>
      </c>
    </row>
    <row r="361" spans="1:16" x14ac:dyDescent="0.25">
      <c r="G361">
        <v>4</v>
      </c>
      <c r="H361">
        <v>1665.973</v>
      </c>
      <c r="I361">
        <v>53.332999999999998</v>
      </c>
      <c r="J361">
        <v>26.332999999999998</v>
      </c>
      <c r="K361">
        <v>71.667000000000002</v>
      </c>
      <c r="L361">
        <v>-90</v>
      </c>
      <c r="M361">
        <v>61.223999999999997</v>
      </c>
    </row>
    <row r="367" spans="1:16" s="1" customFormat="1" x14ac:dyDescent="0.25">
      <c r="A367" s="1">
        <v>33</v>
      </c>
      <c r="B367" s="1" t="s">
        <v>202</v>
      </c>
      <c r="C367" s="1" t="s">
        <v>16</v>
      </c>
      <c r="E367" s="1" t="s">
        <v>132</v>
      </c>
      <c r="F367" t="s">
        <v>28</v>
      </c>
      <c r="G367">
        <v>3</v>
      </c>
      <c r="H367">
        <v>2.5630000000000002</v>
      </c>
      <c r="I367">
        <f>1.732*0.335</f>
        <v>0.58022000000000007</v>
      </c>
      <c r="J367">
        <v>3</v>
      </c>
      <c r="K367" s="1">
        <v>1.0780000000000001</v>
      </c>
      <c r="L367" s="1">
        <f>1.732*0.072</f>
        <v>0.124704</v>
      </c>
    </row>
    <row r="369" spans="1:16" x14ac:dyDescent="0.25">
      <c r="G369" t="s">
        <v>372</v>
      </c>
      <c r="H369" t="s">
        <v>373</v>
      </c>
      <c r="I369" t="s">
        <v>374</v>
      </c>
      <c r="J369" t="s">
        <v>375</v>
      </c>
      <c r="K369" t="s">
        <v>376</v>
      </c>
      <c r="L369" t="s">
        <v>377</v>
      </c>
      <c r="M369" t="s">
        <v>378</v>
      </c>
      <c r="O369" t="s">
        <v>379</v>
      </c>
      <c r="P369" t="s">
        <v>380</v>
      </c>
    </row>
    <row r="370" spans="1:16" x14ac:dyDescent="0.25">
      <c r="G370">
        <v>1</v>
      </c>
      <c r="H370">
        <v>6.2E-2</v>
      </c>
      <c r="I370">
        <v>1.4410000000000001</v>
      </c>
      <c r="J370">
        <v>0</v>
      </c>
      <c r="K370">
        <v>134.333</v>
      </c>
      <c r="L370">
        <v>-90</v>
      </c>
      <c r="M370">
        <v>2.5630000000000002</v>
      </c>
      <c r="O370">
        <v>2.5630000000000002</v>
      </c>
      <c r="P370">
        <f>1.732*0.335</f>
        <v>0.58022000000000007</v>
      </c>
    </row>
    <row r="371" spans="1:16" x14ac:dyDescent="0.25">
      <c r="G371">
        <v>2</v>
      </c>
      <c r="H371">
        <v>8.9999999999999993E-3</v>
      </c>
      <c r="I371">
        <v>97.977999999999994</v>
      </c>
      <c r="J371">
        <v>22</v>
      </c>
      <c r="K371">
        <v>117.667</v>
      </c>
      <c r="L371">
        <v>-90</v>
      </c>
      <c r="M371">
        <v>0.33500000000000002</v>
      </c>
      <c r="O371" s="1">
        <v>1.0780000000000001</v>
      </c>
      <c r="P371" s="1">
        <f>1.732*0.072</f>
        <v>0.124704</v>
      </c>
    </row>
    <row r="372" spans="1:16" x14ac:dyDescent="0.25">
      <c r="G372">
        <v>3</v>
      </c>
      <c r="H372">
        <v>2.5999999999999999E-2</v>
      </c>
      <c r="I372">
        <v>79.899000000000001</v>
      </c>
      <c r="J372">
        <v>22</v>
      </c>
      <c r="K372">
        <v>183.667</v>
      </c>
      <c r="L372">
        <v>-90</v>
      </c>
      <c r="M372">
        <v>1.0780000000000001</v>
      </c>
    </row>
    <row r="373" spans="1:16" x14ac:dyDescent="0.25">
      <c r="G373">
        <v>4</v>
      </c>
      <c r="H373">
        <v>2E-3</v>
      </c>
      <c r="I373">
        <v>75.5</v>
      </c>
      <c r="J373">
        <v>27.667000000000002</v>
      </c>
      <c r="K373">
        <v>112.333</v>
      </c>
      <c r="L373">
        <v>-90</v>
      </c>
      <c r="M373">
        <v>1.0780000000000001</v>
      </c>
    </row>
    <row r="377" spans="1:16" s="1" customFormat="1" x14ac:dyDescent="0.25">
      <c r="A377" s="1">
        <v>33</v>
      </c>
      <c r="B377" s="1" t="s">
        <v>227</v>
      </c>
      <c r="C377" s="1" t="s">
        <v>15</v>
      </c>
      <c r="E377" s="1" t="s">
        <v>229</v>
      </c>
      <c r="F377" t="s">
        <v>28</v>
      </c>
      <c r="G377">
        <v>3</v>
      </c>
      <c r="H377">
        <v>4.8360000000000003</v>
      </c>
      <c r="I377">
        <f>1.73*0.179</f>
        <v>0.30967</v>
      </c>
      <c r="J377">
        <v>3</v>
      </c>
      <c r="K377" s="1">
        <v>0.03</v>
      </c>
      <c r="L377" s="1">
        <v>0</v>
      </c>
    </row>
    <row r="379" spans="1:16" x14ac:dyDescent="0.25">
      <c r="H379" t="s">
        <v>373</v>
      </c>
      <c r="I379" t="s">
        <v>374</v>
      </c>
      <c r="J379" t="s">
        <v>375</v>
      </c>
      <c r="K379" t="s">
        <v>376</v>
      </c>
      <c r="L379" t="s">
        <v>377</v>
      </c>
      <c r="M379" t="s">
        <v>378</v>
      </c>
      <c r="O379" t="s">
        <v>379</v>
      </c>
      <c r="P379" t="s">
        <v>380</v>
      </c>
    </row>
    <row r="380" spans="1:16" x14ac:dyDescent="0.25">
      <c r="G380">
        <v>1</v>
      </c>
      <c r="H380">
        <v>2E-3</v>
      </c>
      <c r="I380">
        <v>29.5</v>
      </c>
      <c r="J380">
        <v>28</v>
      </c>
      <c r="K380">
        <v>31</v>
      </c>
      <c r="L380">
        <v>-90</v>
      </c>
      <c r="M380">
        <v>0.03</v>
      </c>
      <c r="O380" s="1">
        <v>0.03</v>
      </c>
      <c r="P380" s="1">
        <v>0</v>
      </c>
    </row>
    <row r="381" spans="1:16" x14ac:dyDescent="0.25">
      <c r="G381">
        <v>2</v>
      </c>
      <c r="H381">
        <v>0.14499999999999999</v>
      </c>
      <c r="I381">
        <v>41.040999999999997</v>
      </c>
      <c r="J381">
        <v>17</v>
      </c>
      <c r="K381">
        <v>56.667000000000002</v>
      </c>
      <c r="L381">
        <v>-90</v>
      </c>
      <c r="M381">
        <v>4.8360000000000003</v>
      </c>
      <c r="O381">
        <v>4.8360000000000003</v>
      </c>
      <c r="P381">
        <f>1.73*0.179</f>
        <v>0.30967</v>
      </c>
    </row>
    <row r="382" spans="1:16" x14ac:dyDescent="0.25">
      <c r="G382">
        <v>3</v>
      </c>
      <c r="H382">
        <v>6.0000000000000001E-3</v>
      </c>
      <c r="I382">
        <v>157.238</v>
      </c>
      <c r="J382">
        <v>50.667000000000002</v>
      </c>
      <c r="K382">
        <v>207</v>
      </c>
      <c r="L382">
        <v>-90</v>
      </c>
      <c r="M382">
        <v>0.17899999999999999</v>
      </c>
    </row>
    <row r="389" spans="1:16" s="1" customFormat="1" x14ac:dyDescent="0.25">
      <c r="A389" s="1">
        <v>34</v>
      </c>
      <c r="B389" s="1" t="s">
        <v>243</v>
      </c>
      <c r="C389" s="1" t="s">
        <v>65</v>
      </c>
      <c r="E389" s="1" t="s">
        <v>245</v>
      </c>
      <c r="F389" t="s">
        <v>28</v>
      </c>
      <c r="G389">
        <v>3</v>
      </c>
      <c r="H389">
        <v>109.94799999999999</v>
      </c>
      <c r="I389">
        <f>1.732*11.78</f>
        <v>20.40296</v>
      </c>
      <c r="J389">
        <v>3</v>
      </c>
      <c r="K389" s="1">
        <v>0</v>
      </c>
      <c r="L389" s="1">
        <v>0</v>
      </c>
    </row>
    <row r="392" spans="1:16" x14ac:dyDescent="0.25">
      <c r="H392" t="s">
        <v>373</v>
      </c>
      <c r="I392" t="s">
        <v>374</v>
      </c>
      <c r="J392" t="s">
        <v>375</v>
      </c>
      <c r="K392" t="s">
        <v>376</v>
      </c>
      <c r="L392" t="s">
        <v>377</v>
      </c>
      <c r="M392" t="s">
        <v>378</v>
      </c>
      <c r="O392" t="s">
        <v>379</v>
      </c>
      <c r="P392" t="s">
        <v>380</v>
      </c>
    </row>
    <row r="393" spans="1:16" x14ac:dyDescent="0.25">
      <c r="G393">
        <v>1</v>
      </c>
      <c r="H393">
        <v>86.962999999999994</v>
      </c>
      <c r="I393">
        <v>18.241</v>
      </c>
      <c r="J393">
        <v>4</v>
      </c>
      <c r="K393">
        <v>136</v>
      </c>
      <c r="L393">
        <v>-90</v>
      </c>
      <c r="M393">
        <v>109.94799999999999</v>
      </c>
      <c r="O393">
        <v>109.94799999999999</v>
      </c>
      <c r="P393">
        <f>1.732*11.78</f>
        <v>20.40296</v>
      </c>
    </row>
    <row r="394" spans="1:16" x14ac:dyDescent="0.25">
      <c r="G394">
        <v>2</v>
      </c>
      <c r="H394">
        <v>9.8680000000000003</v>
      </c>
      <c r="I394">
        <v>237.43799999999999</v>
      </c>
      <c r="J394">
        <v>126</v>
      </c>
      <c r="K394">
        <v>255</v>
      </c>
      <c r="L394">
        <v>-90</v>
      </c>
      <c r="M394">
        <v>11.78</v>
      </c>
      <c r="O394">
        <v>0</v>
      </c>
      <c r="P394">
        <v>0</v>
      </c>
    </row>
    <row r="403" spans="1:16" s="1" customFormat="1" x14ac:dyDescent="0.25">
      <c r="A403" s="1">
        <v>35</v>
      </c>
      <c r="B403" s="1" t="s">
        <v>260</v>
      </c>
      <c r="C403" s="1" t="s">
        <v>16</v>
      </c>
      <c r="E403" s="1" t="s">
        <v>262</v>
      </c>
      <c r="F403" t="s">
        <v>28</v>
      </c>
      <c r="G403">
        <v>3</v>
      </c>
      <c r="H403">
        <v>627.47299999999996</v>
      </c>
      <c r="I403">
        <v>32.966999999999999</v>
      </c>
      <c r="J403">
        <v>3</v>
      </c>
      <c r="K403" s="1">
        <v>0.96599999999999997</v>
      </c>
      <c r="L403" s="1">
        <v>0.23901600000000001</v>
      </c>
    </row>
    <row r="405" spans="1:16" x14ac:dyDescent="0.25">
      <c r="H405" t="s">
        <v>373</v>
      </c>
      <c r="I405" t="s">
        <v>374</v>
      </c>
      <c r="J405" t="s">
        <v>375</v>
      </c>
      <c r="K405" t="s">
        <v>376</v>
      </c>
      <c r="L405" t="s">
        <v>377</v>
      </c>
      <c r="M405" t="s">
        <v>378</v>
      </c>
      <c r="O405" t="s">
        <v>379</v>
      </c>
      <c r="P405" t="s">
        <v>380</v>
      </c>
    </row>
    <row r="406" spans="1:16" x14ac:dyDescent="0.25">
      <c r="G406">
        <v>1</v>
      </c>
      <c r="H406">
        <v>3.4000000000000002E-2</v>
      </c>
      <c r="I406">
        <v>251.90799999999999</v>
      </c>
      <c r="J406">
        <v>165.333</v>
      </c>
      <c r="K406">
        <v>255</v>
      </c>
      <c r="L406">
        <v>-90</v>
      </c>
      <c r="M406">
        <v>0.96599999999999997</v>
      </c>
      <c r="O406">
        <v>0.96599999999999997</v>
      </c>
      <c r="P406">
        <f>1.732*0.138</f>
        <v>0.23901600000000001</v>
      </c>
    </row>
    <row r="407" spans="1:16" x14ac:dyDescent="0.25">
      <c r="G407">
        <v>2</v>
      </c>
      <c r="H407">
        <v>6.0000000000000001E-3</v>
      </c>
      <c r="I407">
        <v>14.8</v>
      </c>
      <c r="J407">
        <v>0</v>
      </c>
      <c r="K407">
        <v>40.667000000000002</v>
      </c>
      <c r="L407">
        <v>-90</v>
      </c>
      <c r="M407">
        <v>0.13800000000000001</v>
      </c>
      <c r="O407">
        <v>627.47299999999996</v>
      </c>
      <c r="P407">
        <v>32.966999999999999</v>
      </c>
    </row>
    <row r="408" spans="1:16" x14ac:dyDescent="0.25">
      <c r="G408">
        <v>3</v>
      </c>
      <c r="H408">
        <v>760.77800000000002</v>
      </c>
      <c r="I408">
        <v>1.9810000000000001</v>
      </c>
      <c r="J408">
        <v>0</v>
      </c>
      <c r="K408">
        <v>138.667</v>
      </c>
      <c r="L408">
        <v>-90</v>
      </c>
      <c r="M408">
        <v>627.47299999999996</v>
      </c>
    </row>
    <row r="409" spans="1:16" x14ac:dyDescent="0.25">
      <c r="G409">
        <v>4</v>
      </c>
      <c r="H409">
        <v>119.551</v>
      </c>
      <c r="I409">
        <v>0</v>
      </c>
      <c r="J409">
        <v>0</v>
      </c>
      <c r="K409">
        <v>0</v>
      </c>
      <c r="L409">
        <v>-90</v>
      </c>
      <c r="M409">
        <v>32.966999999999999</v>
      </c>
    </row>
    <row r="415" spans="1:16" s="1" customFormat="1" x14ac:dyDescent="0.25">
      <c r="A415" s="1">
        <v>36</v>
      </c>
      <c r="B415" s="1" t="s">
        <v>280</v>
      </c>
      <c r="C415" s="1" t="s">
        <v>16</v>
      </c>
      <c r="E415" s="1" t="s">
        <v>282</v>
      </c>
      <c r="F415" t="s">
        <v>28</v>
      </c>
      <c r="G415">
        <v>3</v>
      </c>
      <c r="H415">
        <v>1.2789999999999999</v>
      </c>
      <c r="I415">
        <v>0.271924</v>
      </c>
      <c r="J415">
        <v>3</v>
      </c>
      <c r="K415" s="1">
        <v>1.2789999999999999</v>
      </c>
      <c r="L415" s="1">
        <v>0</v>
      </c>
    </row>
    <row r="417" spans="1:16" x14ac:dyDescent="0.25">
      <c r="H417" t="s">
        <v>373</v>
      </c>
      <c r="I417" t="s">
        <v>374</v>
      </c>
      <c r="J417" t="s">
        <v>375</v>
      </c>
      <c r="K417" t="s">
        <v>376</v>
      </c>
      <c r="L417" t="s">
        <v>377</v>
      </c>
      <c r="M417" t="s">
        <v>378</v>
      </c>
      <c r="O417" t="s">
        <v>379</v>
      </c>
      <c r="P417" t="s">
        <v>380</v>
      </c>
    </row>
    <row r="418" spans="1:16" x14ac:dyDescent="0.25">
      <c r="G418">
        <v>1</v>
      </c>
      <c r="H418">
        <v>0.03</v>
      </c>
      <c r="I418">
        <v>159.244</v>
      </c>
      <c r="J418">
        <v>41.667000000000002</v>
      </c>
      <c r="K418">
        <v>164.667</v>
      </c>
      <c r="L418">
        <v>-90</v>
      </c>
      <c r="M418">
        <v>1.2789999999999999</v>
      </c>
      <c r="O418">
        <v>1.2789999999999999</v>
      </c>
      <c r="P418">
        <v>0</v>
      </c>
    </row>
    <row r="419" spans="1:16" x14ac:dyDescent="0.25">
      <c r="G419">
        <v>2</v>
      </c>
      <c r="H419">
        <v>88.236999999999995</v>
      </c>
      <c r="I419">
        <v>240.393</v>
      </c>
      <c r="J419">
        <v>0</v>
      </c>
      <c r="K419">
        <v>255</v>
      </c>
      <c r="L419">
        <v>0</v>
      </c>
      <c r="M419">
        <v>0</v>
      </c>
      <c r="O419">
        <v>1.2789999999999999</v>
      </c>
      <c r="P419">
        <f>1.732*M421</f>
        <v>0.271924</v>
      </c>
    </row>
    <row r="420" spans="1:16" x14ac:dyDescent="0.25">
      <c r="G420">
        <v>3</v>
      </c>
      <c r="H420">
        <v>0.14899999999999999</v>
      </c>
      <c r="I420">
        <v>154.13399999999999</v>
      </c>
      <c r="J420">
        <v>148</v>
      </c>
      <c r="K420">
        <v>210</v>
      </c>
      <c r="L420">
        <v>-90</v>
      </c>
      <c r="M420">
        <v>1.2789999999999999</v>
      </c>
    </row>
    <row r="421" spans="1:16" x14ac:dyDescent="0.25">
      <c r="G421">
        <v>4</v>
      </c>
      <c r="H421">
        <v>8.0000000000000002E-3</v>
      </c>
      <c r="I421">
        <v>143.13300000000001</v>
      </c>
      <c r="J421">
        <v>46.332999999999998</v>
      </c>
      <c r="K421">
        <v>220.333</v>
      </c>
      <c r="L421">
        <v>-90</v>
      </c>
      <c r="M421">
        <v>0.157</v>
      </c>
    </row>
    <row r="428" spans="1:16" s="1" customFormat="1" x14ac:dyDescent="0.25">
      <c r="A428" s="1">
        <v>37</v>
      </c>
      <c r="B428" s="1" t="s">
        <v>292</v>
      </c>
      <c r="C428" s="1" t="s">
        <v>295</v>
      </c>
      <c r="E428" s="1" t="s">
        <v>294</v>
      </c>
      <c r="F428" t="s">
        <v>28</v>
      </c>
      <c r="G428">
        <v>3</v>
      </c>
      <c r="H428">
        <v>7.7880000000000003</v>
      </c>
      <c r="I428">
        <v>0.95260000000000011</v>
      </c>
      <c r="J428">
        <v>3</v>
      </c>
      <c r="K428" s="1">
        <v>1.101</v>
      </c>
      <c r="L428" s="1">
        <v>0.51267200000000002</v>
      </c>
    </row>
    <row r="430" spans="1:16" x14ac:dyDescent="0.25">
      <c r="H430" t="s">
        <v>373</v>
      </c>
      <c r="I430" t="s">
        <v>374</v>
      </c>
      <c r="J430" t="s">
        <v>375</v>
      </c>
      <c r="K430" t="s">
        <v>376</v>
      </c>
      <c r="L430" t="s">
        <v>377</v>
      </c>
      <c r="M430" t="s">
        <v>378</v>
      </c>
      <c r="O430" t="s">
        <v>379</v>
      </c>
      <c r="P430" t="s">
        <v>380</v>
      </c>
    </row>
    <row r="431" spans="1:16" x14ac:dyDescent="0.25">
      <c r="G431">
        <v>1</v>
      </c>
      <c r="H431">
        <v>0.33100000000000002</v>
      </c>
      <c r="I431">
        <v>58.822000000000003</v>
      </c>
      <c r="J431">
        <v>38.667000000000002</v>
      </c>
      <c r="K431">
        <v>127.667</v>
      </c>
      <c r="L431">
        <v>-90</v>
      </c>
      <c r="M431">
        <v>7.7880000000000003</v>
      </c>
      <c r="O431">
        <v>7.7880000000000003</v>
      </c>
      <c r="P431">
        <f>1.732*M432</f>
        <v>0.95260000000000011</v>
      </c>
    </row>
    <row r="432" spans="1:16" x14ac:dyDescent="0.25">
      <c r="G432">
        <v>2</v>
      </c>
      <c r="H432">
        <v>2.5000000000000001E-2</v>
      </c>
      <c r="I432">
        <v>107.81</v>
      </c>
      <c r="J432">
        <v>30.667000000000002</v>
      </c>
      <c r="K432">
        <v>144.667</v>
      </c>
      <c r="L432">
        <v>-90</v>
      </c>
      <c r="M432">
        <v>0.55000000000000004</v>
      </c>
      <c r="O432">
        <v>1.101</v>
      </c>
      <c r="P432">
        <f>1.732*M434</f>
        <v>0.51267200000000002</v>
      </c>
    </row>
    <row r="433" spans="1:16" x14ac:dyDescent="0.25">
      <c r="G433">
        <v>3</v>
      </c>
      <c r="H433">
        <v>4.8000000000000001E-2</v>
      </c>
      <c r="I433">
        <v>159.16</v>
      </c>
      <c r="J433">
        <v>83</v>
      </c>
      <c r="K433">
        <v>246.667</v>
      </c>
      <c r="L433">
        <v>-90</v>
      </c>
      <c r="M433">
        <v>1.101</v>
      </c>
    </row>
    <row r="434" spans="1:16" x14ac:dyDescent="0.25">
      <c r="G434">
        <v>4</v>
      </c>
      <c r="H434">
        <v>1.4E-2</v>
      </c>
      <c r="I434">
        <v>32.542000000000002</v>
      </c>
      <c r="J434">
        <v>30</v>
      </c>
      <c r="K434">
        <v>39</v>
      </c>
      <c r="L434">
        <v>-90</v>
      </c>
      <c r="M434">
        <v>0.29599999999999999</v>
      </c>
    </row>
    <row r="444" spans="1:16" s="1" customFormat="1" x14ac:dyDescent="0.25">
      <c r="A444" s="1">
        <v>38</v>
      </c>
      <c r="B444" s="1" t="s">
        <v>305</v>
      </c>
      <c r="C444" s="1" t="s">
        <v>295</v>
      </c>
      <c r="E444" s="1" t="s">
        <v>307</v>
      </c>
      <c r="F444" t="s">
        <v>28</v>
      </c>
      <c r="G444">
        <v>3</v>
      </c>
      <c r="H444">
        <v>1.014</v>
      </c>
      <c r="I444">
        <v>3.1505079999999999</v>
      </c>
      <c r="J444">
        <v>3</v>
      </c>
      <c r="K444" s="1">
        <v>1.819</v>
      </c>
      <c r="L444" s="1">
        <v>4.8495999999999997E-2</v>
      </c>
    </row>
    <row r="446" spans="1:16" x14ac:dyDescent="0.25">
      <c r="H446" t="s">
        <v>373</v>
      </c>
      <c r="I446" t="s">
        <v>374</v>
      </c>
      <c r="J446" t="s">
        <v>375</v>
      </c>
      <c r="K446" t="s">
        <v>376</v>
      </c>
      <c r="L446" t="s">
        <v>377</v>
      </c>
      <c r="M446" t="s">
        <v>378</v>
      </c>
      <c r="O446" t="s">
        <v>379</v>
      </c>
      <c r="P446" t="s">
        <v>380</v>
      </c>
    </row>
    <row r="447" spans="1:16" x14ac:dyDescent="0.25">
      <c r="G447">
        <v>1</v>
      </c>
      <c r="H447">
        <v>1.4E-2</v>
      </c>
      <c r="I447">
        <v>60.161999999999999</v>
      </c>
      <c r="J447">
        <v>0</v>
      </c>
      <c r="K447">
        <v>103</v>
      </c>
      <c r="L447">
        <v>-90</v>
      </c>
      <c r="M447">
        <v>1.014</v>
      </c>
      <c r="O447">
        <v>1.014</v>
      </c>
      <c r="P447">
        <f>1.732*M449</f>
        <v>3.1505079999999999</v>
      </c>
    </row>
    <row r="448" spans="1:16" x14ac:dyDescent="0.25">
      <c r="G448">
        <v>2</v>
      </c>
      <c r="H448" s="6">
        <v>7.716E-4</v>
      </c>
      <c r="I448">
        <v>25</v>
      </c>
      <c r="J448">
        <v>0</v>
      </c>
      <c r="K448">
        <v>57</v>
      </c>
      <c r="L448">
        <v>-90</v>
      </c>
      <c r="M448">
        <v>4.2000000000000003E-2</v>
      </c>
      <c r="O448">
        <v>1.819</v>
      </c>
      <c r="P448">
        <f>1.732*M450</f>
        <v>4.8495999999999997E-2</v>
      </c>
    </row>
    <row r="449" spans="1:16" x14ac:dyDescent="0.25">
      <c r="G449">
        <v>3</v>
      </c>
      <c r="H449">
        <v>2.5000000000000001E-2</v>
      </c>
      <c r="I449">
        <v>85.429000000000002</v>
      </c>
      <c r="J449">
        <v>0</v>
      </c>
      <c r="K449">
        <v>104.333</v>
      </c>
      <c r="L449">
        <v>-90</v>
      </c>
      <c r="M449">
        <v>1.819</v>
      </c>
    </row>
    <row r="450" spans="1:16" x14ac:dyDescent="0.25">
      <c r="G450">
        <v>4</v>
      </c>
      <c r="H450" s="6">
        <v>5.7870000000000003E-4</v>
      </c>
      <c r="I450">
        <v>24</v>
      </c>
      <c r="J450">
        <v>0</v>
      </c>
      <c r="K450">
        <v>45</v>
      </c>
      <c r="L450">
        <v>-90</v>
      </c>
      <c r="M450">
        <v>2.8000000000000001E-2</v>
      </c>
    </row>
    <row r="453" spans="1:16" s="1" customFormat="1" x14ac:dyDescent="0.25">
      <c r="A453" s="1">
        <v>39</v>
      </c>
      <c r="B453" s="1" t="s">
        <v>309</v>
      </c>
      <c r="C453" s="1" t="s">
        <v>15</v>
      </c>
      <c r="E453" s="1" t="s">
        <v>52</v>
      </c>
      <c r="F453" t="s">
        <v>28</v>
      </c>
      <c r="G453">
        <v>3</v>
      </c>
      <c r="H453">
        <v>527.71100000000001</v>
      </c>
      <c r="I453">
        <v>125.204548</v>
      </c>
      <c r="J453">
        <v>3</v>
      </c>
      <c r="K453">
        <v>1.0429999999999999</v>
      </c>
      <c r="L453">
        <v>0</v>
      </c>
    </row>
    <row r="454" spans="1:16" s="1" customFormat="1" x14ac:dyDescent="0.25">
      <c r="A454" s="1">
        <v>40</v>
      </c>
      <c r="B454" s="1" t="s">
        <v>309</v>
      </c>
      <c r="C454" s="1" t="s">
        <v>15</v>
      </c>
      <c r="E454" s="1" t="s">
        <v>39</v>
      </c>
      <c r="F454" t="s">
        <v>28</v>
      </c>
      <c r="G454">
        <v>3</v>
      </c>
      <c r="H454">
        <v>53</v>
      </c>
      <c r="I454">
        <f>1.732*5.333</f>
        <v>9.2367559999999997</v>
      </c>
      <c r="J454">
        <v>3</v>
      </c>
      <c r="K454">
        <v>0.94399999999999995</v>
      </c>
      <c r="L454">
        <v>0</v>
      </c>
    </row>
    <row r="456" spans="1:16" x14ac:dyDescent="0.25">
      <c r="H456" t="s">
        <v>373</v>
      </c>
      <c r="I456" t="s">
        <v>374</v>
      </c>
      <c r="J456" t="s">
        <v>375</v>
      </c>
      <c r="K456" t="s">
        <v>376</v>
      </c>
      <c r="L456" t="s">
        <v>377</v>
      </c>
      <c r="M456" t="s">
        <v>378</v>
      </c>
      <c r="O456" t="s">
        <v>379</v>
      </c>
      <c r="P456" t="s">
        <v>380</v>
      </c>
    </row>
    <row r="457" spans="1:16" x14ac:dyDescent="0.25">
      <c r="G457">
        <v>1</v>
      </c>
      <c r="H457">
        <v>7.1999999999999995E-2</v>
      </c>
      <c r="I457">
        <v>32.353000000000002</v>
      </c>
      <c r="J457">
        <v>27</v>
      </c>
      <c r="K457">
        <v>38</v>
      </c>
      <c r="L457">
        <v>-90</v>
      </c>
      <c r="M457">
        <v>1.0429999999999999</v>
      </c>
      <c r="O457">
        <v>1.0429999999999999</v>
      </c>
      <c r="P457">
        <v>0</v>
      </c>
    </row>
    <row r="458" spans="1:16" x14ac:dyDescent="0.25">
      <c r="G458">
        <v>2</v>
      </c>
      <c r="H458">
        <v>351.02600000000001</v>
      </c>
      <c r="I458">
        <v>218.84</v>
      </c>
      <c r="J458">
        <v>7</v>
      </c>
      <c r="K458">
        <v>255</v>
      </c>
      <c r="L458">
        <v>0</v>
      </c>
      <c r="M458">
        <v>0</v>
      </c>
      <c r="O458">
        <v>527.71100000000001</v>
      </c>
      <c r="P458">
        <f>1.732*M460</f>
        <v>125.204548</v>
      </c>
    </row>
    <row r="459" spans="1:16" x14ac:dyDescent="0.25">
      <c r="G459">
        <v>3</v>
      </c>
      <c r="H459">
        <v>836.11599999999999</v>
      </c>
      <c r="I459">
        <v>32.432000000000002</v>
      </c>
      <c r="J459">
        <v>26</v>
      </c>
      <c r="K459">
        <v>67.332999999999998</v>
      </c>
      <c r="L459">
        <v>-90</v>
      </c>
      <c r="M459">
        <v>527.71100000000001</v>
      </c>
    </row>
    <row r="460" spans="1:16" x14ac:dyDescent="0.25">
      <c r="G460">
        <v>4</v>
      </c>
      <c r="H460">
        <v>274.35000000000002</v>
      </c>
      <c r="I460">
        <v>45.094999999999999</v>
      </c>
      <c r="J460">
        <v>33.332999999999998</v>
      </c>
      <c r="K460">
        <v>83.332999999999998</v>
      </c>
      <c r="L460">
        <v>-90</v>
      </c>
      <c r="M460">
        <v>72.289000000000001</v>
      </c>
    </row>
    <row r="468" spans="1:16" x14ac:dyDescent="0.25">
      <c r="H468" t="s">
        <v>373</v>
      </c>
      <c r="I468" t="s">
        <v>374</v>
      </c>
      <c r="J468" t="s">
        <v>375</v>
      </c>
      <c r="K468" t="s">
        <v>376</v>
      </c>
      <c r="L468" t="s">
        <v>377</v>
      </c>
      <c r="M468" t="s">
        <v>378</v>
      </c>
      <c r="O468" t="s">
        <v>379</v>
      </c>
      <c r="P468" t="s">
        <v>380</v>
      </c>
    </row>
    <row r="469" spans="1:16" x14ac:dyDescent="0.25">
      <c r="G469">
        <v>1</v>
      </c>
      <c r="H469">
        <v>5.6000000000000001E-2</v>
      </c>
      <c r="I469">
        <v>59.667000000000002</v>
      </c>
      <c r="J469">
        <v>29</v>
      </c>
      <c r="K469">
        <v>65.332999999999998</v>
      </c>
      <c r="L469">
        <v>-90</v>
      </c>
      <c r="M469">
        <v>0.94399999999999995</v>
      </c>
      <c r="O469">
        <v>0.94399999999999995</v>
      </c>
      <c r="P469">
        <v>0</v>
      </c>
    </row>
    <row r="470" spans="1:16" x14ac:dyDescent="0.25">
      <c r="G470">
        <v>2</v>
      </c>
      <c r="H470">
        <v>274.346</v>
      </c>
      <c r="I470">
        <v>231.25800000000001</v>
      </c>
      <c r="J470">
        <v>8</v>
      </c>
      <c r="K470">
        <v>255</v>
      </c>
      <c r="L470">
        <v>0</v>
      </c>
      <c r="M470">
        <v>0</v>
      </c>
      <c r="O470">
        <v>53</v>
      </c>
      <c r="P470">
        <f>1.732*5.333</f>
        <v>9.2367559999999997</v>
      </c>
    </row>
    <row r="471" spans="1:16" x14ac:dyDescent="0.25">
      <c r="G471">
        <v>3</v>
      </c>
      <c r="H471">
        <v>4.444</v>
      </c>
      <c r="I471">
        <v>43.082999999999998</v>
      </c>
      <c r="J471">
        <v>36.667000000000002</v>
      </c>
      <c r="K471">
        <v>71</v>
      </c>
      <c r="L471">
        <v>-90</v>
      </c>
      <c r="M471">
        <v>53</v>
      </c>
    </row>
    <row r="472" spans="1:16" x14ac:dyDescent="0.25">
      <c r="G472">
        <v>4</v>
      </c>
      <c r="H472">
        <v>1.889</v>
      </c>
      <c r="I472">
        <v>133.078</v>
      </c>
      <c r="J472">
        <v>33.332999999999998</v>
      </c>
      <c r="K472">
        <v>146.333</v>
      </c>
      <c r="L472">
        <v>-90</v>
      </c>
      <c r="M472">
        <v>5.3330000000000002</v>
      </c>
    </row>
    <row r="477" spans="1:16" s="1" customFormat="1" x14ac:dyDescent="0.25">
      <c r="A477" s="1">
        <v>41</v>
      </c>
      <c r="B477" s="1" t="s">
        <v>323</v>
      </c>
      <c r="C477" s="1" t="s">
        <v>15</v>
      </c>
      <c r="E477" s="1" t="s">
        <v>325</v>
      </c>
      <c r="F477" t="s">
        <v>28</v>
      </c>
      <c r="G477">
        <v>3</v>
      </c>
      <c r="H477">
        <v>117.5</v>
      </c>
      <c r="I477">
        <f>1.732*9.863</f>
        <v>17.082715999999998</v>
      </c>
      <c r="J477">
        <v>3</v>
      </c>
      <c r="K477">
        <v>0.96699999999999997</v>
      </c>
      <c r="L477">
        <f>1.732*0.133</f>
        <v>0.23035600000000001</v>
      </c>
    </row>
    <row r="479" spans="1:16" x14ac:dyDescent="0.25">
      <c r="H479" t="s">
        <v>373</v>
      </c>
      <c r="I479" t="s">
        <v>374</v>
      </c>
      <c r="J479" t="s">
        <v>375</v>
      </c>
      <c r="K479" t="s">
        <v>376</v>
      </c>
      <c r="L479" t="s">
        <v>377</v>
      </c>
      <c r="M479" t="s">
        <v>378</v>
      </c>
      <c r="O479" t="s">
        <v>379</v>
      </c>
      <c r="P479" t="s">
        <v>380</v>
      </c>
    </row>
    <row r="480" spans="1:16" x14ac:dyDescent="0.25">
      <c r="G480">
        <v>1</v>
      </c>
      <c r="H480">
        <v>3.3000000000000002E-2</v>
      </c>
      <c r="I480">
        <v>32.332999999999998</v>
      </c>
      <c r="J480">
        <v>22</v>
      </c>
      <c r="K480">
        <v>87</v>
      </c>
      <c r="L480">
        <v>-90</v>
      </c>
      <c r="M480">
        <v>0.96699999999999997</v>
      </c>
      <c r="O480">
        <v>0.96699999999999997</v>
      </c>
      <c r="P480">
        <f>1.732*0.133</f>
        <v>0.23035600000000001</v>
      </c>
    </row>
    <row r="481" spans="1:16" x14ac:dyDescent="0.25">
      <c r="G481">
        <v>2</v>
      </c>
      <c r="H481">
        <v>6.0000000000000001E-3</v>
      </c>
      <c r="I481">
        <v>33.6</v>
      </c>
      <c r="J481">
        <v>7</v>
      </c>
      <c r="K481">
        <v>110</v>
      </c>
      <c r="L481">
        <v>-90</v>
      </c>
      <c r="M481">
        <v>0.13300000000000001</v>
      </c>
      <c r="O481">
        <v>117.5</v>
      </c>
      <c r="P481">
        <f>1.732*9.863</f>
        <v>17.082715999999998</v>
      </c>
    </row>
    <row r="482" spans="1:16" x14ac:dyDescent="0.25">
      <c r="G482">
        <v>3</v>
      </c>
      <c r="H482" s="7">
        <v>31.943999999999999</v>
      </c>
      <c r="I482" s="7">
        <v>160.05099999999999</v>
      </c>
      <c r="J482" s="7">
        <v>159.667</v>
      </c>
      <c r="K482" s="7">
        <v>162.667</v>
      </c>
      <c r="L482" s="7">
        <v>-90</v>
      </c>
      <c r="M482" s="7">
        <v>117.5</v>
      </c>
    </row>
    <row r="483" spans="1:16" x14ac:dyDescent="0.25">
      <c r="G483">
        <v>4</v>
      </c>
      <c r="H483">
        <v>8.782</v>
      </c>
      <c r="I483">
        <v>71.923000000000002</v>
      </c>
      <c r="J483">
        <v>13</v>
      </c>
      <c r="K483">
        <v>83.332999999999998</v>
      </c>
      <c r="L483">
        <v>-90</v>
      </c>
      <c r="M483">
        <v>9.8629999999999995</v>
      </c>
    </row>
    <row r="488" spans="1:16" s="1" customFormat="1" x14ac:dyDescent="0.25">
      <c r="A488" s="1">
        <v>42</v>
      </c>
      <c r="B488" s="1" t="s">
        <v>331</v>
      </c>
      <c r="C488" s="1" t="s">
        <v>295</v>
      </c>
      <c r="E488" s="1" t="s">
        <v>335</v>
      </c>
      <c r="F488" t="s">
        <v>28</v>
      </c>
      <c r="G488">
        <v>3</v>
      </c>
      <c r="H488">
        <v>19.416</v>
      </c>
      <c r="I488">
        <f>1.732*3.299</f>
        <v>5.7138679999999997</v>
      </c>
      <c r="J488">
        <v>3</v>
      </c>
      <c r="K488">
        <v>1.3959999999999999</v>
      </c>
      <c r="L488">
        <f>1.732*0.508</f>
        <v>0.87985599999999997</v>
      </c>
    </row>
    <row r="490" spans="1:16" x14ac:dyDescent="0.25">
      <c r="H490" t="s">
        <v>373</v>
      </c>
      <c r="I490" t="s">
        <v>374</v>
      </c>
      <c r="J490" t="s">
        <v>375</v>
      </c>
      <c r="K490" t="s">
        <v>376</v>
      </c>
      <c r="L490" t="s">
        <v>377</v>
      </c>
      <c r="M490" t="s">
        <v>378</v>
      </c>
      <c r="O490" t="s">
        <v>379</v>
      </c>
      <c r="P490" t="s">
        <v>380</v>
      </c>
    </row>
    <row r="491" spans="1:16" x14ac:dyDescent="0.25">
      <c r="G491">
        <v>5</v>
      </c>
      <c r="H491">
        <v>2.48</v>
      </c>
      <c r="I491">
        <v>1.5349999999999999</v>
      </c>
      <c r="J491">
        <v>0</v>
      </c>
      <c r="K491">
        <v>206</v>
      </c>
      <c r="L491">
        <v>-90</v>
      </c>
      <c r="M491">
        <v>19.416</v>
      </c>
      <c r="O491">
        <v>19.416</v>
      </c>
      <c r="P491">
        <f>1.732*3.299</f>
        <v>5.7138679999999997</v>
      </c>
    </row>
    <row r="492" spans="1:16" x14ac:dyDescent="0.25">
      <c r="G492">
        <v>6</v>
      </c>
      <c r="H492">
        <v>0.435</v>
      </c>
      <c r="I492">
        <v>88.555999999999997</v>
      </c>
      <c r="J492">
        <v>0</v>
      </c>
      <c r="K492">
        <v>104.333</v>
      </c>
      <c r="L492">
        <v>-90</v>
      </c>
      <c r="M492">
        <v>3.2989999999999999</v>
      </c>
      <c r="O492">
        <v>1.3959999999999999</v>
      </c>
      <c r="P492">
        <f>1.732*0.508</f>
        <v>0.87985599999999997</v>
      </c>
    </row>
    <row r="493" spans="1:16" x14ac:dyDescent="0.25">
      <c r="G493">
        <v>7</v>
      </c>
      <c r="H493">
        <v>0.193</v>
      </c>
      <c r="I493">
        <v>184.86099999999999</v>
      </c>
      <c r="J493">
        <v>178.333</v>
      </c>
      <c r="K493">
        <v>224.667</v>
      </c>
      <c r="L493">
        <v>-90</v>
      </c>
      <c r="M493">
        <v>1.3959999999999999</v>
      </c>
    </row>
    <row r="494" spans="1:16" x14ac:dyDescent="0.25">
      <c r="G494">
        <v>8</v>
      </c>
      <c r="H494">
        <v>8.1000000000000003E-2</v>
      </c>
      <c r="I494">
        <v>210.733</v>
      </c>
      <c r="J494">
        <v>153.333</v>
      </c>
      <c r="K494">
        <v>255</v>
      </c>
      <c r="L494">
        <v>-90</v>
      </c>
      <c r="M494">
        <v>0.50800000000000001</v>
      </c>
    </row>
    <row r="498" spans="1:16" s="1" customFormat="1" x14ac:dyDescent="0.25">
      <c r="A498" s="1">
        <v>43</v>
      </c>
      <c r="B498" s="1" t="s">
        <v>337</v>
      </c>
      <c r="C498" s="1" t="s">
        <v>15</v>
      </c>
      <c r="E498" s="1" t="s">
        <v>45</v>
      </c>
      <c r="F498" t="s">
        <v>28</v>
      </c>
      <c r="G498">
        <v>3</v>
      </c>
      <c r="H498">
        <v>65.516999999999996</v>
      </c>
      <c r="I498">
        <f>1.732*5.517</f>
        <v>9.5554440000000014</v>
      </c>
      <c r="J498">
        <v>3</v>
      </c>
      <c r="K498">
        <v>1.391</v>
      </c>
      <c r="L498">
        <f>1.732*0.522</f>
        <v>0.90410400000000002</v>
      </c>
    </row>
    <row r="500" spans="1:16" x14ac:dyDescent="0.25">
      <c r="H500" t="s">
        <v>373</v>
      </c>
      <c r="I500" t="s">
        <v>374</v>
      </c>
      <c r="J500" t="s">
        <v>375</v>
      </c>
      <c r="K500" t="s">
        <v>376</v>
      </c>
      <c r="L500" t="s">
        <v>377</v>
      </c>
      <c r="M500" t="s">
        <v>378</v>
      </c>
      <c r="O500" t="s">
        <v>379</v>
      </c>
      <c r="P500" t="s">
        <v>380</v>
      </c>
    </row>
    <row r="501" spans="1:16" x14ac:dyDescent="0.25">
      <c r="G501">
        <v>9</v>
      </c>
      <c r="H501">
        <v>0.129</v>
      </c>
      <c r="I501">
        <v>200.56899999999999</v>
      </c>
      <c r="J501">
        <v>69.667000000000002</v>
      </c>
      <c r="K501">
        <v>224.667</v>
      </c>
      <c r="L501">
        <v>-90</v>
      </c>
      <c r="M501">
        <v>1.391</v>
      </c>
      <c r="O501">
        <v>1.391</v>
      </c>
      <c r="P501">
        <f>1.732*0.522</f>
        <v>0.90410400000000002</v>
      </c>
    </row>
    <row r="502" spans="1:16" x14ac:dyDescent="0.25">
      <c r="G502">
        <v>10</v>
      </c>
      <c r="H502">
        <v>5.2999999999999999E-2</v>
      </c>
      <c r="I502">
        <v>55</v>
      </c>
      <c r="J502">
        <v>21</v>
      </c>
      <c r="K502">
        <v>77.332999999999998</v>
      </c>
      <c r="L502">
        <v>-90</v>
      </c>
      <c r="M502">
        <v>0.52200000000000002</v>
      </c>
      <c r="O502">
        <v>65.516999999999996</v>
      </c>
      <c r="P502">
        <f>1.732*5.517</f>
        <v>9.5554440000000014</v>
      </c>
    </row>
    <row r="503" spans="1:16" x14ac:dyDescent="0.25">
      <c r="G503">
        <v>11</v>
      </c>
      <c r="H503">
        <v>18.074000000000002</v>
      </c>
      <c r="I503">
        <v>67.781000000000006</v>
      </c>
      <c r="J503">
        <v>19</v>
      </c>
      <c r="K503">
        <v>214</v>
      </c>
      <c r="L503">
        <v>-90</v>
      </c>
      <c r="M503">
        <v>65.516999999999996</v>
      </c>
    </row>
    <row r="504" spans="1:16" x14ac:dyDescent="0.25">
      <c r="G504">
        <v>12</v>
      </c>
      <c r="H504">
        <v>4.2809999999999997</v>
      </c>
      <c r="I504">
        <v>71.111000000000004</v>
      </c>
      <c r="J504">
        <v>20.667000000000002</v>
      </c>
      <c r="K504">
        <v>106.333</v>
      </c>
      <c r="L504">
        <v>-90</v>
      </c>
      <c r="M504">
        <v>5.5170000000000003</v>
      </c>
    </row>
    <row r="507" spans="1:16" s="1" customFormat="1" x14ac:dyDescent="0.25">
      <c r="A507" s="1">
        <v>44</v>
      </c>
      <c r="B507" s="1" t="s">
        <v>339</v>
      </c>
      <c r="C507" s="1" t="s">
        <v>15</v>
      </c>
      <c r="E507" t="s">
        <v>341</v>
      </c>
      <c r="F507" t="s">
        <v>28</v>
      </c>
      <c r="G507">
        <v>3</v>
      </c>
      <c r="H507">
        <v>285.714</v>
      </c>
      <c r="I507">
        <f>1.732*14.286</f>
        <v>24.743351999999998</v>
      </c>
      <c r="J507">
        <v>3</v>
      </c>
      <c r="K507">
        <v>0.96399999999999997</v>
      </c>
      <c r="L507">
        <v>0</v>
      </c>
    </row>
    <row r="510" spans="1:16" x14ac:dyDescent="0.25">
      <c r="H510" t="s">
        <v>373</v>
      </c>
      <c r="I510" t="s">
        <v>374</v>
      </c>
      <c r="J510" t="s">
        <v>375</v>
      </c>
      <c r="K510" t="s">
        <v>376</v>
      </c>
      <c r="L510" t="s">
        <v>377</v>
      </c>
      <c r="M510" t="s">
        <v>378</v>
      </c>
      <c r="O510" t="s">
        <v>379</v>
      </c>
      <c r="P510" t="s">
        <v>380</v>
      </c>
    </row>
    <row r="511" spans="1:16" x14ac:dyDescent="0.25">
      <c r="G511">
        <v>13</v>
      </c>
      <c r="H511">
        <v>3.5999999999999997E-2</v>
      </c>
      <c r="I511">
        <v>35.679000000000002</v>
      </c>
      <c r="J511">
        <v>31</v>
      </c>
      <c r="K511">
        <v>42</v>
      </c>
      <c r="L511">
        <v>-90</v>
      </c>
      <c r="M511">
        <v>0.96399999999999997</v>
      </c>
      <c r="O511">
        <v>0.96399999999999997</v>
      </c>
      <c r="P511">
        <v>0</v>
      </c>
    </row>
    <row r="512" spans="1:16" x14ac:dyDescent="0.25">
      <c r="G512">
        <v>14</v>
      </c>
      <c r="H512">
        <v>110.449</v>
      </c>
      <c r="I512">
        <v>226.86</v>
      </c>
      <c r="J512">
        <v>20</v>
      </c>
      <c r="K512">
        <v>255</v>
      </c>
      <c r="L512">
        <v>0</v>
      </c>
      <c r="M512">
        <v>0</v>
      </c>
      <c r="O512">
        <v>285.714</v>
      </c>
      <c r="P512">
        <f>1.732*14.286</f>
        <v>24.743351999999998</v>
      </c>
    </row>
    <row r="513" spans="1:16" x14ac:dyDescent="0.25">
      <c r="G513">
        <v>15</v>
      </c>
      <c r="H513">
        <v>156.25</v>
      </c>
      <c r="I513">
        <v>43.218000000000004</v>
      </c>
      <c r="J513">
        <v>36.667000000000002</v>
      </c>
      <c r="K513">
        <v>73.667000000000002</v>
      </c>
      <c r="L513">
        <v>-90</v>
      </c>
      <c r="M513">
        <v>285.714</v>
      </c>
    </row>
    <row r="514" spans="1:16" x14ac:dyDescent="0.25">
      <c r="G514">
        <v>16</v>
      </c>
      <c r="H514">
        <v>28.699000000000002</v>
      </c>
      <c r="I514">
        <v>133.185</v>
      </c>
      <c r="J514">
        <v>32.667000000000002</v>
      </c>
      <c r="K514">
        <v>190</v>
      </c>
      <c r="L514">
        <v>-90</v>
      </c>
      <c r="M514">
        <v>14.286</v>
      </c>
    </row>
    <row r="519" spans="1:16" s="1" customFormat="1" x14ac:dyDescent="0.25">
      <c r="A519" s="1">
        <v>45</v>
      </c>
      <c r="B519" s="1" t="s">
        <v>348</v>
      </c>
      <c r="C519" s="1" t="s">
        <v>295</v>
      </c>
      <c r="E519" t="s">
        <v>341</v>
      </c>
      <c r="F519" t="s">
        <v>28</v>
      </c>
      <c r="G519">
        <v>3</v>
      </c>
      <c r="H519">
        <v>1.2629999999999999</v>
      </c>
      <c r="I519">
        <v>0.15068399999999998</v>
      </c>
      <c r="J519">
        <v>3</v>
      </c>
      <c r="K519" s="1">
        <v>0.68600000000000005</v>
      </c>
      <c r="L519" s="1">
        <v>0.131632</v>
      </c>
    </row>
    <row r="521" spans="1:16" x14ac:dyDescent="0.25">
      <c r="H521" t="s">
        <v>373</v>
      </c>
      <c r="I521" t="s">
        <v>374</v>
      </c>
      <c r="J521" t="s">
        <v>375</v>
      </c>
      <c r="K521" t="s">
        <v>376</v>
      </c>
      <c r="L521" t="s">
        <v>377</v>
      </c>
      <c r="M521" t="s">
        <v>378</v>
      </c>
      <c r="O521" t="s">
        <v>379</v>
      </c>
      <c r="P521" t="s">
        <v>380</v>
      </c>
    </row>
    <row r="522" spans="1:16" x14ac:dyDescent="0.25">
      <c r="G522">
        <v>17</v>
      </c>
      <c r="H522">
        <v>8.0000000000000002E-3</v>
      </c>
      <c r="I522">
        <v>0.54700000000000004</v>
      </c>
      <c r="J522">
        <v>0</v>
      </c>
      <c r="K522">
        <v>19</v>
      </c>
      <c r="L522">
        <v>-90</v>
      </c>
      <c r="M522">
        <v>0.68600000000000005</v>
      </c>
      <c r="O522">
        <v>0.68600000000000005</v>
      </c>
      <c r="P522">
        <f>1.732*M524</f>
        <v>0.131632</v>
      </c>
    </row>
    <row r="523" spans="1:16" x14ac:dyDescent="0.25">
      <c r="G523">
        <v>18</v>
      </c>
      <c r="H523">
        <v>1.4E-2</v>
      </c>
      <c r="I523">
        <v>4.0090000000000003</v>
      </c>
      <c r="J523">
        <v>0</v>
      </c>
      <c r="K523">
        <v>255</v>
      </c>
      <c r="L523">
        <v>-90</v>
      </c>
      <c r="M523">
        <v>1.2629999999999999</v>
      </c>
      <c r="O523">
        <v>1.2629999999999999</v>
      </c>
      <c r="P523">
        <f>1.732*M525</f>
        <v>0.15068399999999998</v>
      </c>
    </row>
    <row r="524" spans="1:16" x14ac:dyDescent="0.25">
      <c r="G524">
        <v>19</v>
      </c>
      <c r="H524" s="6">
        <v>9.4780000000000005E-4</v>
      </c>
      <c r="I524">
        <v>194.583</v>
      </c>
      <c r="J524">
        <v>0</v>
      </c>
      <c r="K524">
        <v>255</v>
      </c>
      <c r="L524">
        <v>-90</v>
      </c>
      <c r="M524">
        <v>7.5999999999999998E-2</v>
      </c>
    </row>
    <row r="525" spans="1:16" x14ac:dyDescent="0.25">
      <c r="G525">
        <v>20</v>
      </c>
      <c r="H525">
        <v>1E-3</v>
      </c>
      <c r="I525">
        <v>182.40700000000001</v>
      </c>
      <c r="J525">
        <v>137.333</v>
      </c>
      <c r="K525">
        <v>203</v>
      </c>
      <c r="L525">
        <v>-90</v>
      </c>
      <c r="M525">
        <v>8.6999999999999994E-2</v>
      </c>
    </row>
    <row r="529" spans="1:16" s="1" customFormat="1" x14ac:dyDescent="0.25">
      <c r="A529" s="1">
        <v>46</v>
      </c>
      <c r="B529" s="1" t="s">
        <v>357</v>
      </c>
      <c r="C529" s="1" t="s">
        <v>295</v>
      </c>
      <c r="E529" s="1" t="s">
        <v>359</v>
      </c>
      <c r="F529" t="s">
        <v>28</v>
      </c>
      <c r="G529">
        <v>3</v>
      </c>
      <c r="H529">
        <v>2.6709999999999998</v>
      </c>
      <c r="I529">
        <v>0.174932</v>
      </c>
      <c r="J529">
        <v>3</v>
      </c>
      <c r="K529" s="1">
        <v>1.0129999999999999</v>
      </c>
      <c r="L529" s="1">
        <v>8.8331999999999994E-2</v>
      </c>
    </row>
    <row r="531" spans="1:16" x14ac:dyDescent="0.25">
      <c r="H531" t="s">
        <v>373</v>
      </c>
      <c r="I531" t="s">
        <v>374</v>
      </c>
      <c r="J531" t="s">
        <v>375</v>
      </c>
      <c r="K531" t="s">
        <v>376</v>
      </c>
      <c r="L531" t="s">
        <v>377</v>
      </c>
      <c r="M531" t="s">
        <v>378</v>
      </c>
      <c r="O531" t="s">
        <v>379</v>
      </c>
      <c r="P531" t="s">
        <v>380</v>
      </c>
    </row>
    <row r="532" spans="1:16" x14ac:dyDescent="0.25">
      <c r="G532">
        <v>21</v>
      </c>
      <c r="H532">
        <v>1.2999999999999999E-2</v>
      </c>
      <c r="I532">
        <v>190.11799999999999</v>
      </c>
      <c r="J532">
        <v>24.013000000000002</v>
      </c>
      <c r="K532">
        <v>201.96199999999999</v>
      </c>
      <c r="L532">
        <v>-90.715999999999994</v>
      </c>
      <c r="M532">
        <v>1.0129999999999999</v>
      </c>
      <c r="O532">
        <v>1.0129999999999999</v>
      </c>
      <c r="P532">
        <f>1.732*M533</f>
        <v>8.8331999999999994E-2</v>
      </c>
    </row>
    <row r="533" spans="1:16" x14ac:dyDescent="0.25">
      <c r="G533">
        <v>22</v>
      </c>
      <c r="H533" s="6">
        <v>8.0119999999999996E-4</v>
      </c>
      <c r="I533">
        <v>58.8</v>
      </c>
      <c r="J533">
        <v>12</v>
      </c>
      <c r="K533">
        <v>72</v>
      </c>
      <c r="L533">
        <v>-90</v>
      </c>
      <c r="M533">
        <v>5.0999999999999997E-2</v>
      </c>
      <c r="O533">
        <v>2.6709999999999998</v>
      </c>
      <c r="P533">
        <f>1.732*M535</f>
        <v>0.174932</v>
      </c>
    </row>
    <row r="534" spans="1:16" x14ac:dyDescent="0.25">
      <c r="G534">
        <v>23</v>
      </c>
      <c r="H534">
        <v>3.4000000000000002E-2</v>
      </c>
      <c r="I534">
        <v>57.637</v>
      </c>
      <c r="J534">
        <v>0</v>
      </c>
      <c r="K534">
        <v>78</v>
      </c>
      <c r="L534">
        <v>-90</v>
      </c>
      <c r="M534">
        <v>2.6709999999999998</v>
      </c>
    </row>
    <row r="535" spans="1:16" x14ac:dyDescent="0.25">
      <c r="G535">
        <v>24</v>
      </c>
      <c r="H535">
        <v>1E-3</v>
      </c>
      <c r="I535">
        <v>108.77800000000001</v>
      </c>
      <c r="J535">
        <v>52</v>
      </c>
      <c r="K535">
        <v>121</v>
      </c>
      <c r="L535">
        <v>-90</v>
      </c>
      <c r="M535">
        <v>0.10100000000000001</v>
      </c>
    </row>
    <row r="540" spans="1:16" s="1" customFormat="1" x14ac:dyDescent="0.25">
      <c r="A540" s="1">
        <v>47</v>
      </c>
      <c r="B540" s="1" t="s">
        <v>365</v>
      </c>
      <c r="C540" s="1" t="s">
        <v>295</v>
      </c>
      <c r="E540" t="s">
        <v>367</v>
      </c>
      <c r="F540" t="s">
        <v>28</v>
      </c>
      <c r="G540">
        <v>3</v>
      </c>
      <c r="H540">
        <v>4.4790000000000001</v>
      </c>
      <c r="I540">
        <v>0.45032</v>
      </c>
      <c r="J540">
        <v>3</v>
      </c>
      <c r="K540">
        <v>0.85899999999999999</v>
      </c>
      <c r="L540">
        <f>1.732*0.026</f>
        <v>4.5031999999999996E-2</v>
      </c>
    </row>
    <row r="542" spans="1:16" x14ac:dyDescent="0.25">
      <c r="H542" t="s">
        <v>373</v>
      </c>
      <c r="I542" t="s">
        <v>374</v>
      </c>
      <c r="J542" t="s">
        <v>375</v>
      </c>
      <c r="K542" t="s">
        <v>376</v>
      </c>
      <c r="L542" t="s">
        <v>377</v>
      </c>
      <c r="M542" t="s">
        <v>378</v>
      </c>
      <c r="O542" t="s">
        <v>379</v>
      </c>
      <c r="P542" t="s">
        <v>380</v>
      </c>
    </row>
    <row r="543" spans="1:16" x14ac:dyDescent="0.25">
      <c r="G543">
        <v>25</v>
      </c>
      <c r="H543">
        <v>0.11700000000000001</v>
      </c>
      <c r="I543">
        <v>0.19700000000000001</v>
      </c>
      <c r="J543">
        <v>0</v>
      </c>
      <c r="K543">
        <v>34</v>
      </c>
      <c r="L543">
        <v>-90</v>
      </c>
      <c r="M543">
        <v>4.4790000000000001</v>
      </c>
      <c r="O543">
        <v>4.4790000000000001</v>
      </c>
      <c r="P543">
        <f>1.732*M544</f>
        <v>0.45032</v>
      </c>
    </row>
    <row r="544" spans="1:16" x14ac:dyDescent="0.25">
      <c r="G544">
        <v>26</v>
      </c>
      <c r="H544">
        <v>7.0000000000000001E-3</v>
      </c>
      <c r="I544">
        <v>211.727</v>
      </c>
      <c r="J544">
        <v>34</v>
      </c>
      <c r="K544">
        <v>238</v>
      </c>
      <c r="L544">
        <v>-90</v>
      </c>
      <c r="M544">
        <v>0.26</v>
      </c>
      <c r="O544">
        <v>0.85899999999999999</v>
      </c>
      <c r="P544">
        <f>1.732*0.026</f>
        <v>4.5031999999999996E-2</v>
      </c>
    </row>
    <row r="545" spans="7:13" x14ac:dyDescent="0.25">
      <c r="G545">
        <v>27</v>
      </c>
      <c r="H545">
        <v>2.3E-2</v>
      </c>
      <c r="I545">
        <v>229</v>
      </c>
      <c r="J545">
        <v>34</v>
      </c>
      <c r="K545">
        <v>255</v>
      </c>
      <c r="L545">
        <v>-90</v>
      </c>
      <c r="M545">
        <v>0.85899999999999999</v>
      </c>
    </row>
    <row r="546" spans="7:13" x14ac:dyDescent="0.25">
      <c r="G546">
        <v>28</v>
      </c>
      <c r="H546">
        <v>1E-3</v>
      </c>
      <c r="I546">
        <v>102</v>
      </c>
      <c r="J546">
        <v>68</v>
      </c>
      <c r="K546">
        <v>136</v>
      </c>
      <c r="L546">
        <v>-90</v>
      </c>
      <c r="M546">
        <v>2.5999999999999999E-2</v>
      </c>
    </row>
  </sheetData>
  <phoneticPr fontId="5" type="noConversion"/>
  <pageMargins left="0.7" right="0.7" top="0.75" bottom="0.75" header="0.3" footer="0.3"/>
  <pageSetup paperSize="9" orientation="portrait" horizont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65"/>
  <sheetViews>
    <sheetView topLeftCell="A550" zoomScale="85" zoomScaleNormal="85" workbookViewId="0">
      <selection activeCell="A559" sqref="A559"/>
    </sheetView>
  </sheetViews>
  <sheetFormatPr defaultRowHeight="13.8" x14ac:dyDescent="0.25"/>
  <cols>
    <col min="2" max="2" width="18.109375" customWidth="1"/>
    <col min="3" max="3" width="13.44140625" customWidth="1"/>
    <col min="5" max="5" width="5.5546875" customWidth="1"/>
    <col min="6" max="6" width="9.6640625" customWidth="1"/>
    <col min="8" max="8" width="15.44140625" customWidth="1"/>
    <col min="10" max="10" width="10" customWidth="1"/>
    <col min="12" max="12" width="10.5546875" customWidth="1"/>
  </cols>
  <sheetData>
    <row r="1" spans="1:16" s="3" customFormat="1" x14ac:dyDescent="0.25">
      <c r="A1" s="3" t="s">
        <v>17</v>
      </c>
      <c r="B1" s="3" t="s">
        <v>1</v>
      </c>
      <c r="C1" s="3" t="s">
        <v>3</v>
      </c>
      <c r="D1" s="3" t="s">
        <v>25</v>
      </c>
      <c r="E1" s="3" t="s">
        <v>24</v>
      </c>
      <c r="F1" s="3" t="s">
        <v>8</v>
      </c>
      <c r="G1" s="3" t="s">
        <v>18</v>
      </c>
      <c r="H1" s="3" t="s">
        <v>19</v>
      </c>
      <c r="I1" s="3" t="s">
        <v>20</v>
      </c>
      <c r="J1" s="3" t="s">
        <v>21</v>
      </c>
      <c r="K1" s="3" t="s">
        <v>22</v>
      </c>
      <c r="L1" s="3" t="s">
        <v>23</v>
      </c>
    </row>
    <row r="2" spans="1:16" s="3" customFormat="1" x14ac:dyDescent="0.25">
      <c r="A2" s="3">
        <v>1</v>
      </c>
      <c r="B2" s="1" t="s">
        <v>389</v>
      </c>
      <c r="C2" s="5" t="s">
        <v>392</v>
      </c>
      <c r="D2" s="11" t="s">
        <v>393</v>
      </c>
      <c r="E2" s="1" t="s">
        <v>391</v>
      </c>
      <c r="F2" t="s">
        <v>29</v>
      </c>
      <c r="G2" s="11">
        <v>3</v>
      </c>
      <c r="H2" s="15">
        <v>0.34399999999999997</v>
      </c>
      <c r="I2" s="12">
        <f>1.732*0.033</f>
        <v>5.7156000000000005E-2</v>
      </c>
      <c r="J2" s="11">
        <v>3</v>
      </c>
      <c r="K2" s="12">
        <v>0.97099999999999997</v>
      </c>
      <c r="L2" s="12">
        <v>0.20610799999999999</v>
      </c>
    </row>
    <row r="3" spans="1:16" s="3" customFormat="1" x14ac:dyDescent="0.25">
      <c r="G3" s="12" t="s">
        <v>372</v>
      </c>
      <c r="H3" s="12" t="s">
        <v>373</v>
      </c>
      <c r="I3" s="12" t="s">
        <v>374</v>
      </c>
      <c r="J3" s="12" t="s">
        <v>375</v>
      </c>
      <c r="K3" s="12" t="s">
        <v>376</v>
      </c>
      <c r="L3" s="12" t="s">
        <v>377</v>
      </c>
      <c r="M3" s="12" t="s">
        <v>378</v>
      </c>
      <c r="N3" s="12"/>
      <c r="O3" s="12" t="s">
        <v>379</v>
      </c>
      <c r="P3" s="12" t="s">
        <v>380</v>
      </c>
    </row>
    <row r="4" spans="1:16" s="3" customFormat="1" x14ac:dyDescent="0.25">
      <c r="G4" s="12">
        <v>1</v>
      </c>
      <c r="H4" s="9">
        <v>3.0000000000000001E-3</v>
      </c>
      <c r="I4" s="9">
        <v>138.76300000000001</v>
      </c>
      <c r="J4" s="9">
        <v>88</v>
      </c>
      <c r="K4" s="9">
        <v>143</v>
      </c>
      <c r="L4" s="9">
        <v>-90</v>
      </c>
      <c r="M4" s="9">
        <v>0.97099999999999997</v>
      </c>
      <c r="N4" s="12"/>
      <c r="O4" s="15">
        <v>0.97099999999999997</v>
      </c>
      <c r="P4" s="12">
        <f>1.732*M5</f>
        <v>0.20610799999999999</v>
      </c>
    </row>
    <row r="5" spans="1:16" s="3" customFormat="1" x14ac:dyDescent="0.25">
      <c r="G5" s="12">
        <v>2</v>
      </c>
      <c r="H5" s="10">
        <v>4.0390000000000001E-4</v>
      </c>
      <c r="I5" s="9">
        <v>224</v>
      </c>
      <c r="J5" s="9">
        <v>48</v>
      </c>
      <c r="K5" s="9">
        <v>246</v>
      </c>
      <c r="L5" s="9">
        <v>-90</v>
      </c>
      <c r="M5" s="9">
        <v>0.11899999999999999</v>
      </c>
      <c r="N5" s="12"/>
      <c r="O5" s="15">
        <v>0.34399999999999997</v>
      </c>
      <c r="P5" s="12">
        <f>1.732*0.033</f>
        <v>5.7156000000000005E-2</v>
      </c>
    </row>
    <row r="6" spans="1:16" s="3" customFormat="1" x14ac:dyDescent="0.25">
      <c r="G6" s="12">
        <v>3</v>
      </c>
      <c r="H6" s="9">
        <v>1E-3</v>
      </c>
      <c r="I6" s="9">
        <v>116.822</v>
      </c>
      <c r="J6" s="9">
        <v>33.667000000000002</v>
      </c>
      <c r="K6" s="9">
        <v>195.667</v>
      </c>
      <c r="L6" s="9">
        <v>-90</v>
      </c>
      <c r="M6" s="9">
        <v>0.34399999999999997</v>
      </c>
      <c r="N6" s="12"/>
      <c r="O6" s="12"/>
      <c r="P6" s="12"/>
    </row>
    <row r="7" spans="1:16" s="3" customFormat="1" x14ac:dyDescent="0.25">
      <c r="G7" s="12">
        <v>4</v>
      </c>
      <c r="H7" s="10">
        <v>1.2010000000000001E-4</v>
      </c>
      <c r="I7" s="9">
        <v>174.15199999999999</v>
      </c>
      <c r="J7" s="9">
        <v>136.333</v>
      </c>
      <c r="K7" s="9">
        <v>217.667</v>
      </c>
      <c r="L7" s="9">
        <v>-90</v>
      </c>
      <c r="M7" s="9">
        <v>3.3000000000000002E-2</v>
      </c>
      <c r="N7" s="12"/>
      <c r="O7" s="12"/>
      <c r="P7" s="12"/>
    </row>
    <row r="8" spans="1:16" s="3" customFormat="1" x14ac:dyDescent="0.25"/>
    <row r="9" spans="1:16" s="3" customFormat="1" x14ac:dyDescent="0.25"/>
    <row r="10" spans="1:16" s="3" customFormat="1" x14ac:dyDescent="0.25"/>
    <row r="11" spans="1:16" s="3" customFormat="1" x14ac:dyDescent="0.25"/>
    <row r="12" spans="1:16" s="3" customFormat="1" x14ac:dyDescent="0.25">
      <c r="A12" s="3">
        <v>2</v>
      </c>
      <c r="B12" s="1" t="s">
        <v>139</v>
      </c>
      <c r="C12" s="5" t="s">
        <v>392</v>
      </c>
      <c r="D12" s="11" t="s">
        <v>393</v>
      </c>
      <c r="E12" s="1" t="s">
        <v>141</v>
      </c>
      <c r="F12" t="s">
        <v>395</v>
      </c>
      <c r="G12" s="11">
        <v>3</v>
      </c>
      <c r="H12" s="15">
        <v>0.53900000000000003</v>
      </c>
      <c r="I12" s="12">
        <f>1.732*0.069</f>
        <v>0.119508</v>
      </c>
      <c r="J12" s="11">
        <v>3</v>
      </c>
      <c r="K12" s="15">
        <v>1.0289999999999999</v>
      </c>
      <c r="L12" s="12">
        <f>1.732*0.049</f>
        <v>8.4867999999999999E-2</v>
      </c>
    </row>
    <row r="13" spans="1:16" s="3" customFormat="1" x14ac:dyDescent="0.25">
      <c r="G13" s="12" t="s">
        <v>372</v>
      </c>
      <c r="H13" s="12" t="s">
        <v>373</v>
      </c>
      <c r="I13" s="12" t="s">
        <v>374</v>
      </c>
      <c r="J13" s="12" t="s">
        <v>375</v>
      </c>
      <c r="K13" s="12" t="s">
        <v>376</v>
      </c>
      <c r="L13" s="12" t="s">
        <v>377</v>
      </c>
      <c r="M13" s="12" t="s">
        <v>378</v>
      </c>
      <c r="N13" s="12"/>
      <c r="O13" s="12" t="s">
        <v>379</v>
      </c>
      <c r="P13" s="12" t="s">
        <v>380</v>
      </c>
    </row>
    <row r="14" spans="1:16" s="3" customFormat="1" x14ac:dyDescent="0.25">
      <c r="G14" s="12">
        <v>1</v>
      </c>
      <c r="H14" s="9">
        <v>5.0000000000000001E-3</v>
      </c>
      <c r="I14" s="9">
        <v>175.53200000000001</v>
      </c>
      <c r="J14" s="9">
        <v>0</v>
      </c>
      <c r="K14" s="9">
        <v>252.667</v>
      </c>
      <c r="L14" s="9">
        <v>-90</v>
      </c>
      <c r="M14" s="9">
        <v>1.0289999999999999</v>
      </c>
      <c r="N14" s="12"/>
      <c r="O14" s="15">
        <v>1.0289999999999999</v>
      </c>
      <c r="P14" s="12">
        <f>1.732*0.049</f>
        <v>8.4867999999999999E-2</v>
      </c>
    </row>
    <row r="15" spans="1:16" s="3" customFormat="1" x14ac:dyDescent="0.25">
      <c r="G15" s="12">
        <v>2</v>
      </c>
      <c r="H15" s="10">
        <v>2.6429999999999997E-4</v>
      </c>
      <c r="I15" s="9">
        <v>56.939</v>
      </c>
      <c r="J15" s="9">
        <v>0</v>
      </c>
      <c r="K15" s="9">
        <v>78</v>
      </c>
      <c r="L15" s="9">
        <v>-90</v>
      </c>
      <c r="M15" s="9">
        <v>4.9000000000000002E-2</v>
      </c>
      <c r="N15" s="12"/>
      <c r="O15" s="15">
        <v>0.53900000000000003</v>
      </c>
      <c r="P15" s="12">
        <f>1.732*0.069</f>
        <v>0.119508</v>
      </c>
    </row>
    <row r="16" spans="1:16" s="3" customFormat="1" x14ac:dyDescent="0.25">
      <c r="G16" s="12">
        <v>3</v>
      </c>
      <c r="H16" s="9">
        <v>3.0000000000000001E-3</v>
      </c>
      <c r="I16" s="9">
        <v>154.99100000000001</v>
      </c>
      <c r="J16" s="9">
        <v>0</v>
      </c>
      <c r="K16" s="9">
        <v>205</v>
      </c>
      <c r="L16" s="9">
        <v>-90</v>
      </c>
      <c r="M16" s="9">
        <v>0.53900000000000003</v>
      </c>
      <c r="N16" s="12"/>
      <c r="O16" s="12"/>
      <c r="P16" s="12"/>
    </row>
    <row r="17" spans="1:16" s="3" customFormat="1" x14ac:dyDescent="0.25">
      <c r="G17" s="12">
        <v>4</v>
      </c>
      <c r="H17" s="10">
        <v>3.6039999999999998E-4</v>
      </c>
      <c r="I17" s="9">
        <v>16.021999999999998</v>
      </c>
      <c r="J17" s="9">
        <v>0</v>
      </c>
      <c r="K17" s="9">
        <v>128</v>
      </c>
      <c r="L17" s="9">
        <v>-90</v>
      </c>
      <c r="M17" s="9">
        <v>6.9000000000000006E-2</v>
      </c>
      <c r="N17" s="12"/>
      <c r="O17" s="12"/>
      <c r="P17" s="12"/>
    </row>
    <row r="18" spans="1:16" s="3" customFormat="1" x14ac:dyDescent="0.25"/>
    <row r="19" spans="1:16" s="3" customFormat="1" x14ac:dyDescent="0.25"/>
    <row r="20" spans="1:16" s="3" customFormat="1" x14ac:dyDescent="0.25"/>
    <row r="21" spans="1:16" s="3" customFormat="1" x14ac:dyDescent="0.25"/>
    <row r="22" spans="1:16" s="3" customFormat="1" x14ac:dyDescent="0.25">
      <c r="A22" s="3">
        <v>3</v>
      </c>
      <c r="B22" s="1" t="s">
        <v>125</v>
      </c>
      <c r="C22" s="5" t="s">
        <v>392</v>
      </c>
      <c r="D22" s="11" t="s">
        <v>393</v>
      </c>
      <c r="E22" s="1" t="s">
        <v>52</v>
      </c>
      <c r="F22" t="s">
        <v>29</v>
      </c>
      <c r="G22" s="11">
        <v>3</v>
      </c>
      <c r="H22" s="11">
        <v>0.39</v>
      </c>
      <c r="I22" s="11">
        <v>3.6372000000000002E-2</v>
      </c>
      <c r="J22" s="11">
        <v>3</v>
      </c>
      <c r="K22" s="12">
        <v>0.997</v>
      </c>
      <c r="L22" s="12">
        <v>8.1404000000000004E-2</v>
      </c>
    </row>
    <row r="23" spans="1:16" s="3" customFormat="1" x14ac:dyDescent="0.25">
      <c r="G23" s="12" t="s">
        <v>372</v>
      </c>
      <c r="H23" s="12" t="s">
        <v>373</v>
      </c>
      <c r="I23" s="12" t="s">
        <v>374</v>
      </c>
      <c r="J23" s="12" t="s">
        <v>375</v>
      </c>
      <c r="K23" s="12" t="s">
        <v>376</v>
      </c>
      <c r="L23" s="12" t="s">
        <v>377</v>
      </c>
      <c r="M23" s="12" t="s">
        <v>378</v>
      </c>
      <c r="N23" s="12"/>
      <c r="O23" s="12" t="s">
        <v>379</v>
      </c>
      <c r="P23" s="12" t="s">
        <v>380</v>
      </c>
    </row>
    <row r="24" spans="1:16" s="3" customFormat="1" x14ac:dyDescent="0.25">
      <c r="G24" s="12">
        <v>1</v>
      </c>
      <c r="H24" s="9">
        <v>3.0000000000000001E-3</v>
      </c>
      <c r="I24" s="9">
        <v>138.333</v>
      </c>
      <c r="J24" s="9">
        <v>91.667000000000002</v>
      </c>
      <c r="K24" s="9">
        <v>140.667</v>
      </c>
      <c r="L24" s="9">
        <v>-90</v>
      </c>
      <c r="M24" s="9">
        <v>0.997</v>
      </c>
      <c r="N24" s="12"/>
      <c r="O24" s="15">
        <v>0.997</v>
      </c>
      <c r="P24" s="12">
        <f>1.732*M25</f>
        <v>8.1404000000000004E-2</v>
      </c>
    </row>
    <row r="25" spans="1:16" s="3" customFormat="1" x14ac:dyDescent="0.25">
      <c r="G25" s="12">
        <v>2</v>
      </c>
      <c r="H25" s="10">
        <v>1.462E-4</v>
      </c>
      <c r="I25" s="9">
        <v>243.11799999999999</v>
      </c>
      <c r="J25" s="9">
        <v>185.667</v>
      </c>
      <c r="K25" s="9">
        <v>255</v>
      </c>
      <c r="L25" s="9">
        <v>-90</v>
      </c>
      <c r="M25" s="9">
        <v>4.7E-2</v>
      </c>
      <c r="N25" s="12"/>
      <c r="O25" s="15">
        <v>0.39</v>
      </c>
      <c r="P25" s="12">
        <f>1.732*M27</f>
        <v>3.6372000000000002E-2</v>
      </c>
    </row>
    <row r="26" spans="1:16" s="3" customFormat="1" x14ac:dyDescent="0.25">
      <c r="G26" s="12">
        <v>3</v>
      </c>
      <c r="H26" s="9">
        <v>1E-3</v>
      </c>
      <c r="I26" s="9">
        <v>115.649</v>
      </c>
      <c r="J26" s="9">
        <v>63</v>
      </c>
      <c r="K26" s="9">
        <v>159.333</v>
      </c>
      <c r="L26" s="9">
        <v>-90</v>
      </c>
      <c r="M26" s="9">
        <v>0.39</v>
      </c>
      <c r="N26" s="12"/>
      <c r="O26" s="12"/>
      <c r="P26" s="12"/>
    </row>
    <row r="27" spans="1:16" s="3" customFormat="1" x14ac:dyDescent="0.25">
      <c r="G27" s="12">
        <v>4</v>
      </c>
      <c r="H27" s="10">
        <v>6.8800000000000005E-5</v>
      </c>
      <c r="I27" s="9">
        <v>182.958</v>
      </c>
      <c r="J27" s="9">
        <v>109.667</v>
      </c>
      <c r="K27" s="9">
        <v>251</v>
      </c>
      <c r="L27" s="9">
        <v>-90</v>
      </c>
      <c r="M27" s="9">
        <v>2.1000000000000001E-2</v>
      </c>
      <c r="N27" s="12"/>
      <c r="O27" s="12"/>
      <c r="P27" s="12"/>
    </row>
    <row r="28" spans="1:16" s="3" customFormat="1" x14ac:dyDescent="0.25"/>
    <row r="29" spans="1:16" s="3" customFormat="1" x14ac:dyDescent="0.25"/>
    <row r="30" spans="1:16" s="3" customFormat="1" x14ac:dyDescent="0.25"/>
    <row r="31" spans="1:16" s="3" customFormat="1" x14ac:dyDescent="0.25"/>
    <row r="32" spans="1:16" s="3" customFormat="1" x14ac:dyDescent="0.25">
      <c r="A32" s="3">
        <v>4</v>
      </c>
      <c r="B32" s="1" t="s">
        <v>403</v>
      </c>
      <c r="C32" s="5" t="s">
        <v>392</v>
      </c>
      <c r="D32" s="11" t="s">
        <v>393</v>
      </c>
      <c r="E32" s="1" t="s">
        <v>405</v>
      </c>
      <c r="F32" t="s">
        <v>29</v>
      </c>
      <c r="G32" s="11">
        <v>3</v>
      </c>
      <c r="H32" s="15">
        <v>0.16400000000000001</v>
      </c>
      <c r="I32" s="12">
        <f>1.732*0.031</f>
        <v>5.3691999999999997E-2</v>
      </c>
      <c r="J32" s="11">
        <v>3</v>
      </c>
      <c r="K32" s="15">
        <v>1</v>
      </c>
      <c r="L32" s="15">
        <v>0</v>
      </c>
    </row>
    <row r="33" spans="1:16" s="3" customFormat="1" x14ac:dyDescent="0.25">
      <c r="G33" s="12" t="s">
        <v>372</v>
      </c>
      <c r="H33" s="12" t="s">
        <v>373</v>
      </c>
      <c r="I33" s="12" t="s">
        <v>374</v>
      </c>
      <c r="J33" s="12" t="s">
        <v>375</v>
      </c>
      <c r="K33" s="12" t="s">
        <v>376</v>
      </c>
      <c r="L33" s="12" t="s">
        <v>377</v>
      </c>
      <c r="M33" s="12" t="s">
        <v>378</v>
      </c>
      <c r="N33" s="12"/>
      <c r="O33" s="12" t="s">
        <v>379</v>
      </c>
      <c r="P33" s="12" t="s">
        <v>380</v>
      </c>
    </row>
    <row r="34" spans="1:16" s="3" customFormat="1" x14ac:dyDescent="0.25">
      <c r="G34" s="12">
        <v>1</v>
      </c>
      <c r="H34" s="9">
        <v>4.0000000000000001E-3</v>
      </c>
      <c r="I34" s="9">
        <v>42.287999999999997</v>
      </c>
      <c r="J34" s="9">
        <v>17</v>
      </c>
      <c r="K34" s="9">
        <v>241</v>
      </c>
      <c r="L34" s="9">
        <v>-90</v>
      </c>
      <c r="M34" s="9">
        <v>1</v>
      </c>
      <c r="N34" s="12"/>
      <c r="O34" s="15">
        <v>1</v>
      </c>
      <c r="P34" s="15">
        <v>0</v>
      </c>
    </row>
    <row r="35" spans="1:16" s="3" customFormat="1" x14ac:dyDescent="0.25">
      <c r="G35" s="12">
        <v>2</v>
      </c>
      <c r="H35" s="9">
        <v>5.5149999999999997</v>
      </c>
      <c r="I35" s="9">
        <v>212.09</v>
      </c>
      <c r="J35" s="9">
        <v>0</v>
      </c>
      <c r="K35" s="9">
        <v>255</v>
      </c>
      <c r="L35" s="9">
        <v>0</v>
      </c>
      <c r="M35" s="9">
        <v>0</v>
      </c>
      <c r="N35" s="12"/>
      <c r="O35" s="15">
        <v>0.16400000000000001</v>
      </c>
      <c r="P35" s="12">
        <f>1.732*0.031</f>
        <v>5.3691999999999997E-2</v>
      </c>
    </row>
    <row r="36" spans="1:16" s="3" customFormat="1" x14ac:dyDescent="0.25">
      <c r="G36" s="12">
        <v>3</v>
      </c>
      <c r="H36" s="10">
        <v>6.5609999999999996E-4</v>
      </c>
      <c r="I36" s="9">
        <v>152.14699999999999</v>
      </c>
      <c r="J36" s="9">
        <v>36</v>
      </c>
      <c r="K36" s="9">
        <v>211.333</v>
      </c>
      <c r="L36" s="9">
        <v>-90</v>
      </c>
      <c r="M36" s="9">
        <v>0.16400000000000001</v>
      </c>
      <c r="N36" s="12"/>
      <c r="O36" s="12"/>
      <c r="P36" s="12"/>
    </row>
    <row r="37" spans="1:16" s="3" customFormat="1" x14ac:dyDescent="0.25">
      <c r="G37" s="12">
        <v>4</v>
      </c>
      <c r="H37" s="10">
        <v>1.373E-4</v>
      </c>
      <c r="I37" s="9">
        <v>63.406999999999996</v>
      </c>
      <c r="J37" s="9">
        <v>6</v>
      </c>
      <c r="K37" s="9">
        <v>148.333</v>
      </c>
      <c r="L37" s="9">
        <v>-90</v>
      </c>
      <c r="M37" s="9">
        <v>3.1E-2</v>
      </c>
      <c r="N37" s="12"/>
      <c r="O37" s="12"/>
      <c r="P37" s="12"/>
    </row>
    <row r="38" spans="1:16" s="3" customFormat="1" x14ac:dyDescent="0.25"/>
    <row r="39" spans="1:16" s="3" customFormat="1" x14ac:dyDescent="0.25"/>
    <row r="40" spans="1:16" s="3" customFormat="1" x14ac:dyDescent="0.25"/>
    <row r="41" spans="1:16" s="1" customFormat="1" x14ac:dyDescent="0.25">
      <c r="A41" s="1">
        <v>5</v>
      </c>
      <c r="B41" s="1" t="s">
        <v>445</v>
      </c>
      <c r="C41" s="5" t="s">
        <v>392</v>
      </c>
      <c r="D41" s="11" t="s">
        <v>393</v>
      </c>
      <c r="E41" s="1" t="s">
        <v>443</v>
      </c>
      <c r="F41" t="s">
        <v>29</v>
      </c>
      <c r="G41" s="11">
        <v>3</v>
      </c>
      <c r="H41" s="11">
        <v>0.52800000000000002</v>
      </c>
      <c r="I41" s="11">
        <v>6.0620000000000007E-2</v>
      </c>
      <c r="J41" s="11">
        <v>3</v>
      </c>
      <c r="K41" s="15">
        <v>1.9450000000000001</v>
      </c>
      <c r="L41" s="12">
        <f>1.732*0.326</f>
        <v>0.56463200000000002</v>
      </c>
    </row>
    <row r="42" spans="1:16" s="3" customFormat="1" x14ac:dyDescent="0.25">
      <c r="G42" s="12" t="s">
        <v>372</v>
      </c>
      <c r="H42" s="12" t="s">
        <v>373</v>
      </c>
      <c r="I42" s="12" t="s">
        <v>374</v>
      </c>
      <c r="J42" s="12" t="s">
        <v>375</v>
      </c>
      <c r="K42" s="12" t="s">
        <v>376</v>
      </c>
      <c r="L42" s="12" t="s">
        <v>377</v>
      </c>
      <c r="M42" s="12" t="s">
        <v>378</v>
      </c>
      <c r="N42" s="12"/>
      <c r="O42" s="12" t="s">
        <v>379</v>
      </c>
      <c r="P42" s="12" t="s">
        <v>380</v>
      </c>
    </row>
    <row r="43" spans="1:16" s="3" customFormat="1" x14ac:dyDescent="0.25">
      <c r="G43" s="12">
        <v>1</v>
      </c>
      <c r="H43" s="9">
        <v>8.9999999999999993E-3</v>
      </c>
      <c r="I43" s="9">
        <v>136.31399999999999</v>
      </c>
      <c r="J43" s="9">
        <v>27</v>
      </c>
      <c r="K43" s="9">
        <v>219</v>
      </c>
      <c r="L43" s="9">
        <v>-90</v>
      </c>
      <c r="M43" s="9">
        <v>1.9450000000000001</v>
      </c>
      <c r="N43" s="12"/>
      <c r="O43" s="15">
        <v>1.9450000000000001</v>
      </c>
      <c r="P43" s="12">
        <f>1.732*0.326</f>
        <v>0.56463200000000002</v>
      </c>
    </row>
    <row r="44" spans="1:16" s="3" customFormat="1" x14ac:dyDescent="0.25">
      <c r="G44" s="12">
        <v>2</v>
      </c>
      <c r="H44" s="9">
        <v>1E-3</v>
      </c>
      <c r="I44" s="9">
        <v>125.733</v>
      </c>
      <c r="J44" s="9">
        <v>15</v>
      </c>
      <c r="K44" s="9">
        <v>142</v>
      </c>
      <c r="L44" s="9">
        <v>-90</v>
      </c>
      <c r="M44" s="9">
        <v>0.32600000000000001</v>
      </c>
      <c r="N44" s="12"/>
      <c r="O44" s="15">
        <v>0.52800000000000002</v>
      </c>
      <c r="P44" s="12">
        <f>1.732*M46</f>
        <v>6.0620000000000007E-2</v>
      </c>
    </row>
    <row r="45" spans="1:16" s="3" customFormat="1" x14ac:dyDescent="0.25">
      <c r="G45" s="12">
        <v>3</v>
      </c>
      <c r="H45" s="9">
        <v>2E-3</v>
      </c>
      <c r="I45" s="9">
        <v>148.27000000000001</v>
      </c>
      <c r="J45" s="9">
        <v>49.332999999999998</v>
      </c>
      <c r="K45" s="9">
        <v>166.333</v>
      </c>
      <c r="L45" s="9">
        <v>-90</v>
      </c>
      <c r="M45" s="9">
        <v>0.52800000000000002</v>
      </c>
      <c r="N45" s="12"/>
      <c r="O45" s="12"/>
      <c r="P45" s="12"/>
    </row>
    <row r="46" spans="1:16" s="3" customFormat="1" x14ac:dyDescent="0.25">
      <c r="G46" s="12">
        <v>4</v>
      </c>
      <c r="H46" s="10">
        <v>1.7440000000000001E-4</v>
      </c>
      <c r="I46" s="9">
        <v>46.073999999999998</v>
      </c>
      <c r="J46" s="9">
        <v>5.6669999999999998</v>
      </c>
      <c r="K46" s="9">
        <v>114.333</v>
      </c>
      <c r="L46" s="9">
        <v>-90</v>
      </c>
      <c r="M46" s="9">
        <v>3.5000000000000003E-2</v>
      </c>
      <c r="N46" s="12"/>
      <c r="O46" s="12"/>
      <c r="P46" s="12"/>
    </row>
    <row r="47" spans="1:16" s="3" customFormat="1" x14ac:dyDescent="0.25"/>
    <row r="48" spans="1:16" s="3" customFormat="1" x14ac:dyDescent="0.25"/>
    <row r="49" spans="1:16" s="3" customFormat="1" x14ac:dyDescent="0.25"/>
    <row r="50" spans="1:16" s="1" customFormat="1" x14ac:dyDescent="0.25">
      <c r="A50" s="1">
        <v>6</v>
      </c>
      <c r="B50" s="1" t="s">
        <v>447</v>
      </c>
      <c r="C50" s="5" t="s">
        <v>392</v>
      </c>
      <c r="D50" s="11" t="s">
        <v>393</v>
      </c>
      <c r="E50" s="1" t="s">
        <v>34</v>
      </c>
      <c r="F50" t="s">
        <v>29</v>
      </c>
      <c r="G50" s="11">
        <v>3</v>
      </c>
      <c r="H50" s="11">
        <v>0.29099999999999998</v>
      </c>
      <c r="I50" s="11">
        <v>3.9835999999999996E-2</v>
      </c>
      <c r="J50" s="11">
        <v>3</v>
      </c>
      <c r="K50" s="11">
        <v>0.99399999999999999</v>
      </c>
      <c r="L50" s="11">
        <v>0.20091200000000001</v>
      </c>
      <c r="M50" s="11"/>
    </row>
    <row r="51" spans="1:16" s="3" customFormat="1" x14ac:dyDescent="0.25">
      <c r="B51" s="11"/>
      <c r="C51" s="11"/>
      <c r="D51" s="11"/>
      <c r="E51" s="11"/>
      <c r="F51" s="11"/>
      <c r="G51" s="12" t="s">
        <v>372</v>
      </c>
      <c r="H51" s="12" t="s">
        <v>373</v>
      </c>
      <c r="I51" s="12" t="s">
        <v>374</v>
      </c>
      <c r="J51" s="12" t="s">
        <v>375</v>
      </c>
      <c r="K51" s="12" t="s">
        <v>376</v>
      </c>
      <c r="L51" s="12" t="s">
        <v>377</v>
      </c>
      <c r="M51" s="12" t="s">
        <v>378</v>
      </c>
      <c r="N51" s="12"/>
      <c r="O51" s="12" t="s">
        <v>379</v>
      </c>
      <c r="P51" s="12" t="s">
        <v>380</v>
      </c>
    </row>
    <row r="52" spans="1:16" s="3" customFormat="1" x14ac:dyDescent="0.25">
      <c r="B52" s="11"/>
      <c r="C52" s="11"/>
      <c r="D52" s="11"/>
      <c r="E52" s="11"/>
      <c r="F52" s="11"/>
      <c r="G52" s="12">
        <v>1</v>
      </c>
      <c r="H52" s="9">
        <v>11.827999999999999</v>
      </c>
      <c r="I52" s="9">
        <v>208.78899999999999</v>
      </c>
      <c r="J52" s="9">
        <v>61</v>
      </c>
      <c r="K52" s="9">
        <v>254</v>
      </c>
      <c r="L52" s="9">
        <v>-90</v>
      </c>
      <c r="M52" s="9">
        <v>28.571000000000002</v>
      </c>
      <c r="N52" s="12"/>
      <c r="O52" s="9">
        <v>28.571000000000002</v>
      </c>
      <c r="P52" s="12">
        <f>1.732*M53</f>
        <v>2.8283559999999999</v>
      </c>
    </row>
    <row r="53" spans="1:16" s="3" customFormat="1" x14ac:dyDescent="0.25">
      <c r="B53" s="11"/>
      <c r="C53" s="11"/>
      <c r="D53" s="11"/>
      <c r="E53" s="11"/>
      <c r="F53" s="11"/>
      <c r="G53" s="12">
        <v>2</v>
      </c>
      <c r="H53" s="9">
        <v>0.83299999999999996</v>
      </c>
      <c r="I53" s="9">
        <v>96</v>
      </c>
      <c r="J53" s="9">
        <v>30</v>
      </c>
      <c r="K53" s="9">
        <v>184</v>
      </c>
      <c r="L53" s="9">
        <v>-90</v>
      </c>
      <c r="M53" s="9">
        <v>1.633</v>
      </c>
      <c r="N53" s="12"/>
      <c r="O53" s="15">
        <v>0</v>
      </c>
      <c r="P53" s="15">
        <v>0</v>
      </c>
    </row>
    <row r="54" spans="1:16" s="3" customFormat="1" x14ac:dyDescent="0.25">
      <c r="B54" s="11"/>
      <c r="C54" s="11"/>
      <c r="D54" s="11"/>
      <c r="E54" s="11"/>
      <c r="F54" s="11"/>
      <c r="G54" s="12">
        <v>3</v>
      </c>
      <c r="H54" s="9">
        <v>116837.318</v>
      </c>
      <c r="I54" s="9">
        <v>235.822</v>
      </c>
      <c r="J54" s="9">
        <v>0</v>
      </c>
      <c r="K54" s="9">
        <v>255</v>
      </c>
      <c r="L54" s="9">
        <v>0</v>
      </c>
      <c r="M54" s="9">
        <v>0</v>
      </c>
      <c r="N54" s="12"/>
      <c r="O54" s="12"/>
      <c r="P54" s="12"/>
    </row>
    <row r="55" spans="1:16" s="3" customFormat="1" x14ac:dyDescent="0.25">
      <c r="B55" s="11"/>
      <c r="C55" s="11"/>
      <c r="D55" s="11"/>
      <c r="E55" s="11"/>
      <c r="F55" s="11"/>
      <c r="G55" s="12">
        <v>4</v>
      </c>
      <c r="H55" s="9">
        <v>116837.318</v>
      </c>
      <c r="I55" s="9">
        <v>235.822</v>
      </c>
      <c r="J55" s="9">
        <v>0</v>
      </c>
      <c r="K55" s="9">
        <v>255</v>
      </c>
      <c r="L55" s="9">
        <v>0</v>
      </c>
      <c r="M55" s="9">
        <v>0</v>
      </c>
      <c r="N55" s="12"/>
      <c r="O55" s="12"/>
      <c r="P55" s="12"/>
    </row>
    <row r="56" spans="1:16" s="3" customFormat="1" x14ac:dyDescent="0.25">
      <c r="B56" s="11"/>
      <c r="C56" s="11"/>
      <c r="D56" s="11"/>
      <c r="E56" s="11"/>
      <c r="F56" s="11"/>
      <c r="G56" s="11"/>
      <c r="H56" s="11"/>
      <c r="I56" s="11"/>
      <c r="J56" s="11"/>
    </row>
    <row r="57" spans="1:16" s="12" customFormat="1" x14ac:dyDescent="0.25">
      <c r="A57" s="12">
        <v>7</v>
      </c>
      <c r="B57" s="13" t="s">
        <v>452</v>
      </c>
      <c r="C57" s="13" t="s">
        <v>454</v>
      </c>
      <c r="D57" s="12" t="s">
        <v>455</v>
      </c>
      <c r="E57" s="13" t="s">
        <v>163</v>
      </c>
      <c r="F57" s="12" t="s">
        <v>29</v>
      </c>
      <c r="G57" s="12">
        <v>3</v>
      </c>
      <c r="H57" s="12">
        <v>0.29099999999999998</v>
      </c>
      <c r="I57" s="12">
        <v>3.9835999999999996E-2</v>
      </c>
      <c r="J57" s="12">
        <v>3</v>
      </c>
      <c r="K57" s="12">
        <v>0.99399999999999999</v>
      </c>
      <c r="L57" s="12">
        <v>0.20091200000000001</v>
      </c>
    </row>
    <row r="58" spans="1:16" s="3" customFormat="1" x14ac:dyDescent="0.25">
      <c r="B58" s="1"/>
      <c r="C58" s="1"/>
      <c r="D58" s="1"/>
      <c r="E58" s="1"/>
      <c r="F58"/>
      <c r="G58" s="12" t="s">
        <v>372</v>
      </c>
      <c r="H58" s="12" t="s">
        <v>373</v>
      </c>
      <c r="I58" s="12" t="s">
        <v>374</v>
      </c>
      <c r="J58" s="12" t="s">
        <v>375</v>
      </c>
      <c r="K58" s="12" t="s">
        <v>376</v>
      </c>
      <c r="L58" s="12" t="s">
        <v>377</v>
      </c>
      <c r="M58" s="12" t="s">
        <v>378</v>
      </c>
      <c r="N58" s="12"/>
      <c r="O58" s="12" t="s">
        <v>379</v>
      </c>
      <c r="P58" s="12" t="s">
        <v>380</v>
      </c>
    </row>
    <row r="59" spans="1:16" s="3" customFormat="1" x14ac:dyDescent="0.25">
      <c r="B59" s="1"/>
      <c r="C59" s="1"/>
      <c r="D59" s="1"/>
      <c r="E59" s="1"/>
      <c r="F59"/>
      <c r="G59" s="12">
        <v>1</v>
      </c>
      <c r="H59" s="9">
        <v>3.0000000000000001E-3</v>
      </c>
      <c r="I59" s="9">
        <v>136.04300000000001</v>
      </c>
      <c r="J59" s="9">
        <v>88.667000000000002</v>
      </c>
      <c r="K59" s="9">
        <v>149.333</v>
      </c>
      <c r="L59" s="9">
        <v>-90</v>
      </c>
      <c r="M59" s="9">
        <v>0.99399999999999999</v>
      </c>
      <c r="N59" s="12"/>
      <c r="O59" s="15">
        <v>0.99399999999999999</v>
      </c>
      <c r="P59" s="12">
        <f>1.732*M60</f>
        <v>0.20091200000000001</v>
      </c>
    </row>
    <row r="60" spans="1:16" s="3" customFormat="1" x14ac:dyDescent="0.25">
      <c r="B60" s="1"/>
      <c r="C60" s="1"/>
      <c r="D60" s="1"/>
      <c r="E60" s="1"/>
      <c r="F60"/>
      <c r="G60" s="12">
        <v>2</v>
      </c>
      <c r="H60" s="10">
        <v>3.4650000000000002E-4</v>
      </c>
      <c r="I60" s="9">
        <v>102.593</v>
      </c>
      <c r="J60" s="9">
        <v>80.667000000000002</v>
      </c>
      <c r="K60" s="9">
        <v>136</v>
      </c>
      <c r="L60" s="9">
        <v>-90</v>
      </c>
      <c r="M60" s="9">
        <v>0.11600000000000001</v>
      </c>
      <c r="N60" s="12"/>
      <c r="O60" s="15">
        <v>0.29099999999999998</v>
      </c>
      <c r="P60" s="12">
        <f>1.732*M62</f>
        <v>3.9835999999999996E-2</v>
      </c>
    </row>
    <row r="61" spans="1:16" s="3" customFormat="1" x14ac:dyDescent="0.25">
      <c r="B61" s="1"/>
      <c r="C61" s="1"/>
      <c r="D61" s="1"/>
      <c r="E61" s="1"/>
      <c r="F61"/>
      <c r="G61" s="12">
        <v>3</v>
      </c>
      <c r="H61" s="10">
        <v>8.5349999999999998E-4</v>
      </c>
      <c r="I61" s="9">
        <v>54.947000000000003</v>
      </c>
      <c r="J61" s="9">
        <v>33</v>
      </c>
      <c r="K61" s="9">
        <v>87.332999999999998</v>
      </c>
      <c r="L61" s="9">
        <v>-90</v>
      </c>
      <c r="M61" s="9">
        <v>0.29099999999999998</v>
      </c>
      <c r="N61" s="12"/>
      <c r="O61" s="12"/>
      <c r="P61" s="12"/>
    </row>
    <row r="62" spans="1:16" s="3" customFormat="1" x14ac:dyDescent="0.25">
      <c r="B62" s="1"/>
      <c r="C62" s="1"/>
      <c r="D62" s="1"/>
      <c r="E62" s="1"/>
      <c r="F62"/>
      <c r="G62" s="12">
        <v>4</v>
      </c>
      <c r="H62" s="10">
        <v>7.6050000000000005E-5</v>
      </c>
      <c r="I62" s="9">
        <v>44.295999999999999</v>
      </c>
      <c r="J62" s="9">
        <v>22.332999999999998</v>
      </c>
      <c r="K62" s="9">
        <v>82.332999999999998</v>
      </c>
      <c r="L62" s="9">
        <v>-90</v>
      </c>
      <c r="M62" s="9">
        <v>2.3E-2</v>
      </c>
      <c r="N62" s="12"/>
      <c r="O62" s="12"/>
      <c r="P62" s="12"/>
    </row>
    <row r="63" spans="1:16" s="3" customFormat="1" x14ac:dyDescent="0.25">
      <c r="B63" s="1"/>
      <c r="C63" s="1"/>
      <c r="D63" s="1"/>
      <c r="E63" s="1"/>
      <c r="F63"/>
      <c r="G63" s="11"/>
      <c r="H63" s="11"/>
      <c r="I63" s="11"/>
      <c r="J63" s="11"/>
    </row>
    <row r="64" spans="1:16" s="3" customFormat="1" x14ac:dyDescent="0.25">
      <c r="A64" s="3">
        <v>8</v>
      </c>
      <c r="B64" t="s">
        <v>305</v>
      </c>
      <c r="C64" t="s">
        <v>458</v>
      </c>
      <c r="D64" s="11" t="s">
        <v>393</v>
      </c>
      <c r="E64" t="s">
        <v>52</v>
      </c>
      <c r="F64" t="s">
        <v>29</v>
      </c>
      <c r="G64" s="11">
        <v>3</v>
      </c>
      <c r="H64" s="12">
        <v>0.80800000000000005</v>
      </c>
      <c r="I64" s="12">
        <v>5.1959999999999999E-2</v>
      </c>
      <c r="J64" s="12">
        <v>3</v>
      </c>
      <c r="K64" s="12">
        <v>1.419</v>
      </c>
      <c r="L64" s="12">
        <v>0.17146800000000001</v>
      </c>
    </row>
    <row r="65" spans="1:16" s="3" customFormat="1" x14ac:dyDescent="0.25">
      <c r="B65" s="1"/>
      <c r="C65" s="1"/>
      <c r="D65" s="1"/>
      <c r="E65" s="1"/>
      <c r="F65"/>
      <c r="G65" s="12" t="s">
        <v>372</v>
      </c>
      <c r="H65" s="12" t="s">
        <v>373</v>
      </c>
      <c r="I65" s="12" t="s">
        <v>374</v>
      </c>
      <c r="J65" s="12" t="s">
        <v>375</v>
      </c>
      <c r="K65" s="12" t="s">
        <v>376</v>
      </c>
      <c r="L65" s="12" t="s">
        <v>377</v>
      </c>
      <c r="M65" s="12" t="s">
        <v>378</v>
      </c>
      <c r="N65" s="12"/>
      <c r="O65" s="12" t="s">
        <v>379</v>
      </c>
      <c r="P65" s="12" t="s">
        <v>380</v>
      </c>
    </row>
    <row r="66" spans="1:16" s="3" customFormat="1" x14ac:dyDescent="0.25">
      <c r="B66" s="1"/>
      <c r="C66" s="1"/>
      <c r="D66" s="1"/>
      <c r="E66" s="1"/>
      <c r="F66"/>
      <c r="G66" s="12">
        <v>1</v>
      </c>
      <c r="H66" s="9">
        <v>7.0000000000000001E-3</v>
      </c>
      <c r="I66" s="9">
        <v>35.009</v>
      </c>
      <c r="J66" s="9">
        <v>10.667</v>
      </c>
      <c r="K66" s="9">
        <v>208.667</v>
      </c>
      <c r="L66" s="9">
        <v>-90</v>
      </c>
      <c r="M66" s="9">
        <v>1.419</v>
      </c>
      <c r="N66" s="12"/>
      <c r="O66" s="15">
        <v>1.419</v>
      </c>
      <c r="P66" s="12">
        <f>1.732*M67</f>
        <v>0.17146800000000001</v>
      </c>
    </row>
    <row r="67" spans="1:16" s="3" customFormat="1" x14ac:dyDescent="0.25">
      <c r="B67" s="1"/>
      <c r="C67" s="1"/>
      <c r="D67" s="1"/>
      <c r="E67" s="1"/>
      <c r="F67"/>
      <c r="G67" s="12">
        <v>2</v>
      </c>
      <c r="H67" s="10">
        <v>5.0960000000000003E-4</v>
      </c>
      <c r="I67" s="9">
        <v>2.0790000000000002</v>
      </c>
      <c r="J67" s="9">
        <v>0</v>
      </c>
      <c r="K67" s="9">
        <v>43.667000000000002</v>
      </c>
      <c r="L67" s="9">
        <v>-90</v>
      </c>
      <c r="M67" s="9">
        <v>9.9000000000000005E-2</v>
      </c>
      <c r="N67" s="12"/>
      <c r="O67" s="15">
        <v>0.80800000000000005</v>
      </c>
      <c r="P67" s="12">
        <f>1.732*M69</f>
        <v>5.1959999999999999E-2</v>
      </c>
    </row>
    <row r="68" spans="1:16" s="3" customFormat="1" x14ac:dyDescent="0.25">
      <c r="B68" s="1"/>
      <c r="C68" s="1"/>
      <c r="D68" s="1"/>
      <c r="E68" s="1"/>
      <c r="F68"/>
      <c r="G68" s="12">
        <v>3</v>
      </c>
      <c r="H68" s="9">
        <v>4.0000000000000001E-3</v>
      </c>
      <c r="I68" s="9">
        <v>197.90600000000001</v>
      </c>
      <c r="J68" s="9">
        <v>53.39</v>
      </c>
      <c r="K68" s="9">
        <v>251.87799999999999</v>
      </c>
      <c r="L68" s="9">
        <v>-91.397000000000006</v>
      </c>
      <c r="M68" s="9">
        <v>0.80800000000000005</v>
      </c>
      <c r="N68" s="12"/>
      <c r="O68" s="12"/>
      <c r="P68" s="12"/>
    </row>
    <row r="69" spans="1:16" s="3" customFormat="1" x14ac:dyDescent="0.25">
      <c r="B69" s="1"/>
      <c r="C69" s="1"/>
      <c r="D69" s="1"/>
      <c r="E69" s="1"/>
      <c r="F69"/>
      <c r="G69" s="12">
        <v>4</v>
      </c>
      <c r="H69" s="10">
        <v>1.6990000000000001E-4</v>
      </c>
      <c r="I69" s="9">
        <v>5.476</v>
      </c>
      <c r="J69" s="9">
        <v>0</v>
      </c>
      <c r="K69" s="9">
        <v>24.667000000000002</v>
      </c>
      <c r="L69" s="9">
        <v>-90</v>
      </c>
      <c r="M69" s="9">
        <v>0.03</v>
      </c>
      <c r="N69" s="12"/>
      <c r="O69" s="12"/>
      <c r="P69" s="12"/>
    </row>
    <row r="70" spans="1:16" s="3" customFormat="1" x14ac:dyDescent="0.25">
      <c r="B70" s="1"/>
      <c r="C70" s="1"/>
      <c r="D70" s="1"/>
      <c r="E70" s="1"/>
      <c r="F70"/>
      <c r="G70" s="11"/>
      <c r="H70" s="11"/>
      <c r="I70" s="11"/>
      <c r="J70" s="11"/>
    </row>
    <row r="71" spans="1:16" s="3" customFormat="1" x14ac:dyDescent="0.25">
      <c r="A71" s="3">
        <v>9</v>
      </c>
      <c r="B71" s="1" t="s">
        <v>460</v>
      </c>
      <c r="C71" s="1" t="s">
        <v>470</v>
      </c>
      <c r="D71" s="12" t="s">
        <v>471</v>
      </c>
      <c r="E71" s="1" t="s">
        <v>462</v>
      </c>
      <c r="F71" t="s">
        <v>29</v>
      </c>
      <c r="G71" s="11">
        <v>3</v>
      </c>
      <c r="H71" s="11">
        <v>0.16200000000000001</v>
      </c>
      <c r="I71" s="11">
        <v>5.1959999999999999E-2</v>
      </c>
      <c r="J71" s="11">
        <v>3</v>
      </c>
      <c r="K71" s="12">
        <v>0.81</v>
      </c>
      <c r="L71" s="12">
        <v>9.3528E-2</v>
      </c>
    </row>
    <row r="72" spans="1:16" s="3" customFormat="1" x14ac:dyDescent="0.25">
      <c r="B72" s="1"/>
      <c r="C72" s="1"/>
      <c r="D72" s="1"/>
      <c r="E72" s="1"/>
      <c r="F72"/>
      <c r="G72" s="12" t="s">
        <v>372</v>
      </c>
      <c r="H72" s="12" t="s">
        <v>373</v>
      </c>
      <c r="I72" s="12" t="s">
        <v>374</v>
      </c>
      <c r="J72" s="12" t="s">
        <v>375</v>
      </c>
      <c r="K72" s="12" t="s">
        <v>376</v>
      </c>
      <c r="L72" s="12" t="s">
        <v>377</v>
      </c>
      <c r="M72" s="12" t="s">
        <v>378</v>
      </c>
      <c r="N72" s="12"/>
      <c r="O72" s="12" t="s">
        <v>379</v>
      </c>
      <c r="P72" s="12" t="s">
        <v>380</v>
      </c>
    </row>
    <row r="73" spans="1:16" s="3" customFormat="1" x14ac:dyDescent="0.25">
      <c r="B73" s="1"/>
      <c r="C73" s="1"/>
      <c r="D73" s="1"/>
      <c r="E73" s="1"/>
      <c r="F73"/>
      <c r="G73" s="12">
        <v>1</v>
      </c>
      <c r="H73" s="9">
        <v>2E-3</v>
      </c>
      <c r="I73" s="9">
        <v>27.852</v>
      </c>
      <c r="J73" s="9">
        <v>0</v>
      </c>
      <c r="K73" s="9">
        <v>178.333</v>
      </c>
      <c r="L73" s="9">
        <v>-90</v>
      </c>
      <c r="M73" s="9">
        <v>0.81</v>
      </c>
      <c r="N73" s="12"/>
      <c r="O73" s="15">
        <v>0.81</v>
      </c>
      <c r="P73" s="12">
        <f>1.732*M74</f>
        <v>9.3528E-2</v>
      </c>
    </row>
    <row r="74" spans="1:16" s="3" customFormat="1" x14ac:dyDescent="0.25">
      <c r="B74" s="1"/>
      <c r="C74" s="1"/>
      <c r="D74" s="1"/>
      <c r="E74" s="1"/>
      <c r="F74"/>
      <c r="G74" s="12">
        <v>2</v>
      </c>
      <c r="H74" s="10">
        <v>1.7100000000000001E-4</v>
      </c>
      <c r="I74" s="9">
        <v>120.509</v>
      </c>
      <c r="J74" s="9">
        <v>24.667000000000002</v>
      </c>
      <c r="K74" s="9">
        <v>162</v>
      </c>
      <c r="L74" s="9">
        <v>-90</v>
      </c>
      <c r="M74" s="9">
        <v>5.3999999999999999E-2</v>
      </c>
      <c r="N74" s="12"/>
      <c r="O74" s="15">
        <v>0.16200000000000001</v>
      </c>
      <c r="P74" s="12">
        <f>M76*1.732</f>
        <v>5.1959999999999999E-2</v>
      </c>
    </row>
    <row r="75" spans="1:16" s="3" customFormat="1" x14ac:dyDescent="0.25">
      <c r="B75" s="1"/>
      <c r="C75" s="1"/>
      <c r="D75" s="1"/>
      <c r="E75" s="1"/>
      <c r="F75"/>
      <c r="G75" s="12">
        <v>3</v>
      </c>
      <c r="H75" s="10">
        <v>4.95E-4</v>
      </c>
      <c r="I75" s="9">
        <v>114.4</v>
      </c>
      <c r="J75" s="9">
        <v>33</v>
      </c>
      <c r="K75" s="9">
        <v>189</v>
      </c>
      <c r="L75" s="9">
        <v>-90</v>
      </c>
      <c r="M75" s="9">
        <v>0.16200000000000001</v>
      </c>
      <c r="N75" s="12"/>
      <c r="O75" s="12"/>
      <c r="P75" s="12"/>
    </row>
    <row r="76" spans="1:16" s="3" customFormat="1" x14ac:dyDescent="0.25">
      <c r="B76" s="1"/>
      <c r="C76" s="1"/>
      <c r="D76" s="1"/>
      <c r="E76" s="1"/>
      <c r="F76"/>
      <c r="G76" s="12">
        <v>4</v>
      </c>
      <c r="H76" s="10">
        <v>9.8999999999999994E-5</v>
      </c>
      <c r="I76" s="9">
        <v>32.393999999999998</v>
      </c>
      <c r="J76" s="9">
        <v>16</v>
      </c>
      <c r="K76" s="9">
        <v>55</v>
      </c>
      <c r="L76" s="9">
        <v>-90</v>
      </c>
      <c r="M76" s="9">
        <v>0.03</v>
      </c>
      <c r="N76" s="12"/>
      <c r="O76" s="12"/>
      <c r="P76" s="12"/>
    </row>
    <row r="77" spans="1:16" s="3" customFormat="1" x14ac:dyDescent="0.25">
      <c r="B77" s="1"/>
      <c r="C77" s="1"/>
      <c r="D77" s="1"/>
      <c r="E77" s="1"/>
      <c r="F77"/>
      <c r="G77" s="11"/>
      <c r="H77" s="11"/>
      <c r="I77" s="11"/>
      <c r="J77" s="11"/>
    </row>
    <row r="78" spans="1:16" s="3" customFormat="1" x14ac:dyDescent="0.25">
      <c r="B78" s="1"/>
      <c r="C78" s="1"/>
      <c r="D78" s="1"/>
      <c r="E78" s="1"/>
      <c r="F78"/>
      <c r="G78" s="11"/>
      <c r="H78" s="11"/>
      <c r="I78" s="11"/>
      <c r="J78" s="11"/>
    </row>
    <row r="79" spans="1:16" s="3" customFormat="1" x14ac:dyDescent="0.25">
      <c r="A79" s="3">
        <v>10</v>
      </c>
      <c r="B79" s="1" t="s">
        <v>466</v>
      </c>
      <c r="C79" s="1" t="s">
        <v>469</v>
      </c>
      <c r="D79" s="12" t="s">
        <v>471</v>
      </c>
      <c r="E79" s="1" t="s">
        <v>468</v>
      </c>
      <c r="F79" t="s">
        <v>29</v>
      </c>
      <c r="G79" s="11">
        <v>3</v>
      </c>
      <c r="H79" s="11">
        <v>0.55100000000000005</v>
      </c>
      <c r="I79" s="11">
        <v>3.8103999999999999E-2</v>
      </c>
      <c r="J79" s="11">
        <v>3</v>
      </c>
      <c r="K79" s="12">
        <v>1.0049999999999999</v>
      </c>
      <c r="L79" s="12">
        <v>0.12124000000000001</v>
      </c>
    </row>
    <row r="80" spans="1:16" s="3" customFormat="1" x14ac:dyDescent="0.25">
      <c r="B80" s="1"/>
      <c r="C80" s="1"/>
      <c r="D80" s="1"/>
      <c r="E80" s="1"/>
      <c r="F80"/>
      <c r="G80" s="12" t="s">
        <v>372</v>
      </c>
      <c r="H80" s="12" t="s">
        <v>373</v>
      </c>
      <c r="I80" s="12" t="s">
        <v>374</v>
      </c>
      <c r="J80" s="12" t="s">
        <v>375</v>
      </c>
      <c r="K80" s="12" t="s">
        <v>376</v>
      </c>
      <c r="L80" s="12" t="s">
        <v>377</v>
      </c>
      <c r="M80" s="12" t="s">
        <v>378</v>
      </c>
      <c r="N80" s="12"/>
      <c r="O80" s="12" t="s">
        <v>379</v>
      </c>
      <c r="P80" s="12" t="s">
        <v>380</v>
      </c>
    </row>
    <row r="81" spans="1:16" s="3" customFormat="1" x14ac:dyDescent="0.25">
      <c r="B81" s="1"/>
      <c r="C81" s="1"/>
      <c r="D81" s="1"/>
      <c r="E81" s="1"/>
      <c r="F81"/>
      <c r="G81" s="12">
        <v>1</v>
      </c>
      <c r="H81" s="9">
        <v>3.0000000000000001E-3</v>
      </c>
      <c r="I81" s="9">
        <v>1.1319999999999999</v>
      </c>
      <c r="J81" s="9">
        <v>0</v>
      </c>
      <c r="K81" s="9">
        <v>239</v>
      </c>
      <c r="L81" s="9">
        <v>-90</v>
      </c>
      <c r="M81" s="9">
        <v>1.0049999999999999</v>
      </c>
      <c r="N81" s="12"/>
      <c r="O81" s="9">
        <v>1.0049999999999999</v>
      </c>
      <c r="P81" s="12">
        <f>1.732*M82</f>
        <v>0.12124000000000001</v>
      </c>
    </row>
    <row r="82" spans="1:16" s="3" customFormat="1" x14ac:dyDescent="0.25">
      <c r="B82" s="1"/>
      <c r="C82" s="1"/>
      <c r="D82" s="1"/>
      <c r="E82" s="1"/>
      <c r="F82"/>
      <c r="G82" s="12">
        <v>2</v>
      </c>
      <c r="H82" s="10">
        <v>1.972E-4</v>
      </c>
      <c r="I82" s="9">
        <v>193.679</v>
      </c>
      <c r="J82" s="9">
        <v>0</v>
      </c>
      <c r="K82" s="9">
        <v>249.667</v>
      </c>
      <c r="L82" s="9">
        <v>-90</v>
      </c>
      <c r="M82" s="9">
        <v>7.0000000000000007E-2</v>
      </c>
      <c r="N82" s="12"/>
      <c r="O82" s="9">
        <v>0.55100000000000005</v>
      </c>
      <c r="P82" s="12">
        <f>1.732*M84</f>
        <v>3.8103999999999999E-2</v>
      </c>
    </row>
    <row r="83" spans="1:16" s="3" customFormat="1" x14ac:dyDescent="0.25">
      <c r="B83" s="1"/>
      <c r="C83" s="1"/>
      <c r="D83" s="1"/>
      <c r="E83" s="1"/>
      <c r="F83"/>
      <c r="G83" s="12">
        <v>3</v>
      </c>
      <c r="H83" s="9">
        <v>1E-3</v>
      </c>
      <c r="I83" s="9">
        <v>154.61799999999999</v>
      </c>
      <c r="J83" s="9">
        <v>0</v>
      </c>
      <c r="K83" s="9">
        <v>255</v>
      </c>
      <c r="L83" s="9">
        <v>-90</v>
      </c>
      <c r="M83" s="9">
        <v>0.55100000000000005</v>
      </c>
      <c r="N83" s="12"/>
      <c r="O83" s="12"/>
      <c r="P83" s="12"/>
    </row>
    <row r="84" spans="1:16" s="3" customFormat="1" x14ac:dyDescent="0.25">
      <c r="B84" s="1"/>
      <c r="C84" s="1"/>
      <c r="D84" s="1"/>
      <c r="E84" s="1"/>
      <c r="F84"/>
      <c r="G84" s="12">
        <v>4</v>
      </c>
      <c r="H84" s="10">
        <v>6.5740000000000004E-5</v>
      </c>
      <c r="I84" s="9">
        <v>190.59299999999999</v>
      </c>
      <c r="J84" s="9">
        <v>16</v>
      </c>
      <c r="K84" s="9">
        <v>255</v>
      </c>
      <c r="L84" s="9">
        <v>-90</v>
      </c>
      <c r="M84" s="9">
        <v>2.1999999999999999E-2</v>
      </c>
      <c r="N84" s="12"/>
      <c r="O84" s="12"/>
      <c r="P84" s="12"/>
    </row>
    <row r="85" spans="1:16" s="3" customFormat="1" x14ac:dyDescent="0.25">
      <c r="B85" s="1"/>
      <c r="C85" s="1"/>
      <c r="D85" s="1"/>
      <c r="E85" s="1"/>
      <c r="F85"/>
      <c r="G85" s="11"/>
      <c r="H85" s="11"/>
      <c r="I85" s="11"/>
      <c r="J85" s="11"/>
    </row>
    <row r="86" spans="1:16" s="3" customFormat="1" x14ac:dyDescent="0.25">
      <c r="B86" s="1"/>
      <c r="C86" s="1"/>
      <c r="D86" s="1"/>
      <c r="E86" s="1"/>
      <c r="F86"/>
      <c r="G86" s="11"/>
      <c r="H86" s="11"/>
      <c r="I86" s="11"/>
      <c r="J86" s="11"/>
    </row>
    <row r="87" spans="1:16" s="3" customFormat="1" x14ac:dyDescent="0.25">
      <c r="A87" s="3">
        <v>11</v>
      </c>
      <c r="B87" s="1" t="s">
        <v>500</v>
      </c>
      <c r="C87" s="5" t="s">
        <v>485</v>
      </c>
      <c r="D87" s="1" t="s">
        <v>486</v>
      </c>
      <c r="E87" s="1" t="s">
        <v>502</v>
      </c>
      <c r="F87" t="s">
        <v>29</v>
      </c>
      <c r="G87" s="11">
        <v>3</v>
      </c>
      <c r="H87" s="9">
        <v>6.6000000000000003E-2</v>
      </c>
      <c r="I87" s="17">
        <v>0</v>
      </c>
      <c r="J87" s="11">
        <v>3</v>
      </c>
      <c r="K87" s="12">
        <v>1.1319999999999999</v>
      </c>
      <c r="L87" s="12">
        <v>0.11431200000000001</v>
      </c>
    </row>
    <row r="88" spans="1:16" s="3" customFormat="1" x14ac:dyDescent="0.25">
      <c r="B88" s="1"/>
      <c r="C88" s="1"/>
      <c r="D88" s="1"/>
      <c r="E88" s="1"/>
      <c r="F88"/>
      <c r="G88" s="12" t="s">
        <v>372</v>
      </c>
      <c r="H88" s="12" t="s">
        <v>373</v>
      </c>
      <c r="I88" s="12" t="s">
        <v>374</v>
      </c>
      <c r="J88" s="12" t="s">
        <v>375</v>
      </c>
      <c r="K88" s="12" t="s">
        <v>376</v>
      </c>
      <c r="L88" s="12" t="s">
        <v>377</v>
      </c>
      <c r="M88" s="12" t="s">
        <v>378</v>
      </c>
      <c r="N88" s="12"/>
      <c r="O88" s="12" t="s">
        <v>379</v>
      </c>
      <c r="P88" s="12" t="s">
        <v>380</v>
      </c>
    </row>
    <row r="89" spans="1:16" s="3" customFormat="1" x14ac:dyDescent="0.25">
      <c r="B89" s="1"/>
      <c r="C89" s="1"/>
      <c r="D89" s="1"/>
      <c r="E89" s="1"/>
      <c r="F89"/>
      <c r="G89" s="12">
        <v>1</v>
      </c>
      <c r="H89" s="9">
        <v>4.0000000000000001E-3</v>
      </c>
      <c r="I89" s="9">
        <v>28.358000000000001</v>
      </c>
      <c r="J89" s="9">
        <v>22.667000000000002</v>
      </c>
      <c r="K89" s="9">
        <v>32.667000000000002</v>
      </c>
      <c r="L89" s="9">
        <v>-90</v>
      </c>
      <c r="M89" s="9">
        <v>1.1319999999999999</v>
      </c>
      <c r="N89" s="12"/>
      <c r="O89" s="9">
        <v>1.1319999999999999</v>
      </c>
      <c r="P89" s="12">
        <f>1.732*M91</f>
        <v>0.11431200000000001</v>
      </c>
    </row>
    <row r="90" spans="1:16" s="3" customFormat="1" x14ac:dyDescent="0.25">
      <c r="B90" s="1"/>
      <c r="C90" s="1"/>
      <c r="D90" s="1"/>
      <c r="E90" s="1"/>
      <c r="F90"/>
      <c r="G90" s="12">
        <v>2</v>
      </c>
      <c r="H90" s="10">
        <v>2.5680000000000001E-4</v>
      </c>
      <c r="I90" s="9">
        <v>28.280999999999999</v>
      </c>
      <c r="J90" s="9">
        <v>27.332999999999998</v>
      </c>
      <c r="K90" s="9">
        <v>32.667000000000002</v>
      </c>
      <c r="L90" s="9">
        <v>-90</v>
      </c>
      <c r="M90" s="9">
        <v>6.6000000000000003E-2</v>
      </c>
      <c r="N90" s="12"/>
      <c r="O90" s="9">
        <v>6.6000000000000003E-2</v>
      </c>
      <c r="P90" s="17">
        <v>0</v>
      </c>
    </row>
    <row r="91" spans="1:16" s="3" customFormat="1" x14ac:dyDescent="0.25">
      <c r="B91" s="1"/>
      <c r="C91" s="1"/>
      <c r="D91" s="1"/>
      <c r="E91" s="1"/>
      <c r="F91"/>
      <c r="G91" s="12">
        <v>3</v>
      </c>
      <c r="H91" s="10">
        <v>2.5680000000000001E-4</v>
      </c>
      <c r="I91" s="9">
        <v>157.87700000000001</v>
      </c>
      <c r="J91" s="9">
        <v>124</v>
      </c>
      <c r="K91" s="9">
        <v>197.667</v>
      </c>
      <c r="L91" s="9">
        <v>-90</v>
      </c>
      <c r="M91" s="9">
        <v>6.6000000000000003E-2</v>
      </c>
      <c r="N91" s="12"/>
      <c r="O91" s="12"/>
      <c r="P91" s="12"/>
    </row>
    <row r="92" spans="1:16" s="3" customFormat="1" x14ac:dyDescent="0.25">
      <c r="B92" s="1"/>
      <c r="C92" s="1"/>
      <c r="D92" s="1"/>
      <c r="E92" s="1"/>
      <c r="F92"/>
      <c r="G92" s="12">
        <v>4</v>
      </c>
      <c r="H92" s="9">
        <v>5.242</v>
      </c>
      <c r="I92" s="9">
        <v>243.79400000000001</v>
      </c>
      <c r="J92" s="9">
        <v>9</v>
      </c>
      <c r="K92" s="9">
        <v>255</v>
      </c>
      <c r="L92" s="9">
        <v>0</v>
      </c>
      <c r="M92" s="9">
        <v>0</v>
      </c>
      <c r="N92" s="12"/>
      <c r="O92" s="12"/>
      <c r="P92" s="12"/>
    </row>
    <row r="93" spans="1:16" s="3" customFormat="1" x14ac:dyDescent="0.25">
      <c r="B93" s="1"/>
      <c r="C93" s="1"/>
      <c r="D93" s="1"/>
      <c r="E93" s="1"/>
      <c r="F93"/>
      <c r="G93" s="11"/>
      <c r="H93" s="11"/>
      <c r="I93" s="11"/>
      <c r="J93" s="11"/>
    </row>
    <row r="94" spans="1:16" s="3" customFormat="1" x14ac:dyDescent="0.25"/>
    <row r="95" spans="1:16" s="3" customFormat="1" x14ac:dyDescent="0.25"/>
    <row r="96" spans="1:16" s="11" customFormat="1" x14ac:dyDescent="0.25">
      <c r="A96" s="11">
        <v>12</v>
      </c>
      <c r="B96" s="12" t="s">
        <v>509</v>
      </c>
      <c r="C96" s="5" t="s">
        <v>485</v>
      </c>
      <c r="D96" s="1" t="s">
        <v>486</v>
      </c>
      <c r="E96" s="12" t="s">
        <v>510</v>
      </c>
      <c r="F96" t="s">
        <v>29</v>
      </c>
      <c r="G96" s="11">
        <v>3</v>
      </c>
      <c r="H96" s="11">
        <v>0.44</v>
      </c>
      <c r="I96" s="11">
        <v>5.7156000000000005E-2</v>
      </c>
      <c r="J96" s="11">
        <v>3</v>
      </c>
      <c r="K96" s="15">
        <v>1</v>
      </c>
      <c r="L96" s="12">
        <f>1.732*0.038</f>
        <v>6.5816E-2</v>
      </c>
    </row>
    <row r="97" spans="1:16" s="11" customFormat="1" x14ac:dyDescent="0.25">
      <c r="B97" s="1"/>
      <c r="C97" s="5"/>
      <c r="E97" s="1"/>
      <c r="G97" s="12" t="s">
        <v>372</v>
      </c>
      <c r="H97" s="12" t="s">
        <v>373</v>
      </c>
      <c r="I97" s="12" t="s">
        <v>374</v>
      </c>
      <c r="J97" s="12" t="s">
        <v>375</v>
      </c>
      <c r="K97" s="12" t="s">
        <v>376</v>
      </c>
      <c r="L97" s="12" t="s">
        <v>377</v>
      </c>
      <c r="M97" s="12" t="s">
        <v>378</v>
      </c>
      <c r="N97" s="12"/>
      <c r="O97" s="12" t="s">
        <v>379</v>
      </c>
      <c r="P97" s="12" t="s">
        <v>380</v>
      </c>
    </row>
    <row r="98" spans="1:16" s="11" customFormat="1" x14ac:dyDescent="0.25">
      <c r="B98" s="1"/>
      <c r="C98" s="5"/>
      <c r="E98" s="1"/>
      <c r="G98" s="12">
        <v>1</v>
      </c>
      <c r="H98" s="9">
        <v>6.0000000000000001E-3</v>
      </c>
      <c r="I98" s="9">
        <v>18.158000000000001</v>
      </c>
      <c r="J98" s="9">
        <v>16</v>
      </c>
      <c r="K98" s="9">
        <v>48</v>
      </c>
      <c r="L98" s="9">
        <v>-90</v>
      </c>
      <c r="M98" s="9">
        <v>1</v>
      </c>
      <c r="N98" s="12"/>
      <c r="O98" s="15">
        <v>1</v>
      </c>
      <c r="P98" s="12">
        <f>1.732*0.038</f>
        <v>6.5816E-2</v>
      </c>
    </row>
    <row r="99" spans="1:16" s="11" customFormat="1" x14ac:dyDescent="0.25">
      <c r="B99" s="1"/>
      <c r="C99" s="5"/>
      <c r="E99" s="1"/>
      <c r="G99" s="12">
        <v>2</v>
      </c>
      <c r="H99" s="10">
        <v>2.4149999999999999E-4</v>
      </c>
      <c r="I99" s="9">
        <v>18.625</v>
      </c>
      <c r="J99" s="9">
        <v>18</v>
      </c>
      <c r="K99" s="9">
        <v>19</v>
      </c>
      <c r="L99" s="9">
        <v>-90</v>
      </c>
      <c r="M99" s="9">
        <v>3.7999999999999999E-2</v>
      </c>
      <c r="N99" s="12"/>
      <c r="O99" s="15">
        <v>0.44</v>
      </c>
      <c r="P99" s="11">
        <f>1.732*M101</f>
        <v>5.7156000000000005E-2</v>
      </c>
    </row>
    <row r="100" spans="1:16" s="11" customFormat="1" x14ac:dyDescent="0.25">
      <c r="B100" s="1"/>
      <c r="C100" s="5"/>
      <c r="E100" s="1"/>
      <c r="G100" s="12">
        <v>3</v>
      </c>
      <c r="H100" s="9">
        <v>2E-3</v>
      </c>
      <c r="I100" s="9">
        <v>119.31</v>
      </c>
      <c r="J100" s="9">
        <v>60.25</v>
      </c>
      <c r="K100" s="9">
        <v>255</v>
      </c>
      <c r="L100" s="9">
        <v>-90.715999999999994</v>
      </c>
      <c r="M100" s="9">
        <v>0.44</v>
      </c>
      <c r="N100" s="12"/>
      <c r="O100" s="12"/>
      <c r="P100" s="12"/>
    </row>
    <row r="101" spans="1:16" s="11" customFormat="1" x14ac:dyDescent="0.25">
      <c r="B101" s="1"/>
      <c r="C101" s="5"/>
      <c r="E101" s="1"/>
      <c r="G101" s="12">
        <v>4</v>
      </c>
      <c r="H101" s="10">
        <v>2.1130000000000001E-4</v>
      </c>
      <c r="I101" s="9">
        <v>50.570999999999998</v>
      </c>
      <c r="J101" s="9">
        <v>14</v>
      </c>
      <c r="K101" s="9">
        <v>193</v>
      </c>
      <c r="L101" s="9">
        <v>-90</v>
      </c>
      <c r="M101" s="9">
        <v>3.3000000000000002E-2</v>
      </c>
      <c r="N101" s="12"/>
      <c r="O101" s="12"/>
      <c r="P101" s="12"/>
    </row>
    <row r="102" spans="1:16" s="11" customFormat="1" x14ac:dyDescent="0.25">
      <c r="B102" s="1"/>
      <c r="C102" s="5"/>
      <c r="E102" s="1"/>
    </row>
    <row r="103" spans="1:16" s="11" customFormat="1" x14ac:dyDescent="0.25">
      <c r="B103" s="1"/>
      <c r="C103" s="5"/>
      <c r="E103" s="1"/>
    </row>
    <row r="104" spans="1:16" s="11" customFormat="1" x14ac:dyDescent="0.25">
      <c r="B104" s="1"/>
      <c r="C104" s="5"/>
      <c r="E104" s="1"/>
    </row>
    <row r="105" spans="1:16" s="11" customFormat="1" x14ac:dyDescent="0.25">
      <c r="B105" s="1"/>
      <c r="C105" s="5"/>
      <c r="E105" s="1"/>
    </row>
    <row r="106" spans="1:16" s="11" customFormat="1" x14ac:dyDescent="0.25">
      <c r="B106" s="1"/>
      <c r="C106" s="5"/>
      <c r="E106" s="1"/>
    </row>
    <row r="107" spans="1:16" s="11" customFormat="1" x14ac:dyDescent="0.25">
      <c r="B107" s="1"/>
      <c r="C107" s="5"/>
      <c r="E107" s="1"/>
    </row>
    <row r="108" spans="1:16" s="3" customFormat="1" x14ac:dyDescent="0.25">
      <c r="A108" s="3">
        <v>13</v>
      </c>
      <c r="B108" s="1" t="s">
        <v>528</v>
      </c>
      <c r="C108" s="5" t="s">
        <v>392</v>
      </c>
      <c r="D108" s="11" t="s">
        <v>393</v>
      </c>
      <c r="E108" s="1" t="s">
        <v>530</v>
      </c>
      <c r="F108" t="s">
        <v>29</v>
      </c>
      <c r="G108" s="11">
        <v>3</v>
      </c>
      <c r="H108" s="9">
        <v>0.746</v>
      </c>
      <c r="I108" s="12">
        <v>6.2351999999999998E-2</v>
      </c>
      <c r="J108" s="11">
        <v>3</v>
      </c>
      <c r="K108" s="12">
        <v>1.024</v>
      </c>
      <c r="L108" s="12">
        <v>6.2351999999999998E-2</v>
      </c>
    </row>
    <row r="109" spans="1:16" s="3" customFormat="1" x14ac:dyDescent="0.25">
      <c r="B109" s="1"/>
      <c r="C109" s="5"/>
      <c r="D109" s="11"/>
      <c r="E109" s="1"/>
      <c r="F109"/>
      <c r="G109" s="12" t="s">
        <v>372</v>
      </c>
      <c r="H109" s="12" t="s">
        <v>373</v>
      </c>
      <c r="I109" s="12" t="s">
        <v>374</v>
      </c>
      <c r="J109" s="12" t="s">
        <v>375</v>
      </c>
      <c r="K109" s="12" t="s">
        <v>376</v>
      </c>
      <c r="L109" s="12" t="s">
        <v>377</v>
      </c>
      <c r="M109" s="12" t="s">
        <v>378</v>
      </c>
      <c r="N109" s="12"/>
      <c r="O109" s="12" t="s">
        <v>379</v>
      </c>
      <c r="P109" s="12" t="s">
        <v>380</v>
      </c>
    </row>
    <row r="110" spans="1:16" s="3" customFormat="1" x14ac:dyDescent="0.25">
      <c r="B110" s="1"/>
      <c r="C110" s="5"/>
      <c r="D110" s="11"/>
      <c r="E110" s="1"/>
      <c r="F110"/>
      <c r="G110" s="12">
        <v>1</v>
      </c>
      <c r="H110" s="9">
        <v>3.0000000000000001E-3</v>
      </c>
      <c r="I110" s="9">
        <v>146.042</v>
      </c>
      <c r="J110" s="9">
        <v>49</v>
      </c>
      <c r="K110" s="9">
        <v>206</v>
      </c>
      <c r="L110" s="9">
        <v>-90</v>
      </c>
      <c r="M110" s="9">
        <v>0.746</v>
      </c>
      <c r="N110" s="12"/>
      <c r="O110" s="9">
        <v>1.024</v>
      </c>
      <c r="P110" s="12">
        <f>1.732*M111</f>
        <v>6.2351999999999998E-2</v>
      </c>
    </row>
    <row r="111" spans="1:16" s="3" customFormat="1" x14ac:dyDescent="0.25">
      <c r="B111" s="1"/>
      <c r="C111" s="5"/>
      <c r="D111" s="11"/>
      <c r="E111" s="1"/>
      <c r="F111"/>
      <c r="G111" s="12">
        <v>2</v>
      </c>
      <c r="H111" s="10">
        <v>1.8149999999999999E-4</v>
      </c>
      <c r="I111" s="9">
        <v>102.03700000000001</v>
      </c>
      <c r="J111" s="9">
        <v>0</v>
      </c>
      <c r="K111" s="9">
        <v>255</v>
      </c>
      <c r="L111" s="9">
        <v>-90</v>
      </c>
      <c r="M111" s="9">
        <v>3.5999999999999997E-2</v>
      </c>
      <c r="N111" s="12"/>
      <c r="O111" s="9">
        <v>0.746</v>
      </c>
      <c r="P111" s="12">
        <v>6.2351999999999998E-2</v>
      </c>
    </row>
    <row r="112" spans="1:16" s="3" customFormat="1" x14ac:dyDescent="0.25">
      <c r="B112" s="1"/>
      <c r="C112" s="5"/>
      <c r="D112" s="11"/>
      <c r="E112" s="1"/>
      <c r="F112"/>
      <c r="G112" s="12">
        <v>3</v>
      </c>
      <c r="H112" s="9">
        <v>5.0000000000000001E-3</v>
      </c>
      <c r="I112" s="9">
        <v>166.16900000000001</v>
      </c>
      <c r="J112" s="9">
        <v>58</v>
      </c>
      <c r="K112" s="9">
        <v>192</v>
      </c>
      <c r="L112" s="9">
        <v>-90</v>
      </c>
      <c r="M112" s="9">
        <v>1.024</v>
      </c>
      <c r="N112" s="12"/>
      <c r="O112" s="12"/>
      <c r="P112" s="12"/>
    </row>
    <row r="113" spans="1:16" s="3" customFormat="1" x14ac:dyDescent="0.25">
      <c r="B113" s="1"/>
      <c r="C113" s="5"/>
      <c r="D113" s="11"/>
      <c r="E113" s="1"/>
      <c r="F113"/>
      <c r="G113" s="12">
        <v>4</v>
      </c>
      <c r="H113" s="10">
        <v>1.8149999999999999E-4</v>
      </c>
      <c r="I113" s="9">
        <v>43.777999999999999</v>
      </c>
      <c r="J113" s="9">
        <v>0</v>
      </c>
      <c r="K113" s="9">
        <v>153.333</v>
      </c>
      <c r="L113" s="9">
        <v>-90</v>
      </c>
      <c r="M113" s="9">
        <v>3.5999999999999997E-2</v>
      </c>
      <c r="N113" s="12"/>
      <c r="O113" s="12"/>
      <c r="P113" s="12"/>
    </row>
    <row r="114" spans="1:16" s="3" customFormat="1" x14ac:dyDescent="0.25">
      <c r="B114" s="1"/>
      <c r="C114" s="5"/>
      <c r="D114" s="11"/>
      <c r="E114" s="1"/>
      <c r="F114"/>
      <c r="G114" s="11"/>
      <c r="H114" s="11"/>
      <c r="I114" s="11"/>
      <c r="J114" s="11"/>
    </row>
    <row r="115" spans="1:16" s="3" customFormat="1" x14ac:dyDescent="0.25">
      <c r="B115" s="1"/>
      <c r="C115" s="5"/>
      <c r="D115" s="11"/>
      <c r="E115" s="1"/>
      <c r="F115"/>
      <c r="G115" s="11"/>
      <c r="H115" s="11"/>
      <c r="I115" s="11"/>
      <c r="J115" s="11"/>
    </row>
    <row r="116" spans="1:16" s="3" customFormat="1" x14ac:dyDescent="0.25">
      <c r="B116" s="1"/>
      <c r="C116" s="5"/>
      <c r="D116" s="11"/>
      <c r="E116" s="1"/>
      <c r="F116"/>
      <c r="G116" s="11"/>
      <c r="H116" s="11"/>
      <c r="I116" s="11"/>
      <c r="J116" s="11"/>
    </row>
    <row r="117" spans="1:16" s="3" customFormat="1" x14ac:dyDescent="0.25">
      <c r="B117" s="1"/>
      <c r="C117" s="5"/>
      <c r="D117" s="11"/>
      <c r="E117" s="1"/>
      <c r="F117"/>
      <c r="G117" s="11"/>
      <c r="H117" s="11"/>
      <c r="I117" s="11"/>
      <c r="J117" s="11"/>
    </row>
    <row r="118" spans="1:16" s="3" customFormat="1" x14ac:dyDescent="0.25">
      <c r="B118" s="1"/>
      <c r="C118" s="5"/>
      <c r="D118" s="11"/>
      <c r="E118" s="1"/>
      <c r="F118"/>
      <c r="G118" s="11"/>
      <c r="H118" s="11"/>
      <c r="I118" s="11"/>
      <c r="J118" s="11"/>
    </row>
    <row r="119" spans="1:16" s="3" customFormat="1" x14ac:dyDescent="0.25">
      <c r="A119" s="3">
        <v>14</v>
      </c>
      <c r="B119" s="1" t="s">
        <v>532</v>
      </c>
      <c r="C119" s="5" t="s">
        <v>392</v>
      </c>
      <c r="D119" s="11" t="s">
        <v>393</v>
      </c>
      <c r="E119" s="1" t="s">
        <v>534</v>
      </c>
      <c r="F119" t="s">
        <v>29</v>
      </c>
      <c r="G119" s="11">
        <v>3</v>
      </c>
      <c r="H119" s="11">
        <v>0.13200000000000001</v>
      </c>
      <c r="I119" s="11">
        <v>7.1012000000000006E-2</v>
      </c>
      <c r="J119" s="11">
        <v>3</v>
      </c>
      <c r="K119" s="12">
        <v>0.97099999999999997</v>
      </c>
      <c r="L119" s="12">
        <v>0.128168</v>
      </c>
    </row>
    <row r="120" spans="1:16" s="3" customFormat="1" x14ac:dyDescent="0.25">
      <c r="B120" s="1"/>
      <c r="C120" s="5"/>
      <c r="D120" s="11"/>
      <c r="E120" s="1"/>
      <c r="F120"/>
      <c r="G120" s="12" t="s">
        <v>372</v>
      </c>
      <c r="H120" s="12" t="s">
        <v>373</v>
      </c>
      <c r="I120" s="12" t="s">
        <v>374</v>
      </c>
      <c r="J120" s="12" t="s">
        <v>375</v>
      </c>
      <c r="K120" s="12" t="s">
        <v>376</v>
      </c>
      <c r="L120" s="12" t="s">
        <v>377</v>
      </c>
      <c r="M120" s="12" t="s">
        <v>378</v>
      </c>
      <c r="N120" s="12"/>
      <c r="O120" s="12" t="s">
        <v>379</v>
      </c>
      <c r="P120" s="12" t="s">
        <v>380</v>
      </c>
    </row>
    <row r="121" spans="1:16" s="3" customFormat="1" x14ac:dyDescent="0.25">
      <c r="B121" s="1"/>
      <c r="C121" s="5"/>
      <c r="D121" s="11"/>
      <c r="E121" s="1"/>
      <c r="F121"/>
      <c r="G121" s="12">
        <v>1</v>
      </c>
      <c r="H121" s="9">
        <v>4.0000000000000001E-3</v>
      </c>
      <c r="I121" s="9">
        <v>134.71199999999999</v>
      </c>
      <c r="J121" s="9">
        <v>122.333</v>
      </c>
      <c r="K121" s="9">
        <v>243.667</v>
      </c>
      <c r="L121" s="9">
        <v>-90</v>
      </c>
      <c r="M121" s="9">
        <v>0.97099999999999997</v>
      </c>
      <c r="N121" s="12"/>
      <c r="O121" s="9">
        <v>0.97099999999999997</v>
      </c>
      <c r="P121" s="12">
        <f>1.732*M122</f>
        <v>0.128168</v>
      </c>
    </row>
    <row r="122" spans="1:16" s="3" customFormat="1" x14ac:dyDescent="0.25">
      <c r="B122" s="1"/>
      <c r="C122" s="5"/>
      <c r="D122" s="11"/>
      <c r="E122" s="1"/>
      <c r="F122"/>
      <c r="G122" s="12">
        <v>2</v>
      </c>
      <c r="H122" s="10">
        <v>3.2180000000000002E-4</v>
      </c>
      <c r="I122" s="9">
        <v>203.17500000000001</v>
      </c>
      <c r="J122" s="9">
        <v>145</v>
      </c>
      <c r="K122" s="9">
        <v>220.667</v>
      </c>
      <c r="L122" s="9">
        <v>-90</v>
      </c>
      <c r="M122" s="9">
        <v>7.3999999999999996E-2</v>
      </c>
      <c r="N122" s="12"/>
      <c r="O122" s="9">
        <v>0.13200000000000001</v>
      </c>
      <c r="P122" s="12">
        <f>1.732*M124</f>
        <v>7.1012000000000006E-2</v>
      </c>
    </row>
    <row r="123" spans="1:16" s="3" customFormat="1" x14ac:dyDescent="0.25">
      <c r="B123" s="1"/>
      <c r="C123" s="5"/>
      <c r="D123" s="11"/>
      <c r="E123" s="1"/>
      <c r="F123"/>
      <c r="G123" s="12">
        <v>3</v>
      </c>
      <c r="H123" s="10">
        <v>5.5889999999999998E-4</v>
      </c>
      <c r="I123" s="9">
        <v>163.97</v>
      </c>
      <c r="J123" s="9">
        <v>0</v>
      </c>
      <c r="K123" s="9">
        <v>241.667</v>
      </c>
      <c r="L123" s="9">
        <v>-90</v>
      </c>
      <c r="M123" s="9">
        <v>0.13200000000000001</v>
      </c>
      <c r="N123" s="12"/>
      <c r="O123" s="12"/>
      <c r="P123" s="12"/>
    </row>
    <row r="124" spans="1:16" s="3" customFormat="1" x14ac:dyDescent="0.25">
      <c r="B124" s="1"/>
      <c r="C124" s="5"/>
      <c r="D124" s="11"/>
      <c r="E124" s="1"/>
      <c r="F124"/>
      <c r="G124" s="12">
        <v>4</v>
      </c>
      <c r="H124" s="10">
        <v>1.863E-4</v>
      </c>
      <c r="I124" s="9">
        <v>192.97</v>
      </c>
      <c r="J124" s="9">
        <v>159.667</v>
      </c>
      <c r="K124" s="9">
        <v>229</v>
      </c>
      <c r="L124" s="9">
        <v>-90</v>
      </c>
      <c r="M124" s="9">
        <v>4.1000000000000002E-2</v>
      </c>
      <c r="N124" s="12"/>
      <c r="O124" s="12"/>
      <c r="P124" s="12"/>
    </row>
    <row r="125" spans="1:16" s="3" customFormat="1" x14ac:dyDescent="0.25">
      <c r="B125" s="1"/>
      <c r="C125" s="5"/>
      <c r="D125" s="11"/>
      <c r="E125" s="1"/>
      <c r="F125"/>
      <c r="G125" s="11"/>
      <c r="H125" s="11"/>
      <c r="I125" s="11"/>
      <c r="J125" s="11"/>
    </row>
    <row r="126" spans="1:16" s="3" customFormat="1" x14ac:dyDescent="0.25">
      <c r="B126" s="1"/>
      <c r="C126" s="5"/>
      <c r="D126" s="11"/>
      <c r="E126" s="1"/>
      <c r="F126"/>
      <c r="G126" s="11"/>
      <c r="H126" s="11"/>
      <c r="I126" s="11"/>
      <c r="J126" s="11"/>
    </row>
    <row r="127" spans="1:16" s="3" customFormat="1" x14ac:dyDescent="0.25">
      <c r="B127" s="1"/>
      <c r="C127" s="5"/>
      <c r="D127" s="11"/>
      <c r="E127" s="1"/>
      <c r="F127"/>
      <c r="G127" s="11"/>
      <c r="H127" s="11"/>
      <c r="I127" s="11"/>
      <c r="J127" s="11"/>
    </row>
    <row r="128" spans="1:16" s="3" customFormat="1" x14ac:dyDescent="0.25">
      <c r="B128" s="1"/>
      <c r="C128" s="5"/>
      <c r="D128" s="11"/>
      <c r="E128" s="1"/>
      <c r="F128"/>
      <c r="G128" s="11"/>
      <c r="H128" s="11"/>
      <c r="I128" s="11"/>
      <c r="J128" s="11"/>
    </row>
    <row r="129" spans="1:16" s="3" customFormat="1" x14ac:dyDescent="0.25">
      <c r="B129" s="1"/>
      <c r="C129" s="5"/>
      <c r="D129" s="11"/>
      <c r="E129" s="1"/>
      <c r="F129"/>
      <c r="G129" s="11"/>
      <c r="H129" s="11"/>
      <c r="I129" s="11"/>
      <c r="J129" s="11"/>
    </row>
    <row r="130" spans="1:16" s="3" customFormat="1" x14ac:dyDescent="0.25">
      <c r="A130" s="3">
        <v>15</v>
      </c>
      <c r="B130" s="1" t="s">
        <v>536</v>
      </c>
      <c r="C130" s="5" t="s">
        <v>539</v>
      </c>
      <c r="D130" s="1" t="s">
        <v>486</v>
      </c>
      <c r="E130" s="1" t="s">
        <v>491</v>
      </c>
      <c r="F130" t="s">
        <v>29</v>
      </c>
      <c r="G130" s="11">
        <v>3</v>
      </c>
      <c r="H130" s="11">
        <v>0.109</v>
      </c>
      <c r="I130" s="11">
        <v>2.2515999999999998E-2</v>
      </c>
      <c r="J130" s="11">
        <v>3</v>
      </c>
      <c r="K130" s="12">
        <v>1.0169999999999999</v>
      </c>
      <c r="L130" s="12">
        <v>0.20091200000000001</v>
      </c>
    </row>
    <row r="131" spans="1:16" s="3" customFormat="1" x14ac:dyDescent="0.25">
      <c r="B131" s="1"/>
      <c r="C131" s="5"/>
      <c r="D131" s="11"/>
      <c r="E131" s="1"/>
      <c r="F131"/>
      <c r="G131" s="12" t="s">
        <v>372</v>
      </c>
      <c r="H131" s="12" t="s">
        <v>373</v>
      </c>
      <c r="I131" s="12" t="s">
        <v>374</v>
      </c>
      <c r="J131" s="12" t="s">
        <v>375</v>
      </c>
      <c r="K131" s="12" t="s">
        <v>376</v>
      </c>
      <c r="L131" s="12" t="s">
        <v>377</v>
      </c>
      <c r="M131" s="12" t="s">
        <v>378</v>
      </c>
      <c r="N131" s="12"/>
      <c r="O131" s="12" t="s">
        <v>379</v>
      </c>
      <c r="P131" s="12" t="s">
        <v>380</v>
      </c>
    </row>
    <row r="132" spans="1:16" s="3" customFormat="1" x14ac:dyDescent="0.25">
      <c r="B132" s="1"/>
      <c r="C132" s="5"/>
      <c r="D132" s="11"/>
      <c r="E132" s="1"/>
      <c r="F132"/>
      <c r="G132" s="12">
        <v>1</v>
      </c>
      <c r="H132" s="9">
        <v>3.0000000000000001E-3</v>
      </c>
      <c r="I132" s="9">
        <v>1.694</v>
      </c>
      <c r="J132" s="9">
        <v>0</v>
      </c>
      <c r="K132" s="9">
        <v>201</v>
      </c>
      <c r="L132" s="9">
        <v>-90</v>
      </c>
      <c r="M132" s="9">
        <v>1.0169999999999999</v>
      </c>
      <c r="N132" s="12"/>
      <c r="O132" s="9">
        <v>1.0169999999999999</v>
      </c>
      <c r="P132" s="12">
        <f>1.732*M133</f>
        <v>0.20091200000000001</v>
      </c>
    </row>
    <row r="133" spans="1:16" s="3" customFormat="1" x14ac:dyDescent="0.25">
      <c r="B133" s="1"/>
      <c r="C133" s="5"/>
      <c r="D133" s="11"/>
      <c r="E133" s="1"/>
      <c r="F133"/>
      <c r="G133" s="12">
        <v>2</v>
      </c>
      <c r="H133" s="10">
        <v>3.834E-4</v>
      </c>
      <c r="I133" s="9">
        <v>36.514000000000003</v>
      </c>
      <c r="J133" s="9">
        <v>0</v>
      </c>
      <c r="K133" s="9">
        <v>53</v>
      </c>
      <c r="L133" s="9">
        <v>-90</v>
      </c>
      <c r="M133" s="9">
        <v>0.11600000000000001</v>
      </c>
      <c r="N133" s="12"/>
      <c r="O133" s="9">
        <v>0.109</v>
      </c>
      <c r="P133" s="12">
        <f>1.732*M135</f>
        <v>2.2515999999999998E-2</v>
      </c>
    </row>
    <row r="134" spans="1:16" s="3" customFormat="1" x14ac:dyDescent="0.25">
      <c r="B134" s="1"/>
      <c r="C134" s="5"/>
      <c r="D134" s="11"/>
      <c r="E134" s="1"/>
      <c r="F134"/>
      <c r="G134" s="12">
        <v>3</v>
      </c>
      <c r="H134" s="10">
        <v>3.6259999999999998E-4</v>
      </c>
      <c r="I134" s="9">
        <v>102.971</v>
      </c>
      <c r="J134" s="9">
        <v>0</v>
      </c>
      <c r="K134" s="9">
        <v>232</v>
      </c>
      <c r="L134" s="9">
        <v>-90</v>
      </c>
      <c r="M134" s="9">
        <v>0.109</v>
      </c>
      <c r="N134" s="12"/>
      <c r="O134" s="12"/>
      <c r="P134" s="12"/>
    </row>
    <row r="135" spans="1:16" s="3" customFormat="1" x14ac:dyDescent="0.25">
      <c r="B135" s="1"/>
      <c r="C135" s="5"/>
      <c r="D135" s="11"/>
      <c r="E135" s="1"/>
      <c r="F135"/>
      <c r="G135" s="12">
        <v>4</v>
      </c>
      <c r="H135" s="10">
        <v>5.181E-5</v>
      </c>
      <c r="I135" s="9">
        <v>13.2</v>
      </c>
      <c r="J135" s="9">
        <v>0</v>
      </c>
      <c r="K135" s="9">
        <v>46</v>
      </c>
      <c r="L135" s="9">
        <v>-90</v>
      </c>
      <c r="M135" s="9">
        <v>1.2999999999999999E-2</v>
      </c>
      <c r="N135" s="12"/>
      <c r="O135" s="12"/>
      <c r="P135" s="12"/>
    </row>
    <row r="136" spans="1:16" s="3" customFormat="1" x14ac:dyDescent="0.25">
      <c r="B136" s="1"/>
      <c r="C136" s="5"/>
      <c r="D136" s="11"/>
      <c r="E136" s="1"/>
      <c r="F136"/>
      <c r="G136" s="11"/>
      <c r="H136" s="11"/>
      <c r="I136" s="11"/>
      <c r="J136" s="11"/>
    </row>
    <row r="137" spans="1:16" s="3" customFormat="1" x14ac:dyDescent="0.25">
      <c r="B137" s="1"/>
      <c r="C137" s="5"/>
      <c r="D137" s="11"/>
      <c r="E137" s="1"/>
      <c r="F137"/>
      <c r="G137" s="11"/>
      <c r="H137" s="11"/>
      <c r="I137" s="11"/>
      <c r="J137" s="11"/>
    </row>
    <row r="138" spans="1:16" s="3" customFormat="1" x14ac:dyDescent="0.25">
      <c r="B138" s="1"/>
      <c r="C138" s="5"/>
      <c r="D138" s="11"/>
      <c r="E138" s="1"/>
      <c r="F138"/>
      <c r="G138" s="11"/>
      <c r="H138" s="11"/>
      <c r="I138" s="11"/>
      <c r="J138" s="11"/>
    </row>
    <row r="139" spans="1:16" s="3" customFormat="1" x14ac:dyDescent="0.25">
      <c r="B139" s="1"/>
      <c r="C139" s="5"/>
      <c r="D139" s="11"/>
      <c r="E139" s="1"/>
      <c r="F139"/>
      <c r="G139" s="11"/>
      <c r="H139" s="11"/>
      <c r="I139" s="11"/>
      <c r="J139" s="11"/>
    </row>
    <row r="140" spans="1:16" s="3" customFormat="1" x14ac:dyDescent="0.25">
      <c r="B140" s="1"/>
      <c r="C140" s="5"/>
      <c r="D140" s="11"/>
      <c r="E140" s="1"/>
      <c r="F140"/>
      <c r="G140" s="11"/>
      <c r="H140" s="11"/>
      <c r="I140" s="11"/>
      <c r="J140" s="11"/>
    </row>
    <row r="141" spans="1:16" s="3" customFormat="1" x14ac:dyDescent="0.25">
      <c r="A141" s="3">
        <v>16</v>
      </c>
      <c r="B141" s="1" t="s">
        <v>545</v>
      </c>
      <c r="C141" s="5" t="s">
        <v>539</v>
      </c>
      <c r="D141" s="1" t="s">
        <v>486</v>
      </c>
      <c r="E141" s="1" t="s">
        <v>499</v>
      </c>
      <c r="F141" t="s">
        <v>29</v>
      </c>
      <c r="G141" s="11">
        <v>3</v>
      </c>
      <c r="H141" s="12">
        <v>0.14399999999999999</v>
      </c>
      <c r="I141" s="12">
        <v>1.9051999999999999E-2</v>
      </c>
      <c r="J141" s="12">
        <v>3</v>
      </c>
      <c r="K141" s="12">
        <v>0.97799999999999998</v>
      </c>
      <c r="L141" s="12">
        <v>0</v>
      </c>
    </row>
    <row r="142" spans="1:16" s="3" customFormat="1" x14ac:dyDescent="0.25">
      <c r="B142" s="1"/>
      <c r="C142" s="5"/>
      <c r="D142" s="11"/>
      <c r="E142" s="1"/>
      <c r="F142"/>
      <c r="G142" s="12" t="s">
        <v>372</v>
      </c>
      <c r="H142" s="12" t="s">
        <v>373</v>
      </c>
      <c r="I142" s="12" t="s">
        <v>374</v>
      </c>
      <c r="J142" s="12" t="s">
        <v>375</v>
      </c>
      <c r="K142" s="12" t="s">
        <v>376</v>
      </c>
      <c r="L142" s="12" t="s">
        <v>377</v>
      </c>
      <c r="M142" s="12" t="s">
        <v>378</v>
      </c>
      <c r="N142" s="12"/>
      <c r="O142" s="12" t="s">
        <v>379</v>
      </c>
      <c r="P142" s="12" t="s">
        <v>380</v>
      </c>
    </row>
    <row r="143" spans="1:16" s="3" customFormat="1" x14ac:dyDescent="0.25">
      <c r="B143" s="1"/>
      <c r="C143" s="5"/>
      <c r="D143" s="11"/>
      <c r="E143" s="1"/>
      <c r="F143"/>
      <c r="G143" s="12">
        <v>1</v>
      </c>
      <c r="H143" s="9">
        <v>5.0000000000000001E-3</v>
      </c>
      <c r="I143" s="9">
        <v>21.04</v>
      </c>
      <c r="J143" s="9">
        <v>19</v>
      </c>
      <c r="K143" s="9">
        <v>29</v>
      </c>
      <c r="L143" s="9">
        <v>-90</v>
      </c>
      <c r="M143" s="9">
        <v>0.97799999999999998</v>
      </c>
      <c r="N143" s="12"/>
      <c r="O143" s="9">
        <v>0.97799999999999998</v>
      </c>
      <c r="P143" s="17">
        <v>0</v>
      </c>
    </row>
    <row r="144" spans="1:16" s="3" customFormat="1" x14ac:dyDescent="0.25">
      <c r="B144" s="1"/>
      <c r="C144" s="5"/>
      <c r="D144" s="11"/>
      <c r="E144" s="1"/>
      <c r="F144"/>
      <c r="G144" s="12">
        <v>2</v>
      </c>
      <c r="H144" s="9">
        <v>19.489999999999998</v>
      </c>
      <c r="I144" s="9">
        <v>237.19900000000001</v>
      </c>
      <c r="J144" s="9">
        <v>0</v>
      </c>
      <c r="K144" s="9">
        <v>255</v>
      </c>
      <c r="L144" s="9">
        <v>0</v>
      </c>
      <c r="M144" s="9">
        <v>0</v>
      </c>
      <c r="N144" s="12"/>
      <c r="O144" s="9">
        <v>0.14399999999999999</v>
      </c>
      <c r="P144" s="12">
        <f>1.732*M146</f>
        <v>1.9051999999999999E-2</v>
      </c>
    </row>
    <row r="145" spans="1:16" s="3" customFormat="1" x14ac:dyDescent="0.25">
      <c r="B145" s="1"/>
      <c r="C145" s="5"/>
      <c r="D145" s="11"/>
      <c r="E145" s="1"/>
      <c r="F145"/>
      <c r="G145" s="12">
        <v>3</v>
      </c>
      <c r="H145" s="10">
        <v>8.3330000000000003E-4</v>
      </c>
      <c r="I145" s="9">
        <v>165.309</v>
      </c>
      <c r="J145" s="9">
        <v>18.332999999999998</v>
      </c>
      <c r="K145" s="9">
        <v>255</v>
      </c>
      <c r="L145" s="9">
        <v>-90</v>
      </c>
      <c r="M145" s="9">
        <v>0.14399999999999999</v>
      </c>
      <c r="N145" s="12"/>
      <c r="O145" s="12"/>
      <c r="P145" s="12"/>
    </row>
    <row r="146" spans="1:16" s="3" customFormat="1" x14ac:dyDescent="0.25">
      <c r="B146" s="1"/>
      <c r="C146" s="5"/>
      <c r="D146" s="11"/>
      <c r="E146" s="1"/>
      <c r="F146"/>
      <c r="G146" s="12">
        <v>4</v>
      </c>
      <c r="H146" s="10">
        <v>9.2590000000000006E-5</v>
      </c>
      <c r="I146" s="9">
        <v>47.222000000000001</v>
      </c>
      <c r="J146" s="9">
        <v>24</v>
      </c>
      <c r="K146" s="9">
        <v>87.667000000000002</v>
      </c>
      <c r="L146" s="9">
        <v>-90</v>
      </c>
      <c r="M146" s="9">
        <v>1.0999999999999999E-2</v>
      </c>
      <c r="N146" s="12"/>
      <c r="O146" s="12"/>
      <c r="P146" s="12"/>
    </row>
    <row r="147" spans="1:16" s="3" customFormat="1" x14ac:dyDescent="0.25">
      <c r="B147" s="1"/>
      <c r="C147" s="5"/>
      <c r="D147" s="11"/>
      <c r="E147" s="1"/>
      <c r="F147"/>
      <c r="G147" s="11"/>
      <c r="H147" s="11"/>
      <c r="I147" s="11"/>
      <c r="J147" s="11"/>
    </row>
    <row r="148" spans="1:16" s="3" customFormat="1" x14ac:dyDescent="0.25">
      <c r="B148" s="1"/>
      <c r="C148" s="5"/>
      <c r="D148" s="11"/>
      <c r="E148" s="1"/>
      <c r="F148"/>
      <c r="G148" s="11"/>
      <c r="H148" s="11"/>
      <c r="I148" s="11"/>
      <c r="J148" s="11"/>
    </row>
    <row r="149" spans="1:16" s="3" customFormat="1" x14ac:dyDescent="0.25">
      <c r="A149" s="3">
        <v>17</v>
      </c>
      <c r="B149" s="1" t="s">
        <v>555</v>
      </c>
      <c r="C149" s="5" t="s">
        <v>539</v>
      </c>
      <c r="D149" s="1" t="s">
        <v>486</v>
      </c>
      <c r="E149" s="1" t="s">
        <v>558</v>
      </c>
      <c r="F149" t="s">
        <v>29</v>
      </c>
      <c r="G149" s="11">
        <v>3</v>
      </c>
      <c r="H149" s="11">
        <v>0.16400000000000001</v>
      </c>
      <c r="I149" s="11">
        <v>2.2515999999999998E-2</v>
      </c>
      <c r="J149" s="11">
        <v>3</v>
      </c>
      <c r="K149" s="12">
        <v>1.004</v>
      </c>
      <c r="L149" s="12">
        <v>0.10738399999999999</v>
      </c>
    </row>
    <row r="150" spans="1:16" s="3" customFormat="1" x14ac:dyDescent="0.25">
      <c r="B150" s="1"/>
      <c r="C150" s="5"/>
      <c r="D150" s="11"/>
      <c r="E150" s="1"/>
      <c r="F150"/>
      <c r="G150" s="12" t="s">
        <v>372</v>
      </c>
      <c r="H150" s="12" t="s">
        <v>373</v>
      </c>
      <c r="I150" s="12" t="s">
        <v>374</v>
      </c>
      <c r="J150" s="12" t="s">
        <v>375</v>
      </c>
      <c r="K150" s="12" t="s">
        <v>376</v>
      </c>
      <c r="L150" s="12" t="s">
        <v>377</v>
      </c>
      <c r="M150" s="12" t="s">
        <v>378</v>
      </c>
      <c r="N150" s="12"/>
      <c r="O150" s="12" t="s">
        <v>379</v>
      </c>
      <c r="P150" s="12" t="s">
        <v>380</v>
      </c>
    </row>
    <row r="151" spans="1:16" s="3" customFormat="1" x14ac:dyDescent="0.25">
      <c r="B151" s="1"/>
      <c r="C151" s="5"/>
      <c r="D151" s="11"/>
      <c r="E151" s="1"/>
      <c r="F151"/>
      <c r="G151" s="12">
        <v>1</v>
      </c>
      <c r="H151" s="9">
        <v>2E-3</v>
      </c>
      <c r="I151" s="9">
        <v>89.340999999999994</v>
      </c>
      <c r="J151" s="9">
        <v>30.332999999999998</v>
      </c>
      <c r="K151" s="9">
        <v>123</v>
      </c>
      <c r="L151" s="9">
        <v>-90</v>
      </c>
      <c r="M151" s="9">
        <v>1.004</v>
      </c>
      <c r="N151" s="12"/>
      <c r="O151" s="9">
        <v>1.004</v>
      </c>
      <c r="P151" s="12">
        <f>1.732*M152</f>
        <v>0.10738399999999999</v>
      </c>
    </row>
    <row r="152" spans="1:16" s="3" customFormat="1" x14ac:dyDescent="0.25">
      <c r="B152" s="1"/>
      <c r="C152" s="5"/>
      <c r="D152" s="11"/>
      <c r="E152" s="1"/>
      <c r="F152"/>
      <c r="G152" s="12">
        <v>2</v>
      </c>
      <c r="H152" s="10">
        <v>1.4320000000000001E-4</v>
      </c>
      <c r="I152" s="9">
        <v>106.517</v>
      </c>
      <c r="J152" s="9">
        <v>49</v>
      </c>
      <c r="K152" s="9">
        <v>123</v>
      </c>
      <c r="L152" s="9">
        <v>-90</v>
      </c>
      <c r="M152" s="9">
        <v>6.2E-2</v>
      </c>
      <c r="N152" s="12"/>
      <c r="O152" s="9">
        <v>0.16400000000000001</v>
      </c>
      <c r="P152" s="12">
        <f>1.732*M154</f>
        <v>2.2515999999999998E-2</v>
      </c>
    </row>
    <row r="153" spans="1:16" s="3" customFormat="1" x14ac:dyDescent="0.25">
      <c r="B153" s="1"/>
      <c r="C153" s="5"/>
      <c r="D153" s="11"/>
      <c r="E153" s="1"/>
      <c r="F153"/>
      <c r="G153" s="12">
        <v>3</v>
      </c>
      <c r="H153" s="10">
        <v>3.704E-4</v>
      </c>
      <c r="I153" s="9">
        <v>11.138</v>
      </c>
      <c r="J153" s="9">
        <v>0</v>
      </c>
      <c r="K153" s="9">
        <v>99</v>
      </c>
      <c r="L153" s="9">
        <v>-90</v>
      </c>
      <c r="M153" s="9">
        <v>0.16400000000000001</v>
      </c>
      <c r="N153" s="12"/>
      <c r="O153" s="12"/>
      <c r="P153" s="12"/>
    </row>
    <row r="154" spans="1:16" s="3" customFormat="1" x14ac:dyDescent="0.25">
      <c r="B154" s="1"/>
      <c r="C154" s="5"/>
      <c r="D154" s="11"/>
      <c r="E154" s="1"/>
      <c r="F154"/>
      <c r="G154" s="12">
        <v>4</v>
      </c>
      <c r="H154" s="10">
        <v>3.4570000000000003E-5</v>
      </c>
      <c r="I154" s="9">
        <v>154.333</v>
      </c>
      <c r="J154" s="9">
        <v>90</v>
      </c>
      <c r="K154" s="9">
        <v>255</v>
      </c>
      <c r="L154" s="9">
        <v>-90</v>
      </c>
      <c r="M154" s="9">
        <v>1.2999999999999999E-2</v>
      </c>
      <c r="N154" s="12"/>
      <c r="O154" s="12"/>
      <c r="P154" s="12"/>
    </row>
    <row r="155" spans="1:16" s="3" customFormat="1" x14ac:dyDescent="0.25">
      <c r="B155" s="1"/>
      <c r="C155" s="5"/>
      <c r="D155" s="11"/>
      <c r="E155" s="1"/>
      <c r="F155"/>
      <c r="G155" s="11"/>
      <c r="H155" s="11"/>
      <c r="I155" s="11"/>
      <c r="J155" s="11"/>
    </row>
    <row r="156" spans="1:16" s="3" customFormat="1" x14ac:dyDescent="0.25">
      <c r="B156" s="1"/>
      <c r="C156" s="5"/>
      <c r="D156" s="11"/>
      <c r="E156" s="1"/>
      <c r="F156"/>
      <c r="G156" s="11"/>
      <c r="H156" s="11"/>
      <c r="I156" s="11"/>
      <c r="J156" s="11"/>
    </row>
    <row r="157" spans="1:16" s="3" customFormat="1" x14ac:dyDescent="0.25">
      <c r="B157" s="1"/>
      <c r="C157" s="5"/>
      <c r="D157" s="11"/>
      <c r="E157" s="1"/>
      <c r="F157"/>
      <c r="G157" s="11"/>
      <c r="H157" s="11"/>
      <c r="I157" s="11"/>
      <c r="J157" s="11"/>
    </row>
    <row r="158" spans="1:16" s="3" customFormat="1" x14ac:dyDescent="0.25">
      <c r="B158" s="1"/>
      <c r="C158" s="5"/>
      <c r="D158" s="11"/>
      <c r="E158" s="1"/>
      <c r="F158"/>
      <c r="G158" s="11"/>
      <c r="H158" s="11"/>
      <c r="I158" s="11"/>
      <c r="J158" s="11"/>
    </row>
    <row r="159" spans="1:16" s="12" customFormat="1" x14ac:dyDescent="0.25">
      <c r="A159" s="12">
        <v>18</v>
      </c>
      <c r="B159" s="13" t="s">
        <v>564</v>
      </c>
      <c r="C159" s="13" t="s">
        <v>566</v>
      </c>
      <c r="D159" s="12" t="s">
        <v>567</v>
      </c>
      <c r="E159" s="13" t="s">
        <v>488</v>
      </c>
      <c r="F159" s="12" t="s">
        <v>29</v>
      </c>
      <c r="G159" s="12">
        <v>3</v>
      </c>
      <c r="H159" s="12">
        <v>0.127</v>
      </c>
      <c r="I159" s="12">
        <v>1.3856E-2</v>
      </c>
      <c r="J159" s="12">
        <v>3</v>
      </c>
      <c r="K159" s="12">
        <v>0.68100000000000005</v>
      </c>
      <c r="L159" s="12">
        <v>0.17320000000000002</v>
      </c>
    </row>
    <row r="160" spans="1:16" s="3" customFormat="1" x14ac:dyDescent="0.25">
      <c r="B160" s="1"/>
      <c r="C160" s="5"/>
      <c r="D160" s="11"/>
      <c r="E160" s="1"/>
      <c r="F160"/>
      <c r="G160" s="12" t="s">
        <v>372</v>
      </c>
      <c r="H160" s="12" t="s">
        <v>373</v>
      </c>
      <c r="I160" s="12" t="s">
        <v>374</v>
      </c>
      <c r="J160" s="12" t="s">
        <v>375</v>
      </c>
      <c r="K160" s="12" t="s">
        <v>376</v>
      </c>
      <c r="L160" s="12" t="s">
        <v>377</v>
      </c>
      <c r="M160" s="12" t="s">
        <v>378</v>
      </c>
      <c r="N160" s="12"/>
      <c r="O160" s="12" t="s">
        <v>379</v>
      </c>
      <c r="P160" s="12" t="s">
        <v>380</v>
      </c>
    </row>
    <row r="161" spans="1:16" s="3" customFormat="1" x14ac:dyDescent="0.25">
      <c r="B161" s="1"/>
      <c r="C161" s="5"/>
      <c r="D161" s="11"/>
      <c r="E161" s="1"/>
      <c r="F161"/>
      <c r="G161" s="12">
        <v>1</v>
      </c>
      <c r="H161" s="9">
        <v>3.0000000000000001E-3</v>
      </c>
      <c r="I161" s="9">
        <v>100.863</v>
      </c>
      <c r="J161" s="9">
        <v>68.667000000000002</v>
      </c>
      <c r="K161" s="9">
        <v>203</v>
      </c>
      <c r="L161" s="9">
        <v>-90</v>
      </c>
      <c r="M161" s="9">
        <v>0.68100000000000005</v>
      </c>
      <c r="N161" s="12"/>
      <c r="O161" s="9">
        <v>0.68100000000000005</v>
      </c>
      <c r="P161" s="12">
        <f>1.732*M162</f>
        <v>0.17320000000000002</v>
      </c>
    </row>
    <row r="162" spans="1:16" s="3" customFormat="1" x14ac:dyDescent="0.25">
      <c r="B162" s="1"/>
      <c r="C162" s="5"/>
      <c r="D162" s="11"/>
      <c r="E162" s="1"/>
      <c r="F162"/>
      <c r="G162" s="12">
        <v>2</v>
      </c>
      <c r="H162" s="10">
        <v>3.994E-4</v>
      </c>
      <c r="I162" s="9">
        <v>177.80199999999999</v>
      </c>
      <c r="J162" s="9">
        <v>49</v>
      </c>
      <c r="K162" s="9">
        <v>203</v>
      </c>
      <c r="L162" s="9">
        <v>-90</v>
      </c>
      <c r="M162" s="9">
        <v>0.1</v>
      </c>
      <c r="N162" s="12"/>
      <c r="O162" s="9">
        <v>0.127</v>
      </c>
      <c r="P162" s="12">
        <f>1.732*M164</f>
        <v>1.3856E-2</v>
      </c>
    </row>
    <row r="163" spans="1:16" s="3" customFormat="1" x14ac:dyDescent="0.25">
      <c r="B163" s="1"/>
      <c r="C163" s="5"/>
      <c r="D163" s="11"/>
      <c r="E163" s="1"/>
      <c r="F163"/>
      <c r="G163" s="12">
        <v>3</v>
      </c>
      <c r="H163" s="10">
        <v>5.0299999999999997E-4</v>
      </c>
      <c r="I163" s="9">
        <v>240.863</v>
      </c>
      <c r="J163" s="9">
        <v>238.667</v>
      </c>
      <c r="K163" s="9">
        <v>255</v>
      </c>
      <c r="L163" s="9">
        <v>-90</v>
      </c>
      <c r="M163" s="9">
        <v>0.127</v>
      </c>
      <c r="N163" s="12"/>
      <c r="O163" s="12"/>
      <c r="P163" s="12"/>
    </row>
    <row r="164" spans="1:16" s="3" customFormat="1" x14ac:dyDescent="0.25">
      <c r="B164" s="1"/>
      <c r="C164" s="5"/>
      <c r="D164" s="11"/>
      <c r="E164" s="1"/>
      <c r="F164"/>
      <c r="G164" s="12">
        <v>4</v>
      </c>
      <c r="H164" s="10">
        <v>4.4379999999999999E-5</v>
      </c>
      <c r="I164" s="9">
        <v>54.555999999999997</v>
      </c>
      <c r="J164" s="9">
        <v>27.332999999999998</v>
      </c>
      <c r="K164" s="9">
        <v>87.332999999999998</v>
      </c>
      <c r="L164" s="9">
        <v>-90</v>
      </c>
      <c r="M164" s="9">
        <v>8.0000000000000002E-3</v>
      </c>
      <c r="N164" s="12"/>
      <c r="O164" s="12"/>
      <c r="P164" s="12"/>
    </row>
    <row r="165" spans="1:16" s="3" customFormat="1" x14ac:dyDescent="0.25">
      <c r="B165" s="1"/>
      <c r="C165" s="5"/>
      <c r="D165" s="11"/>
      <c r="E165" s="1"/>
      <c r="F165"/>
      <c r="G165" s="11"/>
      <c r="H165" s="11"/>
      <c r="I165" s="11"/>
      <c r="J165" s="11"/>
    </row>
    <row r="166" spans="1:16" s="3" customFormat="1" x14ac:dyDescent="0.25">
      <c r="B166" s="1"/>
      <c r="C166" s="5"/>
      <c r="D166" s="11"/>
      <c r="E166" s="1"/>
      <c r="F166"/>
      <c r="G166" s="11"/>
      <c r="H166" s="11"/>
      <c r="I166" s="11"/>
      <c r="J166" s="11"/>
    </row>
    <row r="167" spans="1:16" s="3" customFormat="1" x14ac:dyDescent="0.25">
      <c r="B167" s="1"/>
      <c r="C167" s="5"/>
      <c r="D167" s="11"/>
      <c r="E167" s="1"/>
      <c r="F167"/>
      <c r="G167" s="11"/>
      <c r="H167" s="11"/>
      <c r="I167" s="11"/>
      <c r="J167" s="11"/>
    </row>
    <row r="168" spans="1:16" s="3" customFormat="1" x14ac:dyDescent="0.25">
      <c r="B168" s="1"/>
      <c r="C168" s="5"/>
      <c r="D168" s="11"/>
      <c r="E168" s="1"/>
      <c r="F168"/>
      <c r="G168" s="11"/>
      <c r="H168" s="11"/>
      <c r="I168" s="11"/>
      <c r="J168" s="11"/>
    </row>
    <row r="169" spans="1:16" s="3" customFormat="1" x14ac:dyDescent="0.25">
      <c r="B169" s="1"/>
      <c r="C169" s="5"/>
      <c r="D169" s="11"/>
      <c r="E169" s="1"/>
      <c r="F169"/>
      <c r="G169" s="11"/>
      <c r="H169" s="11"/>
      <c r="I169" s="11"/>
      <c r="J169" s="11"/>
    </row>
    <row r="170" spans="1:16" s="3" customFormat="1" x14ac:dyDescent="0.25"/>
    <row r="171" spans="1:16" x14ac:dyDescent="0.25">
      <c r="A171">
        <v>19</v>
      </c>
      <c r="B171" t="s">
        <v>27</v>
      </c>
      <c r="C171" s="1" t="s">
        <v>16</v>
      </c>
      <c r="E171" t="s">
        <v>5</v>
      </c>
      <c r="F171" t="s">
        <v>29</v>
      </c>
      <c r="G171">
        <v>3</v>
      </c>
      <c r="H171">
        <v>0.183</v>
      </c>
      <c r="I171">
        <v>0</v>
      </c>
      <c r="J171">
        <v>3</v>
      </c>
      <c r="K171">
        <v>0.98599999999999999</v>
      </c>
      <c r="L171">
        <v>6.0620000000000007E-2</v>
      </c>
    </row>
    <row r="172" spans="1:16" x14ac:dyDescent="0.25">
      <c r="C172" s="1"/>
    </row>
    <row r="173" spans="1:16" x14ac:dyDescent="0.25">
      <c r="F173" s="3" t="s">
        <v>381</v>
      </c>
      <c r="G173" t="s">
        <v>373</v>
      </c>
      <c r="H173" t="s">
        <v>374</v>
      </c>
      <c r="I173" t="s">
        <v>375</v>
      </c>
      <c r="J173" t="s">
        <v>376</v>
      </c>
      <c r="K173" t="s">
        <v>377</v>
      </c>
      <c r="L173" t="s">
        <v>378</v>
      </c>
      <c r="N173" t="s">
        <v>379</v>
      </c>
      <c r="O173" t="s">
        <v>380</v>
      </c>
    </row>
    <row r="174" spans="1:16" x14ac:dyDescent="0.25">
      <c r="F174">
        <v>1</v>
      </c>
      <c r="G174">
        <v>7.0000000000000001E-3</v>
      </c>
      <c r="H174">
        <v>2.0640000000000001</v>
      </c>
      <c r="I174">
        <v>0</v>
      </c>
      <c r="J174">
        <v>5</v>
      </c>
      <c r="K174">
        <v>-90</v>
      </c>
      <c r="L174">
        <v>0.98599999999999999</v>
      </c>
      <c r="N174">
        <v>0.98599999999999999</v>
      </c>
      <c r="O174">
        <f>1.732*L176</f>
        <v>6.0620000000000007E-2</v>
      </c>
    </row>
    <row r="175" spans="1:16" x14ac:dyDescent="0.25">
      <c r="F175">
        <v>2</v>
      </c>
      <c r="G175">
        <v>1E-3</v>
      </c>
      <c r="H175">
        <v>0</v>
      </c>
      <c r="I175">
        <v>0</v>
      </c>
      <c r="J175">
        <v>0</v>
      </c>
      <c r="K175">
        <v>-90</v>
      </c>
      <c r="L175">
        <v>0.183</v>
      </c>
      <c r="N175">
        <v>0.183</v>
      </c>
      <c r="O175">
        <v>0</v>
      </c>
    </row>
    <row r="176" spans="1:16" x14ac:dyDescent="0.25">
      <c r="F176">
        <v>3</v>
      </c>
      <c r="G176" s="6">
        <v>2.9760000000000002E-4</v>
      </c>
      <c r="H176">
        <v>0.33300000000000002</v>
      </c>
      <c r="I176">
        <v>0</v>
      </c>
      <c r="J176">
        <v>1</v>
      </c>
      <c r="K176">
        <v>-90</v>
      </c>
      <c r="L176">
        <v>3.5000000000000003E-2</v>
      </c>
    </row>
    <row r="177" spans="1:15" x14ac:dyDescent="0.25">
      <c r="F177">
        <v>4</v>
      </c>
      <c r="G177">
        <v>7.0720000000000001</v>
      </c>
      <c r="H177">
        <v>231.905</v>
      </c>
      <c r="I177">
        <v>0</v>
      </c>
      <c r="J177">
        <v>255</v>
      </c>
      <c r="K177">
        <v>0</v>
      </c>
      <c r="L177">
        <v>0</v>
      </c>
    </row>
    <row r="187" spans="1:15" x14ac:dyDescent="0.25">
      <c r="A187">
        <v>20</v>
      </c>
      <c r="B187" t="s">
        <v>10</v>
      </c>
      <c r="C187" s="1" t="s">
        <v>16</v>
      </c>
      <c r="E187" t="s">
        <v>11</v>
      </c>
      <c r="F187" t="s">
        <v>29</v>
      </c>
      <c r="G187">
        <v>3</v>
      </c>
      <c r="H187">
        <v>0.22600000000000001</v>
      </c>
      <c r="I187">
        <v>8.3136000000000002E-2</v>
      </c>
      <c r="J187">
        <v>3</v>
      </c>
      <c r="K187">
        <v>1.012</v>
      </c>
      <c r="L187">
        <v>8.3136000000000002E-2</v>
      </c>
    </row>
    <row r="189" spans="1:15" x14ac:dyDescent="0.25">
      <c r="G189" t="s">
        <v>373</v>
      </c>
      <c r="H189" t="s">
        <v>374</v>
      </c>
      <c r="I189" t="s">
        <v>375</v>
      </c>
      <c r="J189" t="s">
        <v>376</v>
      </c>
      <c r="K189" t="s">
        <v>377</v>
      </c>
      <c r="L189" t="s">
        <v>378</v>
      </c>
      <c r="N189" t="s">
        <v>379</v>
      </c>
      <c r="O189" t="s">
        <v>380</v>
      </c>
    </row>
    <row r="190" spans="1:15" x14ac:dyDescent="0.25">
      <c r="F190">
        <v>1</v>
      </c>
      <c r="G190">
        <v>1.2E-2</v>
      </c>
      <c r="H190">
        <v>131.37200000000001</v>
      </c>
      <c r="I190">
        <v>57</v>
      </c>
      <c r="J190">
        <v>250</v>
      </c>
      <c r="K190">
        <v>-90</v>
      </c>
      <c r="L190">
        <v>1.012</v>
      </c>
      <c r="N190">
        <v>1.012</v>
      </c>
      <c r="O190">
        <f>1.732*L192</f>
        <v>8.3136000000000002E-2</v>
      </c>
    </row>
    <row r="191" spans="1:15" x14ac:dyDescent="0.25">
      <c r="F191">
        <v>2</v>
      </c>
      <c r="G191">
        <v>3.0000000000000001E-3</v>
      </c>
      <c r="H191">
        <v>0.75</v>
      </c>
      <c r="I191">
        <v>0</v>
      </c>
      <c r="J191">
        <v>15</v>
      </c>
      <c r="K191">
        <v>-90</v>
      </c>
      <c r="L191">
        <v>0.22600000000000001</v>
      </c>
      <c r="N191">
        <v>0.22600000000000001</v>
      </c>
      <c r="O191">
        <f>1.732*L193</f>
        <v>8.3136000000000002E-2</v>
      </c>
    </row>
    <row r="192" spans="1:15" x14ac:dyDescent="0.25">
      <c r="F192">
        <v>3</v>
      </c>
      <c r="G192" s="6">
        <v>7.0859999999999999E-4</v>
      </c>
      <c r="H192">
        <v>163</v>
      </c>
      <c r="I192">
        <v>91</v>
      </c>
      <c r="J192">
        <v>249</v>
      </c>
      <c r="K192">
        <v>-90</v>
      </c>
      <c r="L192">
        <v>4.8000000000000001E-2</v>
      </c>
    </row>
    <row r="193" spans="1:15" x14ac:dyDescent="0.25">
      <c r="F193">
        <v>4</v>
      </c>
      <c r="G193" s="6">
        <v>7.0859999999999999E-4</v>
      </c>
      <c r="H193">
        <v>64.2</v>
      </c>
      <c r="I193">
        <v>2</v>
      </c>
      <c r="J193">
        <v>172</v>
      </c>
      <c r="K193">
        <v>-90</v>
      </c>
      <c r="L193">
        <v>4.8000000000000001E-2</v>
      </c>
    </row>
    <row r="199" spans="1:15" x14ac:dyDescent="0.25">
      <c r="A199" s="1">
        <v>21</v>
      </c>
      <c r="B199" s="1" t="s">
        <v>68</v>
      </c>
      <c r="C199" s="1" t="s">
        <v>65</v>
      </c>
      <c r="E199" t="s">
        <v>64</v>
      </c>
      <c r="F199" t="s">
        <v>29</v>
      </c>
      <c r="G199">
        <v>3</v>
      </c>
      <c r="H199">
        <v>0.20200000000000001</v>
      </c>
      <c r="I199">
        <v>0.14722000000000002</v>
      </c>
      <c r="J199">
        <v>3</v>
      </c>
      <c r="K199">
        <v>1.018</v>
      </c>
      <c r="L199">
        <v>0.14722000000000002</v>
      </c>
    </row>
    <row r="201" spans="1:15" x14ac:dyDescent="0.25">
      <c r="G201" t="s">
        <v>373</v>
      </c>
      <c r="H201" t="s">
        <v>374</v>
      </c>
      <c r="I201" t="s">
        <v>375</v>
      </c>
      <c r="J201" t="s">
        <v>376</v>
      </c>
      <c r="K201" t="s">
        <v>377</v>
      </c>
      <c r="L201" t="s">
        <v>378</v>
      </c>
      <c r="N201" t="s">
        <v>379</v>
      </c>
      <c r="O201" t="s">
        <v>380</v>
      </c>
    </row>
    <row r="202" spans="1:15" x14ac:dyDescent="0.25">
      <c r="F202">
        <v>1</v>
      </c>
      <c r="G202">
        <v>8.0000000000000002E-3</v>
      </c>
      <c r="H202">
        <v>2.343</v>
      </c>
      <c r="I202">
        <v>0.33300000000000002</v>
      </c>
      <c r="J202">
        <v>24.667000000000002</v>
      </c>
      <c r="K202">
        <v>-90</v>
      </c>
      <c r="L202">
        <v>1.018</v>
      </c>
      <c r="N202">
        <v>1.018</v>
      </c>
      <c r="O202">
        <f>1.732*L204</f>
        <v>0.14722000000000002</v>
      </c>
    </row>
    <row r="203" spans="1:15" x14ac:dyDescent="0.25">
      <c r="F203">
        <v>2</v>
      </c>
      <c r="G203">
        <v>2E-3</v>
      </c>
      <c r="H203">
        <v>19.914000000000001</v>
      </c>
      <c r="I203">
        <v>0</v>
      </c>
      <c r="J203">
        <v>23.332999999999998</v>
      </c>
      <c r="K203">
        <v>-90</v>
      </c>
      <c r="L203">
        <v>0.20200000000000001</v>
      </c>
      <c r="N203">
        <v>0.20200000000000001</v>
      </c>
      <c r="O203">
        <f>1.732*L205</f>
        <v>0.14722000000000002</v>
      </c>
    </row>
    <row r="204" spans="1:15" x14ac:dyDescent="0.25">
      <c r="F204">
        <v>3</v>
      </c>
      <c r="G204" s="6">
        <v>7.249E-4</v>
      </c>
      <c r="H204">
        <v>9.75</v>
      </c>
      <c r="I204">
        <v>0</v>
      </c>
      <c r="J204">
        <v>92.332999999999998</v>
      </c>
      <c r="K204">
        <v>-90</v>
      </c>
      <c r="L204">
        <v>8.5000000000000006E-2</v>
      </c>
    </row>
    <row r="205" spans="1:15" x14ac:dyDescent="0.25">
      <c r="F205">
        <v>4</v>
      </c>
      <c r="G205" s="6">
        <v>7.249E-4</v>
      </c>
      <c r="H205">
        <v>1.111</v>
      </c>
      <c r="I205">
        <v>0</v>
      </c>
      <c r="J205">
        <v>8.3330000000000002</v>
      </c>
      <c r="K205">
        <v>-90</v>
      </c>
      <c r="L205">
        <v>8.5000000000000006E-2</v>
      </c>
    </row>
    <row r="212" spans="1:15" x14ac:dyDescent="0.25">
      <c r="A212">
        <v>22</v>
      </c>
      <c r="B212" t="s">
        <v>69</v>
      </c>
      <c r="C212" s="1" t="s">
        <v>65</v>
      </c>
      <c r="E212" t="s">
        <v>72</v>
      </c>
      <c r="F212" t="s">
        <v>29</v>
      </c>
      <c r="G212">
        <v>3</v>
      </c>
      <c r="H212">
        <v>0.26400000000000001</v>
      </c>
      <c r="I212">
        <v>0</v>
      </c>
      <c r="J212">
        <v>3</v>
      </c>
      <c r="K212">
        <v>1.024</v>
      </c>
      <c r="L212">
        <v>0.174932</v>
      </c>
    </row>
    <row r="214" spans="1:15" x14ac:dyDescent="0.25">
      <c r="F214" s="3">
        <v>222</v>
      </c>
      <c r="G214" t="s">
        <v>373</v>
      </c>
      <c r="H214" t="s">
        <v>374</v>
      </c>
      <c r="I214" t="s">
        <v>375</v>
      </c>
      <c r="J214" t="s">
        <v>376</v>
      </c>
      <c r="K214" t="s">
        <v>377</v>
      </c>
      <c r="L214" t="s">
        <v>378</v>
      </c>
      <c r="N214" t="s">
        <v>379</v>
      </c>
      <c r="O214" t="s">
        <v>380</v>
      </c>
    </row>
    <row r="215" spans="1:15" x14ac:dyDescent="0.25">
      <c r="F215">
        <v>1</v>
      </c>
      <c r="G215">
        <v>0.01</v>
      </c>
      <c r="H215">
        <v>3.569</v>
      </c>
      <c r="I215">
        <v>0</v>
      </c>
      <c r="J215">
        <v>63</v>
      </c>
      <c r="K215">
        <v>-90</v>
      </c>
      <c r="L215">
        <v>1.024</v>
      </c>
      <c r="N215">
        <v>1.024</v>
      </c>
      <c r="O215">
        <f>1.732*L217</f>
        <v>0.174932</v>
      </c>
    </row>
    <row r="216" spans="1:15" x14ac:dyDescent="0.25">
      <c r="F216">
        <v>2</v>
      </c>
      <c r="G216">
        <v>3.0000000000000001E-3</v>
      </c>
      <c r="H216">
        <v>146.667</v>
      </c>
      <c r="I216">
        <v>0</v>
      </c>
      <c r="J216">
        <v>162</v>
      </c>
      <c r="K216">
        <v>-90</v>
      </c>
      <c r="L216">
        <v>0.26400000000000001</v>
      </c>
      <c r="N216">
        <v>0.26400000000000001</v>
      </c>
      <c r="O216">
        <v>0</v>
      </c>
    </row>
    <row r="217" spans="1:15" x14ac:dyDescent="0.25">
      <c r="F217">
        <v>3</v>
      </c>
      <c r="G217">
        <v>1E-3</v>
      </c>
      <c r="H217">
        <v>2.0609999999999999</v>
      </c>
      <c r="I217">
        <v>0</v>
      </c>
      <c r="J217">
        <v>6</v>
      </c>
      <c r="K217">
        <v>-90</v>
      </c>
      <c r="L217">
        <v>0.10100000000000001</v>
      </c>
    </row>
    <row r="218" spans="1:15" x14ac:dyDescent="0.25">
      <c r="F218">
        <v>4</v>
      </c>
      <c r="G218">
        <v>9.1460000000000008</v>
      </c>
      <c r="H218">
        <v>208.935</v>
      </c>
      <c r="I218">
        <v>0</v>
      </c>
      <c r="J218">
        <v>255</v>
      </c>
      <c r="K218">
        <v>0</v>
      </c>
      <c r="L218">
        <v>0</v>
      </c>
    </row>
    <row r="224" spans="1:15" x14ac:dyDescent="0.25">
      <c r="A224" s="1">
        <v>23</v>
      </c>
      <c r="B224" s="1" t="s">
        <v>101</v>
      </c>
      <c r="C224" s="1" t="s">
        <v>15</v>
      </c>
      <c r="E224" s="1" t="s">
        <v>102</v>
      </c>
      <c r="F224" t="s">
        <v>29</v>
      </c>
      <c r="G224">
        <v>3</v>
      </c>
      <c r="H224">
        <v>0.11</v>
      </c>
      <c r="I224">
        <v>0</v>
      </c>
      <c r="J224">
        <v>3</v>
      </c>
      <c r="K224">
        <v>1.2390000000000001</v>
      </c>
      <c r="L224">
        <f>1.732*0.081</f>
        <v>0.140292</v>
      </c>
    </row>
    <row r="226" spans="6:15" x14ac:dyDescent="0.25">
      <c r="F226" s="3">
        <v>447</v>
      </c>
      <c r="G226" t="s">
        <v>373</v>
      </c>
      <c r="H226" t="s">
        <v>374</v>
      </c>
      <c r="I226" t="s">
        <v>375</v>
      </c>
      <c r="J226" t="s">
        <v>376</v>
      </c>
      <c r="K226" t="s">
        <v>377</v>
      </c>
      <c r="L226" t="s">
        <v>378</v>
      </c>
      <c r="N226" t="s">
        <v>379</v>
      </c>
      <c r="O226" t="s">
        <v>380</v>
      </c>
    </row>
    <row r="227" spans="6:15" x14ac:dyDescent="0.25">
      <c r="F227">
        <v>1</v>
      </c>
      <c r="G227">
        <v>7.0000000000000001E-3</v>
      </c>
      <c r="H227">
        <v>159.298</v>
      </c>
      <c r="I227">
        <v>68.332999999999998</v>
      </c>
      <c r="J227">
        <v>193.667</v>
      </c>
      <c r="K227">
        <v>-90</v>
      </c>
      <c r="L227">
        <v>1.2390000000000001</v>
      </c>
      <c r="N227">
        <v>1.2390000000000001</v>
      </c>
      <c r="O227">
        <f>1.732*0.081</f>
        <v>0.140292</v>
      </c>
    </row>
    <row r="228" spans="6:15" x14ac:dyDescent="0.25">
      <c r="F228">
        <v>2</v>
      </c>
      <c r="G228" s="6">
        <v>5.0310000000000003E-4</v>
      </c>
      <c r="H228">
        <v>219.35599999999999</v>
      </c>
      <c r="I228">
        <v>96.332999999999998</v>
      </c>
      <c r="J228">
        <v>255</v>
      </c>
      <c r="K228">
        <v>-90</v>
      </c>
      <c r="L228">
        <v>8.1000000000000003E-2</v>
      </c>
      <c r="N228">
        <v>0.11</v>
      </c>
      <c r="O228">
        <v>0</v>
      </c>
    </row>
    <row r="229" spans="6:15" x14ac:dyDescent="0.25">
      <c r="F229">
        <v>3</v>
      </c>
      <c r="G229" s="6">
        <v>6.7080000000000004E-4</v>
      </c>
      <c r="H229">
        <v>140.06700000000001</v>
      </c>
      <c r="I229">
        <v>116.333</v>
      </c>
      <c r="J229">
        <v>145</v>
      </c>
      <c r="K229">
        <v>-90</v>
      </c>
      <c r="L229">
        <v>0.11</v>
      </c>
    </row>
    <row r="230" spans="6:15" x14ac:dyDescent="0.25">
      <c r="F230">
        <v>4</v>
      </c>
      <c r="G230">
        <v>2.4590000000000001</v>
      </c>
      <c r="H230">
        <v>247.352</v>
      </c>
      <c r="I230">
        <v>0</v>
      </c>
      <c r="J230">
        <v>255</v>
      </c>
      <c r="K230">
        <v>0</v>
      </c>
      <c r="L230">
        <v>0</v>
      </c>
    </row>
    <row r="241" spans="1:15" x14ac:dyDescent="0.25">
      <c r="A241">
        <v>24</v>
      </c>
      <c r="B241" s="1" t="s">
        <v>115</v>
      </c>
      <c r="C241" s="1" t="s">
        <v>16</v>
      </c>
      <c r="E241" s="1" t="s">
        <v>117</v>
      </c>
      <c r="F241" t="s">
        <v>29</v>
      </c>
      <c r="G241">
        <v>3</v>
      </c>
      <c r="H241">
        <v>0.40400000000000003</v>
      </c>
      <c r="I241">
        <v>6.4084000000000002E-2</v>
      </c>
      <c r="J241">
        <v>3</v>
      </c>
      <c r="K241">
        <v>1.022</v>
      </c>
      <c r="L241">
        <v>0.10218799999999999</v>
      </c>
    </row>
    <row r="244" spans="1:15" x14ac:dyDescent="0.25">
      <c r="G244" t="s">
        <v>373</v>
      </c>
      <c r="H244" t="s">
        <v>374</v>
      </c>
      <c r="I244" t="s">
        <v>375</v>
      </c>
      <c r="J244" t="s">
        <v>376</v>
      </c>
      <c r="K244" t="s">
        <v>377</v>
      </c>
      <c r="L244" t="s">
        <v>378</v>
      </c>
      <c r="N244" t="s">
        <v>379</v>
      </c>
      <c r="O244" t="s">
        <v>380</v>
      </c>
    </row>
    <row r="245" spans="1:15" x14ac:dyDescent="0.25">
      <c r="F245">
        <v>1</v>
      </c>
      <c r="G245">
        <v>8.0000000000000002E-3</v>
      </c>
      <c r="H245">
        <v>12.013999999999999</v>
      </c>
      <c r="I245">
        <v>0</v>
      </c>
      <c r="J245">
        <v>31</v>
      </c>
      <c r="K245">
        <v>-90</v>
      </c>
      <c r="L245">
        <v>1.022</v>
      </c>
      <c r="N245">
        <v>1.022</v>
      </c>
      <c r="O245">
        <f>1.732*L247</f>
        <v>0.10218799999999999</v>
      </c>
    </row>
    <row r="246" spans="1:15" x14ac:dyDescent="0.25">
      <c r="F246">
        <v>2</v>
      </c>
      <c r="G246">
        <v>3.0000000000000001E-3</v>
      </c>
      <c r="H246">
        <v>1.429</v>
      </c>
      <c r="I246">
        <v>0</v>
      </c>
      <c r="J246">
        <v>80</v>
      </c>
      <c r="K246">
        <v>-90</v>
      </c>
      <c r="L246">
        <v>0.40400000000000003</v>
      </c>
      <c r="N246">
        <v>0.40400000000000003</v>
      </c>
      <c r="O246">
        <f>1.732*L248</f>
        <v>6.4084000000000002E-2</v>
      </c>
    </row>
    <row r="247" spans="1:15" x14ac:dyDescent="0.25">
      <c r="F247">
        <v>3</v>
      </c>
      <c r="G247" s="6">
        <v>4.8660000000000001E-4</v>
      </c>
      <c r="H247">
        <v>36.555999999999997</v>
      </c>
      <c r="I247">
        <v>0</v>
      </c>
      <c r="J247">
        <v>199</v>
      </c>
      <c r="K247">
        <v>-90</v>
      </c>
      <c r="L247">
        <v>5.8999999999999997E-2</v>
      </c>
    </row>
    <row r="248" spans="1:15" x14ac:dyDescent="0.25">
      <c r="F248">
        <v>4</v>
      </c>
      <c r="G248" s="6">
        <v>3.2440000000000002E-4</v>
      </c>
      <c r="H248">
        <v>181</v>
      </c>
      <c r="I248">
        <v>0</v>
      </c>
      <c r="J248">
        <v>255</v>
      </c>
      <c r="K248">
        <v>-90</v>
      </c>
      <c r="L248">
        <v>3.6999999999999998E-2</v>
      </c>
    </row>
    <row r="253" spans="1:15" x14ac:dyDescent="0.25">
      <c r="A253">
        <v>25</v>
      </c>
      <c r="B253" s="1" t="s">
        <v>121</v>
      </c>
      <c r="C253" t="s">
        <v>124</v>
      </c>
      <c r="E253" t="s">
        <v>123</v>
      </c>
      <c r="F253" t="s">
        <v>29</v>
      </c>
      <c r="G253">
        <v>3</v>
      </c>
      <c r="H253">
        <v>0.44900000000000001</v>
      </c>
      <c r="I253">
        <v>6.0620000000000007E-2</v>
      </c>
      <c r="J253">
        <v>3</v>
      </c>
      <c r="K253">
        <v>1.0109999999999999</v>
      </c>
      <c r="L253">
        <v>3.4639999999999997E-2</v>
      </c>
    </row>
    <row r="255" spans="1:15" x14ac:dyDescent="0.25">
      <c r="F255" s="8" t="s">
        <v>382</v>
      </c>
      <c r="G255" t="s">
        <v>373</v>
      </c>
      <c r="H255" t="s">
        <v>374</v>
      </c>
      <c r="I255" t="s">
        <v>375</v>
      </c>
      <c r="J255" t="s">
        <v>376</v>
      </c>
      <c r="K255" t="s">
        <v>377</v>
      </c>
      <c r="L255" t="s">
        <v>378</v>
      </c>
      <c r="N255" t="s">
        <v>379</v>
      </c>
      <c r="O255" t="s">
        <v>380</v>
      </c>
    </row>
    <row r="256" spans="1:15" x14ac:dyDescent="0.25">
      <c r="F256">
        <v>1</v>
      </c>
      <c r="G256">
        <v>2E-3</v>
      </c>
      <c r="H256">
        <v>86.343999999999994</v>
      </c>
      <c r="I256">
        <v>34</v>
      </c>
      <c r="J256">
        <v>255</v>
      </c>
      <c r="K256">
        <v>-90</v>
      </c>
      <c r="L256">
        <v>0.44900000000000001</v>
      </c>
      <c r="N256">
        <v>0.44900000000000001</v>
      </c>
      <c r="O256">
        <f>1.732*L258</f>
        <v>6.0620000000000007E-2</v>
      </c>
    </row>
    <row r="257" spans="1:15" x14ac:dyDescent="0.25">
      <c r="F257">
        <v>2</v>
      </c>
      <c r="G257">
        <v>5.0000000000000001E-3</v>
      </c>
      <c r="H257">
        <v>85.004999999999995</v>
      </c>
      <c r="I257">
        <v>33.332999999999998</v>
      </c>
      <c r="J257">
        <v>145.667</v>
      </c>
      <c r="K257">
        <v>-90</v>
      </c>
      <c r="L257">
        <v>1.0109999999999999</v>
      </c>
      <c r="N257">
        <v>1.0109999999999999</v>
      </c>
      <c r="O257">
        <f>1.732*L259</f>
        <v>3.4639999999999997E-2</v>
      </c>
    </row>
    <row r="258" spans="1:15" x14ac:dyDescent="0.25">
      <c r="F258">
        <v>3</v>
      </c>
      <c r="G258" s="6">
        <v>1.9440000000000001E-4</v>
      </c>
      <c r="H258">
        <v>220.708</v>
      </c>
      <c r="I258">
        <v>90.332999999999998</v>
      </c>
      <c r="J258">
        <v>255</v>
      </c>
      <c r="K258">
        <v>-90</v>
      </c>
      <c r="L258">
        <v>3.5000000000000003E-2</v>
      </c>
    </row>
    <row r="259" spans="1:15" x14ac:dyDescent="0.25">
      <c r="F259">
        <v>4</v>
      </c>
      <c r="G259" s="6">
        <v>1.215E-4</v>
      </c>
      <c r="H259">
        <v>146.06700000000001</v>
      </c>
      <c r="I259">
        <v>114</v>
      </c>
      <c r="J259">
        <v>173.333</v>
      </c>
      <c r="K259">
        <v>-90</v>
      </c>
      <c r="L259">
        <v>0.02</v>
      </c>
    </row>
    <row r="267" spans="1:15" x14ac:dyDescent="0.25">
      <c r="A267" s="1">
        <v>26</v>
      </c>
      <c r="B267" s="1" t="s">
        <v>129</v>
      </c>
      <c r="C267" s="1" t="s">
        <v>15</v>
      </c>
      <c r="E267" s="1" t="s">
        <v>131</v>
      </c>
      <c r="F267" t="s">
        <v>29</v>
      </c>
      <c r="G267">
        <v>3</v>
      </c>
      <c r="H267">
        <v>0.27400000000000002</v>
      </c>
      <c r="I267">
        <v>4.5031999999999996E-2</v>
      </c>
      <c r="J267">
        <v>3</v>
      </c>
      <c r="K267">
        <v>1.0149999999999999</v>
      </c>
      <c r="L267">
        <v>0.12124000000000001</v>
      </c>
    </row>
    <row r="269" spans="1:15" x14ac:dyDescent="0.25">
      <c r="G269" t="s">
        <v>373</v>
      </c>
      <c r="H269" t="s">
        <v>374</v>
      </c>
      <c r="I269" t="s">
        <v>375</v>
      </c>
      <c r="J269" t="s">
        <v>376</v>
      </c>
      <c r="K269" t="s">
        <v>377</v>
      </c>
      <c r="L269" t="s">
        <v>378</v>
      </c>
      <c r="N269" t="s">
        <v>379</v>
      </c>
      <c r="O269" t="s">
        <v>380</v>
      </c>
    </row>
    <row r="270" spans="1:15" x14ac:dyDescent="0.25">
      <c r="F270">
        <v>1</v>
      </c>
      <c r="G270">
        <v>7.0000000000000001E-3</v>
      </c>
      <c r="H270">
        <v>35.024999999999999</v>
      </c>
      <c r="I270">
        <v>33</v>
      </c>
      <c r="J270">
        <v>40.332999999999998</v>
      </c>
      <c r="K270">
        <v>-90</v>
      </c>
      <c r="L270">
        <v>1.0149999999999999</v>
      </c>
      <c r="N270">
        <v>1.0149999999999999</v>
      </c>
      <c r="O270">
        <f>1.732*L272</f>
        <v>0.12124000000000001</v>
      </c>
    </row>
    <row r="271" spans="1:15" x14ac:dyDescent="0.25">
      <c r="F271">
        <v>2</v>
      </c>
      <c r="G271">
        <v>2E-3</v>
      </c>
      <c r="H271">
        <v>54.128999999999998</v>
      </c>
      <c r="I271">
        <v>45.667000000000002</v>
      </c>
      <c r="J271">
        <v>197.667</v>
      </c>
      <c r="K271">
        <v>-90</v>
      </c>
      <c r="L271">
        <v>0.27400000000000002</v>
      </c>
      <c r="N271">
        <v>0.27400000000000002</v>
      </c>
      <c r="O271">
        <f>1.732*L273</f>
        <v>4.5031999999999996E-2</v>
      </c>
    </row>
    <row r="272" spans="1:15" x14ac:dyDescent="0.25">
      <c r="F272">
        <v>3</v>
      </c>
      <c r="G272" s="6">
        <v>4.8890000000000001E-4</v>
      </c>
      <c r="H272">
        <v>179.80600000000001</v>
      </c>
      <c r="I272">
        <v>82</v>
      </c>
      <c r="J272">
        <v>213.667</v>
      </c>
      <c r="K272">
        <v>-90</v>
      </c>
      <c r="L272">
        <v>7.0000000000000007E-2</v>
      </c>
    </row>
    <row r="273" spans="1:15" x14ac:dyDescent="0.25">
      <c r="F273">
        <v>4</v>
      </c>
      <c r="G273" s="6">
        <v>2.0369999999999999E-4</v>
      </c>
      <c r="H273">
        <v>108.733</v>
      </c>
      <c r="I273">
        <v>89</v>
      </c>
      <c r="J273">
        <v>131</v>
      </c>
      <c r="K273">
        <v>-90</v>
      </c>
      <c r="L273">
        <v>2.5999999999999999E-2</v>
      </c>
    </row>
    <row r="280" spans="1:15" x14ac:dyDescent="0.25">
      <c r="A280" s="1">
        <v>27</v>
      </c>
      <c r="B280" s="1" t="s">
        <v>139</v>
      </c>
      <c r="C280" t="s">
        <v>65</v>
      </c>
      <c r="E280" t="s">
        <v>141</v>
      </c>
      <c r="F280" t="s">
        <v>29</v>
      </c>
      <c r="G280">
        <v>3</v>
      </c>
      <c r="H280">
        <v>0.52</v>
      </c>
      <c r="I280">
        <f>1.32*0.052</f>
        <v>6.8640000000000007E-2</v>
      </c>
      <c r="J280">
        <v>3</v>
      </c>
      <c r="K280">
        <v>1.0229999999999999</v>
      </c>
      <c r="L280">
        <f>1.32*0.052</f>
        <v>6.8640000000000007E-2</v>
      </c>
    </row>
    <row r="282" spans="1:15" x14ac:dyDescent="0.25">
      <c r="G282" t="s">
        <v>373</v>
      </c>
      <c r="H282" t="s">
        <v>374</v>
      </c>
      <c r="I282" t="s">
        <v>375</v>
      </c>
      <c r="J282" t="s">
        <v>376</v>
      </c>
      <c r="K282" t="s">
        <v>377</v>
      </c>
      <c r="L282" t="s">
        <v>378</v>
      </c>
      <c r="N282" t="s">
        <v>379</v>
      </c>
      <c r="O282" t="s">
        <v>380</v>
      </c>
    </row>
    <row r="283" spans="1:15" x14ac:dyDescent="0.25">
      <c r="F283">
        <v>1</v>
      </c>
      <c r="G283">
        <v>5.0000000000000001E-3</v>
      </c>
      <c r="H283">
        <v>154.929</v>
      </c>
      <c r="I283">
        <v>87</v>
      </c>
      <c r="J283">
        <v>159</v>
      </c>
      <c r="K283">
        <v>-90</v>
      </c>
      <c r="L283">
        <v>0.52</v>
      </c>
      <c r="N283">
        <v>0.52</v>
      </c>
      <c r="O283">
        <f>1.32*0.052</f>
        <v>6.8640000000000007E-2</v>
      </c>
    </row>
    <row r="284" spans="1:15" x14ac:dyDescent="0.25">
      <c r="F284">
        <v>2</v>
      </c>
      <c r="G284">
        <v>8.9999999999999993E-3</v>
      </c>
      <c r="H284">
        <v>238.238</v>
      </c>
      <c r="I284">
        <v>0</v>
      </c>
      <c r="J284">
        <v>255</v>
      </c>
      <c r="K284">
        <v>-90</v>
      </c>
      <c r="L284">
        <v>1.0229999999999999</v>
      </c>
      <c r="N284">
        <v>1.0229999999999999</v>
      </c>
      <c r="O284">
        <f>1.32*0.052</f>
        <v>6.8640000000000007E-2</v>
      </c>
    </row>
    <row r="285" spans="1:15" x14ac:dyDescent="0.25">
      <c r="F285">
        <v>3</v>
      </c>
      <c r="G285" s="6">
        <v>5.262E-4</v>
      </c>
      <c r="H285">
        <v>7.476</v>
      </c>
      <c r="I285">
        <v>0</v>
      </c>
      <c r="J285">
        <v>9.3330000000000002</v>
      </c>
      <c r="K285">
        <v>-90</v>
      </c>
      <c r="L285">
        <v>5.1999999999999998E-2</v>
      </c>
    </row>
    <row r="286" spans="1:15" x14ac:dyDescent="0.25">
      <c r="F286">
        <v>4</v>
      </c>
      <c r="G286" s="6">
        <v>5.262E-4</v>
      </c>
      <c r="H286">
        <v>96.143000000000001</v>
      </c>
      <c r="I286">
        <v>0</v>
      </c>
      <c r="J286">
        <v>127.333</v>
      </c>
      <c r="K286">
        <v>-90</v>
      </c>
      <c r="L286">
        <v>5.1999999999999998E-2</v>
      </c>
    </row>
    <row r="294" spans="1:15" x14ac:dyDescent="0.25">
      <c r="A294">
        <v>28</v>
      </c>
      <c r="B294" s="1" t="s">
        <v>153</v>
      </c>
      <c r="C294" s="1" t="s">
        <v>154</v>
      </c>
      <c r="E294" t="s">
        <v>155</v>
      </c>
      <c r="F294" t="s">
        <v>29</v>
      </c>
      <c r="G294">
        <v>3</v>
      </c>
      <c r="H294">
        <v>0.31900000000000001</v>
      </c>
      <c r="I294">
        <v>0</v>
      </c>
      <c r="J294">
        <v>3</v>
      </c>
      <c r="K294">
        <v>1.0169999999999999</v>
      </c>
      <c r="L294">
        <f>1.732*0.03</f>
        <v>5.1959999999999999E-2</v>
      </c>
    </row>
    <row r="296" spans="1:15" x14ac:dyDescent="0.25">
      <c r="G296" t="s">
        <v>373</v>
      </c>
      <c r="H296" t="s">
        <v>374</v>
      </c>
      <c r="I296" t="s">
        <v>375</v>
      </c>
      <c r="J296" t="s">
        <v>376</v>
      </c>
      <c r="K296" t="s">
        <v>377</v>
      </c>
      <c r="L296" t="s">
        <v>378</v>
      </c>
      <c r="N296" t="s">
        <v>379</v>
      </c>
      <c r="O296" t="s">
        <v>380</v>
      </c>
    </row>
    <row r="297" spans="1:15" x14ac:dyDescent="0.25">
      <c r="F297">
        <v>1</v>
      </c>
      <c r="G297">
        <v>8.0000000000000002E-3</v>
      </c>
      <c r="H297">
        <v>120.249</v>
      </c>
      <c r="I297">
        <v>0</v>
      </c>
      <c r="J297">
        <v>255</v>
      </c>
      <c r="K297">
        <v>-90</v>
      </c>
      <c r="L297">
        <v>1.0169999999999999</v>
      </c>
      <c r="N297">
        <v>1.0169999999999999</v>
      </c>
      <c r="O297">
        <f>1.732*0.03</f>
        <v>5.1959999999999999E-2</v>
      </c>
    </row>
    <row r="298" spans="1:15" x14ac:dyDescent="0.25">
      <c r="F298">
        <v>2</v>
      </c>
      <c r="G298">
        <v>2E-3</v>
      </c>
      <c r="H298">
        <v>50.317999999999998</v>
      </c>
      <c r="I298">
        <v>0</v>
      </c>
      <c r="J298">
        <v>236</v>
      </c>
      <c r="K298">
        <v>-90</v>
      </c>
      <c r="L298">
        <v>0.31900000000000001</v>
      </c>
      <c r="N298">
        <v>0.31900000000000001</v>
      </c>
      <c r="O298">
        <v>0</v>
      </c>
    </row>
    <row r="299" spans="1:15" x14ac:dyDescent="0.25">
      <c r="F299">
        <v>3</v>
      </c>
      <c r="G299" s="6">
        <v>2.7569999999999998E-4</v>
      </c>
      <c r="H299">
        <v>0</v>
      </c>
      <c r="I299">
        <v>0</v>
      </c>
      <c r="J299">
        <v>0</v>
      </c>
      <c r="K299">
        <v>-90</v>
      </c>
      <c r="L299">
        <v>0.03</v>
      </c>
    </row>
    <row r="300" spans="1:15" x14ac:dyDescent="0.25">
      <c r="F300">
        <v>4</v>
      </c>
      <c r="G300">
        <v>6.1319999999999997</v>
      </c>
      <c r="H300">
        <v>225.94900000000001</v>
      </c>
      <c r="I300">
        <v>0</v>
      </c>
      <c r="J300">
        <v>255</v>
      </c>
      <c r="K300">
        <v>0</v>
      </c>
      <c r="L300">
        <v>0</v>
      </c>
    </row>
    <row r="309" spans="1:15" x14ac:dyDescent="0.25">
      <c r="A309" s="1">
        <v>29</v>
      </c>
      <c r="B309" s="1" t="s">
        <v>171</v>
      </c>
      <c r="C309" s="1" t="s">
        <v>16</v>
      </c>
      <c r="E309" s="1" t="s">
        <v>173</v>
      </c>
      <c r="F309" t="s">
        <v>29</v>
      </c>
      <c r="G309">
        <v>3</v>
      </c>
      <c r="H309">
        <v>0.33600000000000002</v>
      </c>
      <c r="I309">
        <v>1.5587999999999999E-2</v>
      </c>
      <c r="J309">
        <v>3</v>
      </c>
      <c r="K309">
        <v>1.0269999999999999</v>
      </c>
      <c r="L309">
        <v>0.17320000000000002</v>
      </c>
    </row>
    <row r="310" spans="1:15" x14ac:dyDescent="0.25">
      <c r="E310" s="1" t="s">
        <v>174</v>
      </c>
      <c r="F310" t="s">
        <v>29</v>
      </c>
      <c r="G310">
        <v>3</v>
      </c>
      <c r="H310">
        <v>0.46400000000000002</v>
      </c>
      <c r="I310">
        <v>0.110848</v>
      </c>
      <c r="J310">
        <v>3</v>
      </c>
      <c r="K310">
        <v>1.0449999999999999</v>
      </c>
      <c r="L310">
        <v>0.25113999999999997</v>
      </c>
    </row>
    <row r="311" spans="1:15" x14ac:dyDescent="0.25">
      <c r="E311" s="1" t="s">
        <v>175</v>
      </c>
      <c r="F311" t="s">
        <v>29</v>
      </c>
      <c r="G311">
        <v>3</v>
      </c>
      <c r="H311">
        <v>0.65500000000000003</v>
      </c>
      <c r="I311">
        <v>0</v>
      </c>
      <c r="J311">
        <v>3</v>
      </c>
      <c r="K311">
        <v>1.0089999999999999</v>
      </c>
      <c r="L311">
        <v>9.5259999999999997E-2</v>
      </c>
    </row>
    <row r="312" spans="1:15" x14ac:dyDescent="0.25">
      <c r="G312" t="s">
        <v>373</v>
      </c>
      <c r="H312" t="s">
        <v>374</v>
      </c>
      <c r="I312" t="s">
        <v>375</v>
      </c>
      <c r="J312" t="s">
        <v>376</v>
      </c>
      <c r="K312" t="s">
        <v>377</v>
      </c>
      <c r="L312" t="s">
        <v>378</v>
      </c>
      <c r="N312" t="s">
        <v>379</v>
      </c>
      <c r="O312" t="s">
        <v>380</v>
      </c>
    </row>
    <row r="313" spans="1:15" x14ac:dyDescent="0.25">
      <c r="F313">
        <v>1</v>
      </c>
      <c r="G313">
        <v>8.9999999999999993E-3</v>
      </c>
      <c r="H313">
        <v>129.93600000000001</v>
      </c>
      <c r="I313">
        <v>26</v>
      </c>
      <c r="J313">
        <v>202</v>
      </c>
      <c r="K313">
        <v>-90</v>
      </c>
      <c r="L313">
        <v>1.0269999999999999</v>
      </c>
      <c r="N313">
        <v>1.0269999999999999</v>
      </c>
      <c r="O313">
        <f>1.732*L319</f>
        <v>0.17320000000000002</v>
      </c>
    </row>
    <row r="314" spans="1:15" x14ac:dyDescent="0.25">
      <c r="F314">
        <v>2</v>
      </c>
      <c r="G314">
        <v>3.0000000000000001E-3</v>
      </c>
      <c r="H314">
        <v>61.158000000000001</v>
      </c>
      <c r="I314">
        <v>33.332999999999998</v>
      </c>
      <c r="J314">
        <v>71.332999999999998</v>
      </c>
      <c r="K314">
        <v>-90</v>
      </c>
      <c r="L314">
        <v>0.33600000000000002</v>
      </c>
      <c r="N314">
        <v>0.33600000000000002</v>
      </c>
      <c r="O314">
        <f t="shared" ref="O314:O318" si="0">1.732*L320</f>
        <v>1.5587999999999999E-2</v>
      </c>
    </row>
    <row r="315" spans="1:15" x14ac:dyDescent="0.25">
      <c r="A315" s="1"/>
      <c r="B315" s="1"/>
      <c r="C315" s="1"/>
      <c r="E315" s="1"/>
      <c r="F315">
        <v>3</v>
      </c>
      <c r="G315">
        <v>0.01</v>
      </c>
      <c r="H315">
        <v>127.04</v>
      </c>
      <c r="I315">
        <v>25.667000000000002</v>
      </c>
      <c r="J315">
        <v>223.333</v>
      </c>
      <c r="K315">
        <v>-90</v>
      </c>
      <c r="L315">
        <v>1.0449999999999999</v>
      </c>
      <c r="N315">
        <v>1.0449999999999999</v>
      </c>
      <c r="O315">
        <f t="shared" si="0"/>
        <v>0.25113999999999997</v>
      </c>
    </row>
    <row r="316" spans="1:15" x14ac:dyDescent="0.25">
      <c r="F316">
        <v>4</v>
      </c>
      <c r="G316">
        <v>4.0000000000000001E-3</v>
      </c>
      <c r="H316">
        <v>67.019000000000005</v>
      </c>
      <c r="I316">
        <v>16</v>
      </c>
      <c r="J316">
        <v>116.333</v>
      </c>
      <c r="K316">
        <v>-90</v>
      </c>
      <c r="L316">
        <v>0.46400000000000002</v>
      </c>
      <c r="N316">
        <v>0.46400000000000002</v>
      </c>
      <c r="O316">
        <f t="shared" si="0"/>
        <v>0.110848</v>
      </c>
    </row>
    <row r="317" spans="1:15" x14ac:dyDescent="0.25">
      <c r="F317">
        <v>5</v>
      </c>
      <c r="G317">
        <v>8.9999999999999993E-3</v>
      </c>
      <c r="H317">
        <v>130.16399999999999</v>
      </c>
      <c r="I317">
        <v>26.667000000000002</v>
      </c>
      <c r="J317">
        <v>132.333</v>
      </c>
      <c r="K317">
        <v>-90</v>
      </c>
      <c r="L317">
        <v>1.0089999999999999</v>
      </c>
      <c r="N317">
        <v>1.0089999999999999</v>
      </c>
      <c r="O317">
        <f t="shared" si="0"/>
        <v>9.5259999999999997E-2</v>
      </c>
    </row>
    <row r="318" spans="1:15" x14ac:dyDescent="0.25">
      <c r="F318">
        <v>6</v>
      </c>
      <c r="G318">
        <v>6.0000000000000001E-3</v>
      </c>
      <c r="H318">
        <v>65.795000000000002</v>
      </c>
      <c r="I318">
        <v>63.667000000000002</v>
      </c>
      <c r="J318">
        <v>76.332999999999998</v>
      </c>
      <c r="K318">
        <v>-90</v>
      </c>
      <c r="L318">
        <v>0.65500000000000003</v>
      </c>
      <c r="N318">
        <v>0.65500000000000003</v>
      </c>
      <c r="O318">
        <f t="shared" si="0"/>
        <v>0</v>
      </c>
    </row>
    <row r="319" spans="1:15" x14ac:dyDescent="0.25">
      <c r="F319">
        <v>7</v>
      </c>
      <c r="G319" s="6">
        <v>9.9170000000000009E-4</v>
      </c>
      <c r="H319">
        <v>141.667</v>
      </c>
      <c r="I319">
        <v>130.667</v>
      </c>
      <c r="J319">
        <v>144.667</v>
      </c>
      <c r="K319">
        <v>-90</v>
      </c>
      <c r="L319">
        <v>0.1</v>
      </c>
    </row>
    <row r="320" spans="1:15" x14ac:dyDescent="0.25">
      <c r="F320">
        <v>8</v>
      </c>
      <c r="G320" s="6">
        <v>1.6530000000000001E-4</v>
      </c>
      <c r="H320">
        <v>71.5</v>
      </c>
      <c r="I320">
        <v>68.667000000000002</v>
      </c>
      <c r="J320">
        <v>74.332999999999998</v>
      </c>
      <c r="K320">
        <v>-90</v>
      </c>
      <c r="L320">
        <v>8.9999999999999993E-3</v>
      </c>
    </row>
    <row r="321" spans="1:15" x14ac:dyDescent="0.25">
      <c r="F321">
        <v>9</v>
      </c>
      <c r="G321">
        <v>1E-3</v>
      </c>
      <c r="H321">
        <v>148.58799999999999</v>
      </c>
      <c r="I321">
        <v>128.333</v>
      </c>
      <c r="J321">
        <v>152.667</v>
      </c>
      <c r="K321">
        <v>-90</v>
      </c>
      <c r="L321">
        <v>0.14499999999999999</v>
      </c>
    </row>
    <row r="322" spans="1:15" x14ac:dyDescent="0.25">
      <c r="F322">
        <v>10</v>
      </c>
      <c r="G322" s="6">
        <v>6.6120000000000003E-4</v>
      </c>
      <c r="H322">
        <v>101.208</v>
      </c>
      <c r="I322">
        <v>75</v>
      </c>
      <c r="J322">
        <v>116.667</v>
      </c>
      <c r="K322">
        <v>-90</v>
      </c>
      <c r="L322">
        <v>6.4000000000000001E-2</v>
      </c>
    </row>
    <row r="323" spans="1:15" x14ac:dyDescent="0.25">
      <c r="F323">
        <v>11</v>
      </c>
      <c r="G323" s="6">
        <v>5.7850000000000002E-4</v>
      </c>
      <c r="H323">
        <v>138.952</v>
      </c>
      <c r="I323">
        <v>130.333</v>
      </c>
      <c r="J323">
        <v>155.667</v>
      </c>
      <c r="K323">
        <v>-90</v>
      </c>
      <c r="L323">
        <v>5.5E-2</v>
      </c>
    </row>
    <row r="324" spans="1:15" x14ac:dyDescent="0.25">
      <c r="F324">
        <v>12</v>
      </c>
      <c r="G324">
        <v>7.8760000000000003</v>
      </c>
      <c r="H324">
        <v>209.959</v>
      </c>
      <c r="I324">
        <v>0</v>
      </c>
      <c r="J324">
        <v>255</v>
      </c>
      <c r="K324">
        <v>0</v>
      </c>
      <c r="L324">
        <v>0</v>
      </c>
    </row>
    <row r="330" spans="1:15" x14ac:dyDescent="0.25">
      <c r="A330" s="1">
        <v>30</v>
      </c>
      <c r="B330" s="1" t="s">
        <v>177</v>
      </c>
      <c r="C330" s="1" t="s">
        <v>16</v>
      </c>
      <c r="E330" s="1" t="s">
        <v>31</v>
      </c>
      <c r="F330" t="s">
        <v>29</v>
      </c>
      <c r="G330">
        <v>3</v>
      </c>
      <c r="H330">
        <v>0.36599999999999999</v>
      </c>
      <c r="I330">
        <v>0.12297199999999998</v>
      </c>
      <c r="J330">
        <v>3</v>
      </c>
      <c r="K330">
        <v>1</v>
      </c>
      <c r="L330">
        <v>0.169736</v>
      </c>
    </row>
    <row r="332" spans="1:15" x14ac:dyDescent="0.25">
      <c r="G332" t="s">
        <v>373</v>
      </c>
      <c r="H332" t="s">
        <v>374</v>
      </c>
      <c r="I332" t="s">
        <v>375</v>
      </c>
      <c r="J332" t="s">
        <v>376</v>
      </c>
      <c r="K332" t="s">
        <v>377</v>
      </c>
      <c r="L332" t="s">
        <v>378</v>
      </c>
      <c r="N332" t="s">
        <v>379</v>
      </c>
      <c r="O332" t="s">
        <v>380</v>
      </c>
    </row>
    <row r="333" spans="1:15" x14ac:dyDescent="0.25">
      <c r="F333">
        <v>1</v>
      </c>
      <c r="G333">
        <v>8.9999999999999993E-3</v>
      </c>
      <c r="H333">
        <v>15.714</v>
      </c>
      <c r="I333">
        <v>0</v>
      </c>
      <c r="J333">
        <v>117.667</v>
      </c>
      <c r="K333">
        <v>-90</v>
      </c>
      <c r="L333">
        <v>1</v>
      </c>
      <c r="N333">
        <v>1</v>
      </c>
      <c r="O333">
        <f>1.732*L335</f>
        <v>0.169736</v>
      </c>
    </row>
    <row r="334" spans="1:15" x14ac:dyDescent="0.25">
      <c r="F334">
        <v>2</v>
      </c>
      <c r="G334">
        <v>3.0000000000000001E-3</v>
      </c>
      <c r="H334">
        <v>101.349</v>
      </c>
      <c r="I334">
        <v>22</v>
      </c>
      <c r="J334">
        <v>153.333</v>
      </c>
      <c r="K334">
        <v>-90</v>
      </c>
      <c r="L334">
        <v>0.36599999999999999</v>
      </c>
      <c r="N334">
        <v>0.36599999999999999</v>
      </c>
      <c r="O334">
        <f>1.732*L336</f>
        <v>0.12297199999999998</v>
      </c>
    </row>
    <row r="335" spans="1:15" x14ac:dyDescent="0.25">
      <c r="F335">
        <v>3</v>
      </c>
      <c r="G335" s="6">
        <v>9.5660000000000005E-4</v>
      </c>
      <c r="H335">
        <v>37.027999999999999</v>
      </c>
      <c r="I335">
        <v>0</v>
      </c>
      <c r="J335">
        <v>49</v>
      </c>
      <c r="K335">
        <v>-90</v>
      </c>
      <c r="L335">
        <v>9.8000000000000004E-2</v>
      </c>
    </row>
    <row r="336" spans="1:15" x14ac:dyDescent="0.25">
      <c r="F336">
        <v>4</v>
      </c>
      <c r="G336" s="6">
        <v>7.1750000000000004E-4</v>
      </c>
      <c r="H336">
        <v>69.221999999999994</v>
      </c>
      <c r="I336">
        <v>10.667</v>
      </c>
      <c r="J336">
        <v>84.667000000000002</v>
      </c>
      <c r="K336">
        <v>-90</v>
      </c>
      <c r="L336">
        <v>7.0999999999999994E-2</v>
      </c>
    </row>
    <row r="341" spans="1:15" x14ac:dyDescent="0.25">
      <c r="A341">
        <v>31</v>
      </c>
      <c r="B341" t="s">
        <v>182</v>
      </c>
      <c r="C341" s="1" t="s">
        <v>184</v>
      </c>
      <c r="D341" s="1" t="s">
        <v>15</v>
      </c>
      <c r="F341" t="s">
        <v>29</v>
      </c>
      <c r="G341">
        <v>3</v>
      </c>
      <c r="H341">
        <v>0.17100000000000001</v>
      </c>
      <c r="I341">
        <v>8.1404000000000004E-2</v>
      </c>
      <c r="J341">
        <v>3</v>
      </c>
      <c r="K341">
        <v>1.006</v>
      </c>
      <c r="L341">
        <v>0.11431200000000001</v>
      </c>
    </row>
    <row r="343" spans="1:15" x14ac:dyDescent="0.25">
      <c r="G343" t="s">
        <v>373</v>
      </c>
      <c r="H343" t="s">
        <v>374</v>
      </c>
      <c r="I343" t="s">
        <v>375</v>
      </c>
      <c r="J343" t="s">
        <v>376</v>
      </c>
      <c r="K343" t="s">
        <v>377</v>
      </c>
      <c r="L343" t="s">
        <v>378</v>
      </c>
      <c r="N343" t="s">
        <v>379</v>
      </c>
      <c r="O343" t="s">
        <v>380</v>
      </c>
    </row>
    <row r="344" spans="1:15" x14ac:dyDescent="0.25">
      <c r="F344">
        <v>1</v>
      </c>
      <c r="G344">
        <v>0.01</v>
      </c>
      <c r="H344">
        <v>70.745000000000005</v>
      </c>
      <c r="I344">
        <v>36.667000000000002</v>
      </c>
      <c r="J344">
        <v>148</v>
      </c>
      <c r="K344">
        <v>-90</v>
      </c>
      <c r="L344">
        <v>1.006</v>
      </c>
      <c r="N344">
        <v>1.006</v>
      </c>
      <c r="O344">
        <f>1.732*L346</f>
        <v>0.11431200000000001</v>
      </c>
    </row>
    <row r="345" spans="1:15" x14ac:dyDescent="0.25">
      <c r="F345">
        <v>2</v>
      </c>
      <c r="G345">
        <v>2E-3</v>
      </c>
      <c r="H345">
        <v>138.649</v>
      </c>
      <c r="I345">
        <v>49.667000000000002</v>
      </c>
      <c r="J345">
        <v>156.333</v>
      </c>
      <c r="K345">
        <v>-90</v>
      </c>
      <c r="L345">
        <v>0.17100000000000001</v>
      </c>
      <c r="N345">
        <v>0.17100000000000001</v>
      </c>
      <c r="O345">
        <f>1.732*L347</f>
        <v>8.1404000000000004E-2</v>
      </c>
    </row>
    <row r="346" spans="1:15" x14ac:dyDescent="0.25">
      <c r="F346">
        <v>3</v>
      </c>
      <c r="G346" s="6">
        <v>7.2099999999999996E-4</v>
      </c>
      <c r="H346">
        <v>183.792</v>
      </c>
      <c r="I346">
        <v>73.667000000000002</v>
      </c>
      <c r="J346">
        <v>253.333</v>
      </c>
      <c r="K346">
        <v>-90</v>
      </c>
      <c r="L346">
        <v>6.6000000000000003E-2</v>
      </c>
    </row>
    <row r="347" spans="1:15" x14ac:dyDescent="0.25">
      <c r="F347">
        <v>4</v>
      </c>
      <c r="G347" s="6">
        <v>5.4080000000000003E-4</v>
      </c>
      <c r="H347">
        <v>188.667</v>
      </c>
      <c r="I347">
        <v>154.333</v>
      </c>
      <c r="J347">
        <v>225.333</v>
      </c>
      <c r="K347">
        <v>-90</v>
      </c>
      <c r="L347">
        <v>4.7E-2</v>
      </c>
    </row>
    <row r="350" spans="1:15" x14ac:dyDescent="0.25">
      <c r="A350" s="1">
        <v>32</v>
      </c>
      <c r="B350" s="1" t="s">
        <v>187</v>
      </c>
      <c r="C350" s="1" t="s">
        <v>190</v>
      </c>
      <c r="E350" s="1" t="s">
        <v>189</v>
      </c>
      <c r="F350" t="s">
        <v>29</v>
      </c>
      <c r="G350">
        <v>3</v>
      </c>
      <c r="H350">
        <v>0</v>
      </c>
      <c r="I350">
        <v>0</v>
      </c>
      <c r="J350">
        <v>3</v>
      </c>
      <c r="K350">
        <v>0.99</v>
      </c>
      <c r="L350">
        <f>1.732*0.062</f>
        <v>0.10738399999999999</v>
      </c>
    </row>
    <row r="352" spans="1:15" x14ac:dyDescent="0.25">
      <c r="G352" t="s">
        <v>373</v>
      </c>
      <c r="H352" t="s">
        <v>374</v>
      </c>
      <c r="I352" t="s">
        <v>375</v>
      </c>
      <c r="J352" t="s">
        <v>376</v>
      </c>
      <c r="K352" t="s">
        <v>377</v>
      </c>
      <c r="L352" t="s">
        <v>378</v>
      </c>
      <c r="N352" t="s">
        <v>379</v>
      </c>
      <c r="O352" t="s">
        <v>380</v>
      </c>
    </row>
    <row r="353" spans="1:15" x14ac:dyDescent="0.25">
      <c r="F353">
        <v>1</v>
      </c>
      <c r="G353">
        <v>0.01</v>
      </c>
      <c r="H353">
        <v>212.96899999999999</v>
      </c>
      <c r="I353">
        <v>22</v>
      </c>
      <c r="J353">
        <v>227.667</v>
      </c>
      <c r="K353">
        <v>-90</v>
      </c>
      <c r="L353">
        <v>0.99</v>
      </c>
      <c r="N353">
        <v>0.99</v>
      </c>
      <c r="O353">
        <f>1.732*0.062</f>
        <v>0.10738399999999999</v>
      </c>
    </row>
    <row r="354" spans="1:15" x14ac:dyDescent="0.25">
      <c r="F354">
        <v>2</v>
      </c>
      <c r="G354">
        <v>17.103999999999999</v>
      </c>
      <c r="H354">
        <v>225.298</v>
      </c>
      <c r="I354">
        <v>0</v>
      </c>
      <c r="J354">
        <v>255</v>
      </c>
      <c r="K354">
        <v>0</v>
      </c>
      <c r="L354">
        <v>0</v>
      </c>
      <c r="N354">
        <v>0</v>
      </c>
      <c r="O354">
        <v>0</v>
      </c>
    </row>
    <row r="355" spans="1:15" x14ac:dyDescent="0.25">
      <c r="F355">
        <v>3</v>
      </c>
      <c r="G355" s="6">
        <v>7.5949999999999998E-4</v>
      </c>
      <c r="H355">
        <v>143.905</v>
      </c>
      <c r="I355">
        <v>104.333</v>
      </c>
      <c r="J355">
        <v>173</v>
      </c>
      <c r="K355">
        <v>-90</v>
      </c>
      <c r="L355">
        <v>6.2E-2</v>
      </c>
    </row>
    <row r="356" spans="1:15" x14ac:dyDescent="0.25">
      <c r="F356">
        <v>4</v>
      </c>
      <c r="G356">
        <v>17.103999999999999</v>
      </c>
      <c r="H356">
        <v>225.298</v>
      </c>
      <c r="I356">
        <v>0</v>
      </c>
      <c r="J356">
        <v>255</v>
      </c>
      <c r="K356">
        <v>0</v>
      </c>
      <c r="L356">
        <v>0</v>
      </c>
    </row>
    <row r="363" spans="1:15" x14ac:dyDescent="0.25">
      <c r="A363" s="1">
        <v>33</v>
      </c>
      <c r="B363" s="1" t="s">
        <v>192</v>
      </c>
      <c r="C363" s="1" t="s">
        <v>16</v>
      </c>
      <c r="E363" t="s">
        <v>43</v>
      </c>
      <c r="F363" t="s">
        <v>29</v>
      </c>
      <c r="G363">
        <v>3</v>
      </c>
      <c r="H363">
        <v>0.10299999999999999</v>
      </c>
      <c r="I363">
        <v>6.7547999999999997E-2</v>
      </c>
      <c r="J363">
        <v>3</v>
      </c>
      <c r="K363">
        <v>1.0009999999999999</v>
      </c>
      <c r="L363">
        <v>3.2908E-2</v>
      </c>
    </row>
    <row r="364" spans="1:15" x14ac:dyDescent="0.25">
      <c r="A364" s="1"/>
      <c r="B364" s="1"/>
      <c r="C364" s="1"/>
    </row>
    <row r="365" spans="1:15" x14ac:dyDescent="0.25">
      <c r="A365" s="1"/>
      <c r="B365" s="1"/>
      <c r="C365" s="1"/>
      <c r="G365" t="s">
        <v>373</v>
      </c>
      <c r="H365" t="s">
        <v>374</v>
      </c>
      <c r="I365" t="s">
        <v>375</v>
      </c>
      <c r="J365" t="s">
        <v>376</v>
      </c>
      <c r="K365" t="s">
        <v>377</v>
      </c>
      <c r="L365" t="s">
        <v>378</v>
      </c>
      <c r="N365" t="s">
        <v>379</v>
      </c>
      <c r="O365" t="s">
        <v>380</v>
      </c>
    </row>
    <row r="366" spans="1:15" x14ac:dyDescent="0.25">
      <c r="A366" s="1"/>
      <c r="B366" s="1"/>
      <c r="C366" s="1"/>
      <c r="F366">
        <v>1</v>
      </c>
      <c r="G366">
        <v>6.0000000000000001E-3</v>
      </c>
      <c r="H366">
        <v>214.98099999999999</v>
      </c>
      <c r="I366">
        <v>72</v>
      </c>
      <c r="J366">
        <v>223</v>
      </c>
      <c r="K366">
        <v>-90</v>
      </c>
      <c r="L366">
        <v>1.0009999999999999</v>
      </c>
      <c r="N366">
        <v>1.0009999999999999</v>
      </c>
      <c r="O366">
        <f>1.732*L368</f>
        <v>3.2908E-2</v>
      </c>
    </row>
    <row r="367" spans="1:15" x14ac:dyDescent="0.25">
      <c r="A367" s="1"/>
      <c r="B367" s="1"/>
      <c r="C367" s="1"/>
      <c r="F367">
        <v>2</v>
      </c>
      <c r="G367" s="6">
        <v>6.9999999999999999E-4</v>
      </c>
      <c r="H367">
        <v>120.098</v>
      </c>
      <c r="I367">
        <v>63</v>
      </c>
      <c r="J367">
        <v>139.667</v>
      </c>
      <c r="K367">
        <v>-90</v>
      </c>
      <c r="L367">
        <v>0.10299999999999999</v>
      </c>
      <c r="N367">
        <v>0.10299999999999999</v>
      </c>
      <c r="O367">
        <f>1.732*L369</f>
        <v>6.7547999999999997E-2</v>
      </c>
    </row>
    <row r="368" spans="1:15" x14ac:dyDescent="0.25">
      <c r="A368" s="1"/>
      <c r="B368" s="1"/>
      <c r="C368" s="1"/>
      <c r="F368">
        <v>3</v>
      </c>
      <c r="G368" s="6">
        <v>1.6469999999999999E-4</v>
      </c>
      <c r="H368">
        <v>131.75</v>
      </c>
      <c r="I368">
        <v>106</v>
      </c>
      <c r="J368">
        <v>173</v>
      </c>
      <c r="K368">
        <v>-90</v>
      </c>
      <c r="L368">
        <v>1.9E-2</v>
      </c>
    </row>
    <row r="369" spans="1:15" x14ac:dyDescent="0.25">
      <c r="A369" s="1"/>
      <c r="B369" s="1"/>
      <c r="C369" s="1"/>
      <c r="F369">
        <v>4</v>
      </c>
      <c r="G369" s="6">
        <v>2.8830000000000001E-4</v>
      </c>
      <c r="H369">
        <v>157.905</v>
      </c>
      <c r="I369">
        <v>103.667</v>
      </c>
      <c r="J369">
        <v>183</v>
      </c>
      <c r="K369">
        <v>-90</v>
      </c>
      <c r="L369">
        <v>3.9E-2</v>
      </c>
    </row>
    <row r="370" spans="1:15" x14ac:dyDescent="0.25">
      <c r="A370" s="1"/>
      <c r="B370" s="1"/>
      <c r="C370" s="1"/>
    </row>
    <row r="372" spans="1:15" x14ac:dyDescent="0.25">
      <c r="A372">
        <v>34</v>
      </c>
      <c r="B372" t="s">
        <v>194</v>
      </c>
      <c r="C372" s="1" t="s">
        <v>65</v>
      </c>
      <c r="E372" s="1" t="s">
        <v>189</v>
      </c>
      <c r="F372" t="s">
        <v>29</v>
      </c>
      <c r="G372">
        <v>3</v>
      </c>
      <c r="H372">
        <v>0</v>
      </c>
      <c r="I372">
        <v>0</v>
      </c>
      <c r="J372">
        <v>3</v>
      </c>
      <c r="K372">
        <v>0.98799999999999999</v>
      </c>
      <c r="L372">
        <f>1.732*0.024</f>
        <v>4.1568000000000001E-2</v>
      </c>
    </row>
    <row r="374" spans="1:15" x14ac:dyDescent="0.25">
      <c r="G374" t="s">
        <v>373</v>
      </c>
      <c r="H374" t="s">
        <v>374</v>
      </c>
      <c r="I374" t="s">
        <v>375</v>
      </c>
      <c r="J374" t="s">
        <v>376</v>
      </c>
      <c r="K374" t="s">
        <v>377</v>
      </c>
      <c r="L374" t="s">
        <v>378</v>
      </c>
      <c r="N374" t="s">
        <v>379</v>
      </c>
      <c r="O374" t="s">
        <v>380</v>
      </c>
    </row>
    <row r="375" spans="1:15" x14ac:dyDescent="0.25">
      <c r="F375">
        <v>1</v>
      </c>
      <c r="G375">
        <v>1.2E-2</v>
      </c>
      <c r="H375">
        <v>239.04300000000001</v>
      </c>
      <c r="I375">
        <v>19</v>
      </c>
      <c r="J375">
        <v>255</v>
      </c>
      <c r="K375">
        <v>-90</v>
      </c>
      <c r="L375">
        <v>0.98799999999999999</v>
      </c>
      <c r="N375">
        <v>0.98799999999999999</v>
      </c>
      <c r="O375">
        <f>1.732*0.024</f>
        <v>4.1568000000000001E-2</v>
      </c>
    </row>
    <row r="376" spans="1:15" x14ac:dyDescent="0.25">
      <c r="F376">
        <v>2</v>
      </c>
      <c r="G376">
        <v>16.545999999999999</v>
      </c>
      <c r="H376">
        <v>224.62700000000001</v>
      </c>
      <c r="I376">
        <v>0</v>
      </c>
      <c r="J376">
        <v>255</v>
      </c>
      <c r="K376">
        <v>0</v>
      </c>
      <c r="L376">
        <v>0</v>
      </c>
      <c r="N376">
        <v>0</v>
      </c>
      <c r="O376">
        <v>0</v>
      </c>
    </row>
    <row r="377" spans="1:15" x14ac:dyDescent="0.25">
      <c r="F377">
        <v>3</v>
      </c>
      <c r="G377" s="6">
        <v>4.1520000000000001E-4</v>
      </c>
      <c r="H377">
        <v>161</v>
      </c>
      <c r="I377">
        <v>137.333</v>
      </c>
      <c r="J377">
        <v>181</v>
      </c>
      <c r="K377">
        <v>-90</v>
      </c>
      <c r="L377">
        <v>2.4E-2</v>
      </c>
    </row>
    <row r="378" spans="1:15" x14ac:dyDescent="0.25">
      <c r="F378">
        <v>4</v>
      </c>
      <c r="G378">
        <v>16.545999999999999</v>
      </c>
      <c r="H378">
        <v>224.62700000000001</v>
      </c>
      <c r="I378">
        <v>0</v>
      </c>
      <c r="J378">
        <v>255</v>
      </c>
      <c r="K378">
        <v>0</v>
      </c>
      <c r="L378">
        <v>0</v>
      </c>
    </row>
    <row r="384" spans="1:15" s="1" customFormat="1" x14ac:dyDescent="0.25">
      <c r="A384" s="1">
        <v>35</v>
      </c>
      <c r="B384" s="1" t="s">
        <v>202</v>
      </c>
      <c r="C384" s="1" t="s">
        <v>16</v>
      </c>
      <c r="E384" s="1" t="s">
        <v>132</v>
      </c>
      <c r="F384" t="s">
        <v>29</v>
      </c>
      <c r="G384">
        <v>3</v>
      </c>
      <c r="H384">
        <v>0.27</v>
      </c>
      <c r="I384">
        <v>0</v>
      </c>
      <c r="J384">
        <v>3</v>
      </c>
      <c r="K384" s="1">
        <v>0.996</v>
      </c>
      <c r="L384" s="1">
        <v>0.16280800000000001</v>
      </c>
    </row>
    <row r="386" spans="1:15" x14ac:dyDescent="0.25">
      <c r="G386" t="s">
        <v>373</v>
      </c>
      <c r="H386" t="s">
        <v>374</v>
      </c>
      <c r="I386" t="s">
        <v>375</v>
      </c>
      <c r="J386" t="s">
        <v>376</v>
      </c>
      <c r="K386" t="s">
        <v>377</v>
      </c>
      <c r="L386" t="s">
        <v>378</v>
      </c>
      <c r="N386" t="s">
        <v>379</v>
      </c>
      <c r="O386" t="s">
        <v>380</v>
      </c>
    </row>
    <row r="387" spans="1:15" x14ac:dyDescent="0.25">
      <c r="F387">
        <v>1</v>
      </c>
      <c r="G387">
        <v>1.2E-2</v>
      </c>
      <c r="H387">
        <v>249.26400000000001</v>
      </c>
      <c r="I387">
        <v>41</v>
      </c>
      <c r="J387">
        <v>255</v>
      </c>
      <c r="K387">
        <v>-90</v>
      </c>
      <c r="L387">
        <v>0.996</v>
      </c>
      <c r="N387">
        <v>0.996</v>
      </c>
      <c r="O387">
        <f>1.732*L389</f>
        <v>0.16280800000000001</v>
      </c>
    </row>
    <row r="388" spans="1:15" x14ac:dyDescent="0.25">
      <c r="F388">
        <v>2</v>
      </c>
      <c r="G388">
        <v>3.0000000000000001E-3</v>
      </c>
      <c r="H388">
        <v>64.167000000000002</v>
      </c>
      <c r="I388">
        <v>8</v>
      </c>
      <c r="J388">
        <v>255</v>
      </c>
      <c r="K388">
        <v>-90</v>
      </c>
      <c r="L388">
        <v>0.27</v>
      </c>
      <c r="N388">
        <v>0.27</v>
      </c>
      <c r="O388">
        <v>0</v>
      </c>
    </row>
    <row r="389" spans="1:15" x14ac:dyDescent="0.25">
      <c r="F389">
        <v>3</v>
      </c>
      <c r="G389">
        <v>1E-3</v>
      </c>
      <c r="H389">
        <v>76.037000000000006</v>
      </c>
      <c r="I389">
        <v>24.332999999999998</v>
      </c>
      <c r="J389">
        <v>104.333</v>
      </c>
      <c r="K389">
        <v>-90</v>
      </c>
      <c r="L389">
        <v>9.4E-2</v>
      </c>
    </row>
    <row r="390" spans="1:15" x14ac:dyDescent="0.25">
      <c r="F390">
        <v>4</v>
      </c>
      <c r="G390">
        <v>8.9109999999999996</v>
      </c>
      <c r="H390">
        <v>239.846</v>
      </c>
      <c r="I390">
        <v>0</v>
      </c>
      <c r="J390">
        <v>255</v>
      </c>
      <c r="K390">
        <v>0</v>
      </c>
      <c r="L390">
        <v>0</v>
      </c>
    </row>
    <row r="392" spans="1:15" s="1" customFormat="1" x14ac:dyDescent="0.25">
      <c r="A392" s="1">
        <v>36</v>
      </c>
      <c r="B392" s="1" t="s">
        <v>208</v>
      </c>
      <c r="C392" s="1" t="s">
        <v>15</v>
      </c>
      <c r="E392" s="1" t="s">
        <v>210</v>
      </c>
      <c r="F392" t="s">
        <v>29</v>
      </c>
      <c r="G392">
        <v>3</v>
      </c>
      <c r="H392">
        <v>0.51</v>
      </c>
      <c r="I392">
        <v>0</v>
      </c>
      <c r="J392">
        <v>3</v>
      </c>
      <c r="K392">
        <v>0.81599999999999995</v>
      </c>
      <c r="L392">
        <v>0</v>
      </c>
    </row>
    <row r="394" spans="1:15" x14ac:dyDescent="0.25">
      <c r="G394" t="s">
        <v>373</v>
      </c>
      <c r="H394" t="s">
        <v>374</v>
      </c>
      <c r="I394" t="s">
        <v>375</v>
      </c>
      <c r="J394" t="s">
        <v>376</v>
      </c>
      <c r="K394" t="s">
        <v>377</v>
      </c>
      <c r="L394" t="s">
        <v>378</v>
      </c>
      <c r="N394" t="s">
        <v>379</v>
      </c>
      <c r="O394" t="s">
        <v>380</v>
      </c>
    </row>
    <row r="395" spans="1:15" x14ac:dyDescent="0.25">
      <c r="F395">
        <v>1</v>
      </c>
      <c r="G395">
        <v>9.4E-2</v>
      </c>
      <c r="H395">
        <v>216.70400000000001</v>
      </c>
      <c r="I395">
        <v>48</v>
      </c>
      <c r="J395">
        <v>255</v>
      </c>
      <c r="K395">
        <v>-90</v>
      </c>
      <c r="L395">
        <v>0.81599999999999995</v>
      </c>
      <c r="N395">
        <v>0.81599999999999995</v>
      </c>
      <c r="O395">
        <v>0</v>
      </c>
    </row>
    <row r="396" spans="1:15" x14ac:dyDescent="0.25">
      <c r="F396">
        <v>2</v>
      </c>
      <c r="G396">
        <v>6.2E-2</v>
      </c>
      <c r="H396">
        <v>70.555999999999997</v>
      </c>
      <c r="I396">
        <v>0</v>
      </c>
      <c r="J396">
        <v>114.667</v>
      </c>
      <c r="K396">
        <v>-90</v>
      </c>
      <c r="L396">
        <v>0.51</v>
      </c>
      <c r="N396">
        <v>0.51</v>
      </c>
      <c r="O396">
        <v>0</v>
      </c>
    </row>
    <row r="397" spans="1:15" x14ac:dyDescent="0.25">
      <c r="F397">
        <v>3</v>
      </c>
      <c r="G397">
        <v>643.63800000000003</v>
      </c>
      <c r="H397">
        <v>237.685</v>
      </c>
      <c r="I397">
        <v>0</v>
      </c>
      <c r="J397">
        <v>255</v>
      </c>
      <c r="K397">
        <v>0</v>
      </c>
      <c r="L397">
        <v>0</v>
      </c>
    </row>
    <row r="398" spans="1:15" x14ac:dyDescent="0.25">
      <c r="F398">
        <v>4</v>
      </c>
      <c r="G398">
        <v>643.63800000000003</v>
      </c>
      <c r="H398">
        <v>237.685</v>
      </c>
      <c r="I398">
        <v>0</v>
      </c>
      <c r="J398">
        <v>255</v>
      </c>
      <c r="K398">
        <v>0</v>
      </c>
      <c r="L398">
        <v>0</v>
      </c>
    </row>
    <row r="400" spans="1:15" s="1" customFormat="1" x14ac:dyDescent="0.25">
      <c r="A400" s="1">
        <v>37</v>
      </c>
      <c r="B400" s="1" t="s">
        <v>227</v>
      </c>
      <c r="C400" s="1" t="s">
        <v>15</v>
      </c>
      <c r="E400" s="1" t="s">
        <v>229</v>
      </c>
      <c r="F400" t="s">
        <v>29</v>
      </c>
      <c r="G400">
        <v>3</v>
      </c>
      <c r="H400">
        <v>6.3E-2</v>
      </c>
      <c r="I400">
        <v>0</v>
      </c>
      <c r="J400">
        <v>3</v>
      </c>
      <c r="K400">
        <v>0.93700000000000006</v>
      </c>
      <c r="L400">
        <f>1.732*0.032</f>
        <v>5.5424000000000001E-2</v>
      </c>
    </row>
    <row r="402" spans="1:15" x14ac:dyDescent="0.25">
      <c r="F402" t="s">
        <v>383</v>
      </c>
      <c r="G402" t="s">
        <v>373</v>
      </c>
      <c r="H402" t="s">
        <v>374</v>
      </c>
      <c r="I402" t="s">
        <v>375</v>
      </c>
      <c r="J402" t="s">
        <v>376</v>
      </c>
      <c r="K402" t="s">
        <v>377</v>
      </c>
      <c r="L402" t="s">
        <v>378</v>
      </c>
      <c r="N402" t="s">
        <v>379</v>
      </c>
      <c r="O402" t="s">
        <v>380</v>
      </c>
    </row>
    <row r="403" spans="1:15" x14ac:dyDescent="0.25">
      <c r="F403">
        <v>1</v>
      </c>
      <c r="G403">
        <v>7.0000000000000001E-3</v>
      </c>
      <c r="H403">
        <v>150.059</v>
      </c>
      <c r="I403">
        <v>29</v>
      </c>
      <c r="J403">
        <v>255</v>
      </c>
      <c r="K403">
        <v>-90</v>
      </c>
      <c r="L403">
        <v>0.93700000000000006</v>
      </c>
      <c r="N403">
        <v>0.93700000000000006</v>
      </c>
      <c r="O403">
        <f>1.732*0.032</f>
        <v>5.5424000000000001E-2</v>
      </c>
    </row>
    <row r="404" spans="1:15" x14ac:dyDescent="0.25">
      <c r="F404">
        <v>2</v>
      </c>
      <c r="G404" s="6">
        <v>5.6689999999999996E-4</v>
      </c>
      <c r="H404">
        <v>26.667000000000002</v>
      </c>
      <c r="I404">
        <v>18.667000000000002</v>
      </c>
      <c r="J404">
        <v>35.332999999999998</v>
      </c>
      <c r="K404">
        <v>-90</v>
      </c>
      <c r="L404">
        <v>6.3E-2</v>
      </c>
      <c r="N404">
        <v>6.3E-2</v>
      </c>
      <c r="O404">
        <v>0</v>
      </c>
    </row>
    <row r="405" spans="1:15" x14ac:dyDescent="0.25">
      <c r="F405">
        <v>3</v>
      </c>
      <c r="G405" s="6">
        <v>3.1490000000000001E-4</v>
      </c>
      <c r="H405">
        <v>30.6</v>
      </c>
      <c r="I405">
        <v>23.667000000000002</v>
      </c>
      <c r="J405">
        <v>40</v>
      </c>
      <c r="K405">
        <v>-90</v>
      </c>
      <c r="L405">
        <v>3.2000000000000001E-2</v>
      </c>
    </row>
    <row r="406" spans="1:15" x14ac:dyDescent="0.25">
      <c r="F406">
        <v>4</v>
      </c>
      <c r="G406">
        <v>2.8439999999999999</v>
      </c>
      <c r="H406">
        <v>231.68600000000001</v>
      </c>
      <c r="I406">
        <v>0</v>
      </c>
      <c r="J406">
        <v>255</v>
      </c>
      <c r="K406">
        <v>0</v>
      </c>
      <c r="L406">
        <v>0</v>
      </c>
    </row>
    <row r="409" spans="1:15" s="1" customFormat="1" x14ac:dyDescent="0.25">
      <c r="A409" s="1">
        <v>38</v>
      </c>
      <c r="B409" s="1" t="s">
        <v>243</v>
      </c>
      <c r="C409" s="1" t="s">
        <v>65</v>
      </c>
      <c r="E409" s="1" t="s">
        <v>245</v>
      </c>
      <c r="F409" t="s">
        <v>29</v>
      </c>
      <c r="G409">
        <v>3</v>
      </c>
      <c r="H409">
        <v>0.45600000000000002</v>
      </c>
      <c r="I409">
        <f>1.732*0.012</f>
        <v>2.0784E-2</v>
      </c>
      <c r="J409">
        <v>3</v>
      </c>
      <c r="K409">
        <v>0.97199999999999998</v>
      </c>
      <c r="L409">
        <f>1.732*0.072</f>
        <v>0.124704</v>
      </c>
    </row>
    <row r="411" spans="1:15" x14ac:dyDescent="0.25">
      <c r="F411" t="s">
        <v>384</v>
      </c>
      <c r="G411" t="s">
        <v>373</v>
      </c>
      <c r="H411" t="s">
        <v>374</v>
      </c>
      <c r="I411" t="s">
        <v>375</v>
      </c>
      <c r="J411" t="s">
        <v>376</v>
      </c>
      <c r="K411" t="s">
        <v>377</v>
      </c>
      <c r="L411" t="s">
        <v>378</v>
      </c>
      <c r="N411" t="s">
        <v>379</v>
      </c>
      <c r="O411" t="s">
        <v>380</v>
      </c>
    </row>
    <row r="412" spans="1:15" x14ac:dyDescent="0.25">
      <c r="F412">
        <v>1</v>
      </c>
      <c r="G412">
        <v>6.0000000000000001E-3</v>
      </c>
      <c r="H412">
        <v>0.33300000000000002</v>
      </c>
      <c r="I412">
        <v>0</v>
      </c>
      <c r="J412">
        <v>13</v>
      </c>
      <c r="K412">
        <v>-90</v>
      </c>
      <c r="L412">
        <v>0.45600000000000002</v>
      </c>
      <c r="N412">
        <v>0.45600000000000002</v>
      </c>
      <c r="O412">
        <f>1.732*0.012</f>
        <v>2.0784E-2</v>
      </c>
    </row>
    <row r="413" spans="1:15" x14ac:dyDescent="0.25">
      <c r="F413">
        <v>2</v>
      </c>
      <c r="G413">
        <v>1.2E-2</v>
      </c>
      <c r="H413">
        <v>38.837000000000003</v>
      </c>
      <c r="I413">
        <v>0</v>
      </c>
      <c r="J413">
        <v>46</v>
      </c>
      <c r="K413">
        <v>-90</v>
      </c>
      <c r="L413">
        <v>0.97199999999999998</v>
      </c>
      <c r="N413">
        <v>0.97199999999999998</v>
      </c>
      <c r="O413">
        <f>1.732*0.072</f>
        <v>0.124704</v>
      </c>
    </row>
    <row r="414" spans="1:15" x14ac:dyDescent="0.25">
      <c r="F414">
        <v>3</v>
      </c>
      <c r="G414" s="6">
        <v>2.8800000000000001E-4</v>
      </c>
      <c r="H414">
        <v>185</v>
      </c>
      <c r="I414">
        <v>179</v>
      </c>
      <c r="J414">
        <v>191</v>
      </c>
      <c r="K414">
        <v>-90</v>
      </c>
      <c r="L414">
        <v>1.2E-2</v>
      </c>
    </row>
    <row r="415" spans="1:15" x14ac:dyDescent="0.25">
      <c r="F415">
        <v>4</v>
      </c>
      <c r="G415">
        <v>1E-3</v>
      </c>
      <c r="H415">
        <v>116.286</v>
      </c>
      <c r="I415">
        <v>20</v>
      </c>
      <c r="J415">
        <v>235</v>
      </c>
      <c r="K415">
        <v>-90</v>
      </c>
      <c r="L415">
        <v>7.1999999999999995E-2</v>
      </c>
    </row>
    <row r="419" spans="1:15" s="1" customFormat="1" x14ac:dyDescent="0.25">
      <c r="A419" s="1">
        <v>39</v>
      </c>
      <c r="B419" s="1" t="s">
        <v>260</v>
      </c>
      <c r="C419" s="1" t="s">
        <v>16</v>
      </c>
      <c r="E419" s="1" t="s">
        <v>262</v>
      </c>
      <c r="F419" t="s">
        <v>29</v>
      </c>
      <c r="G419">
        <v>3</v>
      </c>
      <c r="H419">
        <v>0.443</v>
      </c>
      <c r="I419">
        <v>0</v>
      </c>
      <c r="J419">
        <v>3</v>
      </c>
      <c r="K419">
        <v>1.02</v>
      </c>
      <c r="L419">
        <f>1.732*0.074</f>
        <v>0.128168</v>
      </c>
    </row>
    <row r="421" spans="1:15" x14ac:dyDescent="0.25">
      <c r="G421" t="s">
        <v>373</v>
      </c>
      <c r="H421" t="s">
        <v>374</v>
      </c>
      <c r="I421" t="s">
        <v>375</v>
      </c>
      <c r="J421" t="s">
        <v>376</v>
      </c>
      <c r="K421" t="s">
        <v>377</v>
      </c>
      <c r="L421" t="s">
        <v>378</v>
      </c>
      <c r="N421" t="s">
        <v>379</v>
      </c>
      <c r="O421" t="s">
        <v>380</v>
      </c>
    </row>
    <row r="422" spans="1:15" x14ac:dyDescent="0.25">
      <c r="F422">
        <v>1</v>
      </c>
      <c r="G422">
        <v>1.2999999999999999E-2</v>
      </c>
      <c r="H422">
        <v>7.8890000000000002</v>
      </c>
      <c r="I422">
        <v>0</v>
      </c>
      <c r="J422">
        <v>255</v>
      </c>
      <c r="K422">
        <v>-90</v>
      </c>
      <c r="L422">
        <v>1.02</v>
      </c>
      <c r="N422">
        <v>1.02</v>
      </c>
      <c r="O422">
        <f>1.732*0.074</f>
        <v>0.128168</v>
      </c>
    </row>
    <row r="423" spans="1:15" x14ac:dyDescent="0.25">
      <c r="F423">
        <v>2</v>
      </c>
      <c r="G423">
        <v>6.0000000000000001E-3</v>
      </c>
      <c r="H423">
        <v>54.658000000000001</v>
      </c>
      <c r="I423">
        <v>3</v>
      </c>
      <c r="J423">
        <v>199.333</v>
      </c>
      <c r="K423">
        <v>-90</v>
      </c>
      <c r="L423">
        <v>0.443</v>
      </c>
      <c r="N423">
        <v>0.443</v>
      </c>
      <c r="O423">
        <v>0</v>
      </c>
    </row>
    <row r="424" spans="1:15" x14ac:dyDescent="0.25">
      <c r="F424">
        <v>3</v>
      </c>
      <c r="G424">
        <v>1E-3</v>
      </c>
      <c r="H424">
        <v>226.714</v>
      </c>
      <c r="I424">
        <v>59</v>
      </c>
      <c r="J424">
        <v>255</v>
      </c>
      <c r="K424">
        <v>-90</v>
      </c>
      <c r="L424">
        <v>7.3999999999999996E-2</v>
      </c>
    </row>
    <row r="425" spans="1:15" x14ac:dyDescent="0.25">
      <c r="F425">
        <v>4</v>
      </c>
      <c r="G425">
        <v>5.4089999999999998</v>
      </c>
      <c r="H425">
        <v>219.947</v>
      </c>
      <c r="I425">
        <v>0</v>
      </c>
      <c r="J425">
        <v>255</v>
      </c>
      <c r="K425">
        <v>0</v>
      </c>
      <c r="L425">
        <v>0</v>
      </c>
    </row>
    <row r="427" spans="1:15" s="1" customFormat="1" x14ac:dyDescent="0.25">
      <c r="A427" s="1">
        <v>40</v>
      </c>
      <c r="B427" s="1" t="s">
        <v>280</v>
      </c>
      <c r="C427" s="1" t="s">
        <v>16</v>
      </c>
      <c r="E427" s="1" t="s">
        <v>282</v>
      </c>
      <c r="F427" t="s">
        <v>29</v>
      </c>
      <c r="G427">
        <v>3</v>
      </c>
      <c r="H427">
        <v>0.23300000000000001</v>
      </c>
      <c r="I427">
        <v>0.10738399999999999</v>
      </c>
      <c r="J427">
        <v>3</v>
      </c>
      <c r="K427">
        <v>1.105</v>
      </c>
      <c r="L427">
        <v>0.13509599999999999</v>
      </c>
    </row>
    <row r="429" spans="1:15" x14ac:dyDescent="0.25">
      <c r="G429" t="s">
        <v>373</v>
      </c>
      <c r="H429" t="s">
        <v>374</v>
      </c>
      <c r="I429" t="s">
        <v>375</v>
      </c>
      <c r="J429" t="s">
        <v>376</v>
      </c>
      <c r="K429" t="s">
        <v>377</v>
      </c>
      <c r="L429" t="s">
        <v>378</v>
      </c>
      <c r="N429" t="s">
        <v>379</v>
      </c>
      <c r="O429" t="s">
        <v>380</v>
      </c>
    </row>
    <row r="430" spans="1:15" x14ac:dyDescent="0.25">
      <c r="F430">
        <v>1</v>
      </c>
      <c r="G430">
        <v>2E-3</v>
      </c>
      <c r="H430">
        <v>151.065</v>
      </c>
      <c r="I430">
        <v>46.332999999999998</v>
      </c>
      <c r="J430">
        <v>226.333</v>
      </c>
      <c r="K430">
        <v>-90</v>
      </c>
      <c r="L430">
        <v>0.23300000000000001</v>
      </c>
      <c r="N430">
        <v>0.23300000000000001</v>
      </c>
      <c r="O430">
        <f>1.732*L432</f>
        <v>0.10738399999999999</v>
      </c>
    </row>
    <row r="431" spans="1:15" x14ac:dyDescent="0.25">
      <c r="F431">
        <v>2</v>
      </c>
      <c r="G431">
        <v>8.9999999999999993E-3</v>
      </c>
      <c r="H431">
        <v>161.86199999999999</v>
      </c>
      <c r="I431">
        <v>49</v>
      </c>
      <c r="J431">
        <v>255</v>
      </c>
      <c r="K431">
        <v>-90</v>
      </c>
      <c r="L431">
        <v>1.105</v>
      </c>
      <c r="N431">
        <v>1.105</v>
      </c>
      <c r="O431">
        <f>1.732*0.078</f>
        <v>0.13509599999999999</v>
      </c>
    </row>
    <row r="432" spans="1:15" x14ac:dyDescent="0.25">
      <c r="F432">
        <v>3</v>
      </c>
      <c r="G432" s="6">
        <v>5.4500000000000002E-4</v>
      </c>
      <c r="H432">
        <v>144.03700000000001</v>
      </c>
      <c r="I432">
        <v>40</v>
      </c>
      <c r="J432">
        <v>225</v>
      </c>
      <c r="K432">
        <v>-90</v>
      </c>
      <c r="L432">
        <v>6.2E-2</v>
      </c>
    </row>
    <row r="433" spans="1:15" x14ac:dyDescent="0.25">
      <c r="F433">
        <v>4</v>
      </c>
      <c r="G433" s="6">
        <v>6.6620000000000004E-4</v>
      </c>
      <c r="H433">
        <v>10.727</v>
      </c>
      <c r="I433">
        <v>1</v>
      </c>
      <c r="J433">
        <v>12</v>
      </c>
      <c r="K433">
        <v>-90</v>
      </c>
      <c r="L433">
        <v>7.8E-2</v>
      </c>
    </row>
    <row r="440" spans="1:15" s="1" customFormat="1" x14ac:dyDescent="0.25">
      <c r="A440" s="1">
        <v>41</v>
      </c>
      <c r="B440" s="1" t="s">
        <v>289</v>
      </c>
      <c r="C440" s="1" t="s">
        <v>15</v>
      </c>
      <c r="E440" s="1" t="s">
        <v>136</v>
      </c>
      <c r="F440" t="s">
        <v>29</v>
      </c>
      <c r="G440">
        <v>3</v>
      </c>
      <c r="H440">
        <v>0.161</v>
      </c>
      <c r="I440">
        <v>8.3136000000000002E-2</v>
      </c>
      <c r="J440">
        <v>3</v>
      </c>
      <c r="K440" s="1">
        <v>0.99399999999999999</v>
      </c>
      <c r="L440" s="1">
        <v>7.2744000000000003E-2</v>
      </c>
    </row>
    <row r="442" spans="1:15" x14ac:dyDescent="0.25">
      <c r="G442" t="s">
        <v>373</v>
      </c>
      <c r="H442" t="s">
        <v>374</v>
      </c>
      <c r="I442" t="s">
        <v>375</v>
      </c>
      <c r="J442" t="s">
        <v>376</v>
      </c>
      <c r="K442" t="s">
        <v>377</v>
      </c>
      <c r="L442" t="s">
        <v>378</v>
      </c>
      <c r="N442" t="s">
        <v>379</v>
      </c>
      <c r="O442" t="s">
        <v>380</v>
      </c>
    </row>
    <row r="443" spans="1:15" x14ac:dyDescent="0.25">
      <c r="F443">
        <v>1</v>
      </c>
      <c r="G443">
        <v>6.0000000000000001E-3</v>
      </c>
      <c r="H443">
        <v>8.282</v>
      </c>
      <c r="I443">
        <v>0</v>
      </c>
      <c r="J443">
        <v>71.332999999999998</v>
      </c>
      <c r="K443">
        <v>-90</v>
      </c>
      <c r="L443">
        <v>0.99399999999999999</v>
      </c>
      <c r="N443">
        <v>0.99399999999999999</v>
      </c>
      <c r="O443">
        <f>1.732*L445</f>
        <v>7.2744000000000003E-2</v>
      </c>
    </row>
    <row r="444" spans="1:15" x14ac:dyDescent="0.25">
      <c r="F444">
        <v>2</v>
      </c>
      <c r="G444" s="6">
        <v>9.921000000000001E-4</v>
      </c>
      <c r="H444">
        <v>25.582999999999998</v>
      </c>
      <c r="I444">
        <v>16</v>
      </c>
      <c r="J444">
        <v>200</v>
      </c>
      <c r="K444">
        <v>-90</v>
      </c>
      <c r="L444">
        <v>0.161</v>
      </c>
      <c r="N444">
        <v>0.161</v>
      </c>
      <c r="O444">
        <f>1.732*L446</f>
        <v>8.3136000000000002E-2</v>
      </c>
    </row>
    <row r="445" spans="1:15" x14ac:dyDescent="0.25">
      <c r="F445">
        <v>3</v>
      </c>
      <c r="G445" s="6">
        <v>2.834E-4</v>
      </c>
      <c r="H445">
        <v>45.5</v>
      </c>
      <c r="I445">
        <v>0</v>
      </c>
      <c r="J445">
        <v>126</v>
      </c>
      <c r="K445">
        <v>-90</v>
      </c>
      <c r="L445">
        <v>4.2000000000000003E-2</v>
      </c>
    </row>
    <row r="446" spans="1:15" x14ac:dyDescent="0.25">
      <c r="F446">
        <v>4</v>
      </c>
      <c r="G446" s="6">
        <v>3.189E-4</v>
      </c>
      <c r="H446">
        <v>50.37</v>
      </c>
      <c r="I446">
        <v>0</v>
      </c>
      <c r="J446">
        <v>183.667</v>
      </c>
      <c r="K446">
        <v>-90</v>
      </c>
      <c r="L446">
        <v>4.8000000000000001E-2</v>
      </c>
    </row>
    <row r="452" spans="1:15" s="1" customFormat="1" x14ac:dyDescent="0.25">
      <c r="A452" s="1">
        <v>42</v>
      </c>
      <c r="B452" s="1" t="s">
        <v>292</v>
      </c>
      <c r="C452" s="1" t="s">
        <v>295</v>
      </c>
      <c r="E452" s="1" t="s">
        <v>294</v>
      </c>
      <c r="F452" t="s">
        <v>29</v>
      </c>
      <c r="G452">
        <v>3</v>
      </c>
      <c r="H452">
        <v>0.56299999999999994</v>
      </c>
      <c r="I452">
        <f>1.732*0.056</f>
        <v>9.6991999999999995E-2</v>
      </c>
      <c r="J452">
        <v>3</v>
      </c>
      <c r="K452">
        <v>1.008</v>
      </c>
      <c r="L452">
        <v>0</v>
      </c>
    </row>
    <row r="454" spans="1:15" x14ac:dyDescent="0.25">
      <c r="G454" t="s">
        <v>373</v>
      </c>
      <c r="H454" t="s">
        <v>374</v>
      </c>
      <c r="I454" t="s">
        <v>375</v>
      </c>
      <c r="J454" t="s">
        <v>376</v>
      </c>
      <c r="K454" t="s">
        <v>377</v>
      </c>
      <c r="L454" t="s">
        <v>378</v>
      </c>
      <c r="N454" t="s">
        <v>379</v>
      </c>
      <c r="O454" t="s">
        <v>380</v>
      </c>
    </row>
    <row r="455" spans="1:15" x14ac:dyDescent="0.25">
      <c r="F455">
        <v>1</v>
      </c>
      <c r="G455">
        <v>5.0000000000000001E-3</v>
      </c>
      <c r="H455">
        <v>32.005000000000003</v>
      </c>
      <c r="I455">
        <v>23.667000000000002</v>
      </c>
      <c r="J455">
        <v>245</v>
      </c>
      <c r="K455">
        <v>-90</v>
      </c>
      <c r="L455">
        <v>0.56299999999999994</v>
      </c>
      <c r="N455">
        <v>0.56299999999999994</v>
      </c>
      <c r="O455">
        <f>1.732*0.056</f>
        <v>9.6991999999999995E-2</v>
      </c>
    </row>
    <row r="456" spans="1:15" x14ac:dyDescent="0.25">
      <c r="F456">
        <v>2</v>
      </c>
      <c r="G456">
        <v>8.0000000000000002E-3</v>
      </c>
      <c r="H456">
        <v>157.94</v>
      </c>
      <c r="I456">
        <v>49.667000000000002</v>
      </c>
      <c r="J456">
        <v>163.333</v>
      </c>
      <c r="K456">
        <v>-90</v>
      </c>
      <c r="L456">
        <v>1.008</v>
      </c>
      <c r="N456">
        <v>1.008</v>
      </c>
      <c r="O456">
        <v>0</v>
      </c>
    </row>
    <row r="457" spans="1:15" x14ac:dyDescent="0.25">
      <c r="F457">
        <v>3</v>
      </c>
      <c r="G457" s="6">
        <v>5.0390000000000005E-4</v>
      </c>
      <c r="H457">
        <v>133.833</v>
      </c>
      <c r="I457">
        <v>27.667000000000002</v>
      </c>
      <c r="J457">
        <v>198</v>
      </c>
      <c r="K457">
        <v>-90</v>
      </c>
      <c r="L457">
        <v>5.6000000000000001E-2</v>
      </c>
    </row>
    <row r="458" spans="1:15" x14ac:dyDescent="0.25">
      <c r="F458">
        <v>4</v>
      </c>
      <c r="G458">
        <v>7.2750000000000004</v>
      </c>
      <c r="H458">
        <v>227.28800000000001</v>
      </c>
      <c r="I458">
        <v>18</v>
      </c>
      <c r="J458">
        <v>255</v>
      </c>
      <c r="K458">
        <v>0</v>
      </c>
      <c r="L458">
        <v>0</v>
      </c>
    </row>
    <row r="464" spans="1:15" s="1" customFormat="1" x14ac:dyDescent="0.25">
      <c r="A464" s="1">
        <v>43</v>
      </c>
      <c r="B464" s="1" t="s">
        <v>297</v>
      </c>
      <c r="C464" s="1" t="s">
        <v>298</v>
      </c>
      <c r="D464" t="s">
        <v>299</v>
      </c>
      <c r="E464" s="1" t="s">
        <v>295</v>
      </c>
      <c r="F464" t="s">
        <v>29</v>
      </c>
      <c r="G464">
        <v>3</v>
      </c>
      <c r="H464">
        <v>0.22</v>
      </c>
      <c r="I464">
        <f>0.08*1.732</f>
        <v>0.13855999999999999</v>
      </c>
      <c r="J464">
        <v>3</v>
      </c>
      <c r="K464" s="1">
        <v>0.99</v>
      </c>
      <c r="L464" s="1">
        <f>0.05*1.732</f>
        <v>8.660000000000001E-2</v>
      </c>
    </row>
    <row r="466" spans="1:15" s="1" customFormat="1" x14ac:dyDescent="0.25">
      <c r="A466" s="1">
        <v>44</v>
      </c>
      <c r="B466" s="1" t="s">
        <v>305</v>
      </c>
      <c r="C466" s="1" t="s">
        <v>295</v>
      </c>
      <c r="E466" s="1" t="s">
        <v>307</v>
      </c>
      <c r="F466" t="s">
        <v>29</v>
      </c>
      <c r="G466" s="1">
        <v>3</v>
      </c>
      <c r="H466" s="1">
        <v>0.36299999999999999</v>
      </c>
      <c r="I466" s="1">
        <v>6.7547999999999997E-2</v>
      </c>
      <c r="J466" s="1">
        <v>3</v>
      </c>
      <c r="K466" s="1">
        <v>1.0109999999999999</v>
      </c>
      <c r="L466" s="1">
        <v>5.5424000000000001E-2</v>
      </c>
    </row>
    <row r="468" spans="1:15" x14ac:dyDescent="0.25">
      <c r="G468" t="s">
        <v>373</v>
      </c>
      <c r="H468" t="s">
        <v>374</v>
      </c>
      <c r="I468" t="s">
        <v>375</v>
      </c>
      <c r="J468" t="s">
        <v>376</v>
      </c>
      <c r="K468" t="s">
        <v>377</v>
      </c>
      <c r="L468" t="s">
        <v>378</v>
      </c>
      <c r="N468" t="s">
        <v>379</v>
      </c>
      <c r="O468" t="s">
        <v>380</v>
      </c>
    </row>
    <row r="469" spans="1:15" x14ac:dyDescent="0.25">
      <c r="F469">
        <v>1</v>
      </c>
      <c r="G469">
        <v>8.0000000000000002E-3</v>
      </c>
      <c r="H469">
        <v>82.317999999999998</v>
      </c>
      <c r="I469">
        <v>11</v>
      </c>
      <c r="J469">
        <v>150</v>
      </c>
      <c r="K469">
        <v>-90</v>
      </c>
      <c r="L469">
        <v>1.0109999999999999</v>
      </c>
      <c r="N469">
        <v>1.0109999999999999</v>
      </c>
      <c r="O469">
        <f>1.732*L471</f>
        <v>5.5424000000000001E-2</v>
      </c>
    </row>
    <row r="470" spans="1:15" x14ac:dyDescent="0.25">
      <c r="F470">
        <v>2</v>
      </c>
      <c r="G470">
        <v>3.0000000000000001E-3</v>
      </c>
      <c r="H470">
        <v>3.468</v>
      </c>
      <c r="I470">
        <v>0</v>
      </c>
      <c r="J470">
        <v>150</v>
      </c>
      <c r="K470">
        <v>-90</v>
      </c>
      <c r="L470">
        <v>0.36299999999999999</v>
      </c>
      <c r="N470">
        <v>0.36299999999999999</v>
      </c>
      <c r="O470">
        <f>1.732*L472</f>
        <v>6.7547999999999997E-2</v>
      </c>
    </row>
    <row r="471" spans="1:15" x14ac:dyDescent="0.25">
      <c r="F471">
        <v>3</v>
      </c>
      <c r="G471" s="6">
        <v>3.1159999999999998E-4</v>
      </c>
      <c r="H471">
        <v>139.19999999999999</v>
      </c>
      <c r="I471">
        <v>14</v>
      </c>
      <c r="J471">
        <v>243</v>
      </c>
      <c r="K471">
        <v>-90</v>
      </c>
      <c r="L471">
        <v>3.2000000000000001E-2</v>
      </c>
    </row>
    <row r="472" spans="1:15" x14ac:dyDescent="0.25">
      <c r="F472">
        <v>4</v>
      </c>
      <c r="G472" s="6">
        <v>3.7399999999999998E-4</v>
      </c>
      <c r="H472">
        <v>9.8330000000000002</v>
      </c>
      <c r="I472">
        <v>0</v>
      </c>
      <c r="J472">
        <v>23</v>
      </c>
      <c r="K472">
        <v>-90</v>
      </c>
      <c r="L472">
        <v>3.9E-2</v>
      </c>
    </row>
    <row r="475" spans="1:15" s="1" customFormat="1" x14ac:dyDescent="0.25">
      <c r="A475" s="1">
        <v>45</v>
      </c>
      <c r="B475" s="1" t="s">
        <v>309</v>
      </c>
      <c r="C475" s="1" t="s">
        <v>15</v>
      </c>
      <c r="E475" s="1" t="s">
        <v>52</v>
      </c>
      <c r="F475" t="s">
        <v>29</v>
      </c>
      <c r="G475">
        <v>3</v>
      </c>
      <c r="H475">
        <v>0.23899999999999999</v>
      </c>
      <c r="I475">
        <v>1.5587999999999999E-2</v>
      </c>
      <c r="J475">
        <v>3</v>
      </c>
      <c r="K475" s="1">
        <v>1.04</v>
      </c>
      <c r="L475" s="1">
        <v>3.1175999999999999E-2</v>
      </c>
    </row>
    <row r="476" spans="1:15" s="1" customFormat="1" x14ac:dyDescent="0.25">
      <c r="B476" s="1" t="s">
        <v>309</v>
      </c>
      <c r="C476" s="1" t="s">
        <v>15</v>
      </c>
      <c r="E476" s="1" t="s">
        <v>39</v>
      </c>
      <c r="F476" t="s">
        <v>29</v>
      </c>
      <c r="G476">
        <v>3</v>
      </c>
      <c r="H476">
        <v>8.3000000000000004E-2</v>
      </c>
      <c r="I476">
        <v>0</v>
      </c>
      <c r="J476">
        <v>3</v>
      </c>
      <c r="K476" s="1">
        <v>1.0489999999999999</v>
      </c>
      <c r="L476" s="1">
        <v>6.4084000000000002E-2</v>
      </c>
    </row>
    <row r="479" spans="1:15" x14ac:dyDescent="0.25">
      <c r="G479" t="s">
        <v>373</v>
      </c>
      <c r="H479" t="s">
        <v>374</v>
      </c>
      <c r="I479" t="s">
        <v>375</v>
      </c>
      <c r="J479" t="s">
        <v>376</v>
      </c>
      <c r="K479" t="s">
        <v>377</v>
      </c>
      <c r="L479" t="s">
        <v>378</v>
      </c>
      <c r="N479" t="s">
        <v>379</v>
      </c>
      <c r="O479" t="s">
        <v>380</v>
      </c>
    </row>
    <row r="480" spans="1:15" x14ac:dyDescent="0.25">
      <c r="F480">
        <v>1</v>
      </c>
      <c r="G480">
        <v>0.01</v>
      </c>
      <c r="H480">
        <v>249.36</v>
      </c>
      <c r="I480">
        <v>45.667000000000002</v>
      </c>
      <c r="J480">
        <v>255</v>
      </c>
      <c r="K480">
        <v>-90</v>
      </c>
      <c r="L480">
        <v>1.04</v>
      </c>
      <c r="N480">
        <v>1.04</v>
      </c>
      <c r="O480">
        <f>1.732*L482</f>
        <v>3.1175999999999999E-2</v>
      </c>
    </row>
    <row r="481" spans="1:15" x14ac:dyDescent="0.25">
      <c r="F481">
        <v>2</v>
      </c>
      <c r="G481">
        <v>2E-3</v>
      </c>
      <c r="H481">
        <v>206.44399999999999</v>
      </c>
      <c r="I481">
        <v>84.332999999999998</v>
      </c>
      <c r="J481">
        <v>226.333</v>
      </c>
      <c r="K481">
        <v>-90</v>
      </c>
      <c r="L481">
        <v>0.23899999999999999</v>
      </c>
      <c r="N481">
        <v>0.23899999999999999</v>
      </c>
      <c r="O481">
        <f>1.732*L483</f>
        <v>1.5587999999999999E-2</v>
      </c>
    </row>
    <row r="482" spans="1:15" x14ac:dyDescent="0.25">
      <c r="F482">
        <v>3</v>
      </c>
      <c r="G482" s="6">
        <v>2.541E-4</v>
      </c>
      <c r="H482">
        <v>121</v>
      </c>
      <c r="I482">
        <v>42</v>
      </c>
      <c r="J482">
        <v>172.333</v>
      </c>
      <c r="K482">
        <v>-90</v>
      </c>
      <c r="L482">
        <v>1.7999999999999999E-2</v>
      </c>
      <c r="N482">
        <v>1.0489999999999999</v>
      </c>
      <c r="O482">
        <f>1.732*L486</f>
        <v>6.4084000000000002E-2</v>
      </c>
    </row>
    <row r="483" spans="1:15" x14ac:dyDescent="0.25">
      <c r="F483">
        <v>4</v>
      </c>
      <c r="G483" s="6">
        <v>1.694E-4</v>
      </c>
      <c r="H483">
        <v>44.5</v>
      </c>
      <c r="I483">
        <v>28.332999999999998</v>
      </c>
      <c r="J483">
        <v>60.667000000000002</v>
      </c>
      <c r="K483">
        <v>-90</v>
      </c>
      <c r="L483">
        <v>8.9999999999999993E-3</v>
      </c>
      <c r="N483">
        <v>8.3000000000000004E-2</v>
      </c>
      <c r="O483">
        <v>0</v>
      </c>
    </row>
    <row r="484" spans="1:15" x14ac:dyDescent="0.25">
      <c r="F484">
        <v>5</v>
      </c>
      <c r="G484">
        <v>0.01</v>
      </c>
      <c r="H484">
        <v>247.84899999999999</v>
      </c>
      <c r="I484">
        <v>45.667000000000002</v>
      </c>
      <c r="J484">
        <v>255</v>
      </c>
      <c r="K484">
        <v>-90</v>
      </c>
      <c r="L484">
        <v>1.0489999999999999</v>
      </c>
    </row>
    <row r="485" spans="1:15" x14ac:dyDescent="0.25">
      <c r="F485">
        <v>6</v>
      </c>
      <c r="G485" s="6">
        <v>8.4690000000000004E-4</v>
      </c>
      <c r="H485">
        <v>124.667</v>
      </c>
      <c r="I485">
        <v>49.667000000000002</v>
      </c>
      <c r="J485">
        <v>183.333</v>
      </c>
      <c r="K485">
        <v>-90</v>
      </c>
      <c r="L485">
        <v>8.3000000000000004E-2</v>
      </c>
    </row>
    <row r="486" spans="1:15" x14ac:dyDescent="0.25">
      <c r="F486">
        <v>7</v>
      </c>
      <c r="G486" s="6">
        <v>4.2339999999999999E-4</v>
      </c>
      <c r="H486">
        <v>112.267</v>
      </c>
      <c r="I486">
        <v>33</v>
      </c>
      <c r="J486">
        <v>181.667</v>
      </c>
      <c r="K486">
        <v>-90</v>
      </c>
      <c r="L486">
        <v>3.6999999999999998E-2</v>
      </c>
    </row>
    <row r="487" spans="1:15" x14ac:dyDescent="0.25">
      <c r="F487">
        <v>8</v>
      </c>
      <c r="G487">
        <v>11.255000000000001</v>
      </c>
      <c r="H487">
        <v>234.941</v>
      </c>
      <c r="I487">
        <v>11</v>
      </c>
      <c r="J487">
        <v>255</v>
      </c>
      <c r="K487">
        <v>0</v>
      </c>
      <c r="L487">
        <v>0</v>
      </c>
    </row>
    <row r="489" spans="1:15" s="1" customFormat="1" x14ac:dyDescent="0.25">
      <c r="A489" s="1">
        <v>46</v>
      </c>
      <c r="B489" s="1" t="s">
        <v>311</v>
      </c>
      <c r="C489" s="1" t="s">
        <v>295</v>
      </c>
      <c r="E489" s="1" t="s">
        <v>299</v>
      </c>
      <c r="F489" t="s">
        <v>29</v>
      </c>
      <c r="G489">
        <v>3</v>
      </c>
      <c r="H489">
        <v>0.26500000000000001</v>
      </c>
      <c r="I489">
        <v>8.660000000000001E-2</v>
      </c>
      <c r="J489">
        <v>3</v>
      </c>
      <c r="K489" s="1">
        <v>1.008</v>
      </c>
      <c r="L489" s="1">
        <v>0</v>
      </c>
    </row>
    <row r="491" spans="1:15" x14ac:dyDescent="0.25">
      <c r="F491" s="3" t="s">
        <v>385</v>
      </c>
      <c r="G491" t="s">
        <v>373</v>
      </c>
      <c r="H491" t="s">
        <v>374</v>
      </c>
      <c r="I491" t="s">
        <v>375</v>
      </c>
      <c r="J491" t="s">
        <v>376</v>
      </c>
      <c r="K491" t="s">
        <v>377</v>
      </c>
      <c r="L491" t="s">
        <v>378</v>
      </c>
      <c r="N491" t="s">
        <v>379</v>
      </c>
      <c r="O491" t="s">
        <v>380</v>
      </c>
    </row>
    <row r="492" spans="1:15" x14ac:dyDescent="0.25">
      <c r="F492">
        <v>1</v>
      </c>
      <c r="G492">
        <v>1.2999999999999999E-2</v>
      </c>
      <c r="H492">
        <v>75.974999999999994</v>
      </c>
      <c r="I492">
        <v>51</v>
      </c>
      <c r="J492">
        <v>187</v>
      </c>
      <c r="K492">
        <v>-90</v>
      </c>
      <c r="L492">
        <v>1.008</v>
      </c>
      <c r="N492">
        <v>1.008</v>
      </c>
      <c r="O492">
        <v>0</v>
      </c>
    </row>
    <row r="493" spans="1:15" x14ac:dyDescent="0.25">
      <c r="F493">
        <v>2</v>
      </c>
      <c r="G493">
        <v>3.0000000000000001E-3</v>
      </c>
      <c r="H493">
        <v>68.772999999999996</v>
      </c>
      <c r="I493">
        <v>51</v>
      </c>
      <c r="J493">
        <v>102</v>
      </c>
      <c r="K493">
        <v>-90</v>
      </c>
      <c r="L493">
        <v>0.26500000000000001</v>
      </c>
      <c r="N493">
        <v>0.26500000000000001</v>
      </c>
      <c r="O493">
        <f>1.732*0.05</f>
        <v>8.660000000000001E-2</v>
      </c>
    </row>
    <row r="494" spans="1:15" x14ac:dyDescent="0.25">
      <c r="F494">
        <v>3</v>
      </c>
      <c r="G494">
        <v>10.89</v>
      </c>
      <c r="H494">
        <v>228.679</v>
      </c>
      <c r="I494">
        <v>0</v>
      </c>
      <c r="J494">
        <v>255</v>
      </c>
      <c r="K494">
        <v>0</v>
      </c>
      <c r="L494">
        <v>0</v>
      </c>
    </row>
    <row r="495" spans="1:15" x14ac:dyDescent="0.25">
      <c r="F495">
        <v>4</v>
      </c>
      <c r="G495" s="6">
        <v>7.9359999999999999E-4</v>
      </c>
      <c r="H495">
        <v>156.4</v>
      </c>
      <c r="I495">
        <v>119</v>
      </c>
      <c r="J495">
        <v>204</v>
      </c>
      <c r="K495">
        <v>-90</v>
      </c>
      <c r="L495">
        <v>0.05</v>
      </c>
    </row>
    <row r="497" spans="1:15" s="1" customFormat="1" x14ac:dyDescent="0.25">
      <c r="A497" s="1">
        <v>47</v>
      </c>
      <c r="B497" s="1" t="s">
        <v>323</v>
      </c>
      <c r="C497" s="1" t="s">
        <v>15</v>
      </c>
      <c r="E497" s="1" t="s">
        <v>325</v>
      </c>
      <c r="F497" t="s">
        <v>29</v>
      </c>
      <c r="G497">
        <v>3</v>
      </c>
      <c r="H497">
        <v>0.4</v>
      </c>
      <c r="I497">
        <v>0</v>
      </c>
      <c r="J497">
        <v>3</v>
      </c>
      <c r="K497">
        <v>0.93300000000000005</v>
      </c>
      <c r="L497">
        <f>1.732*0.133</f>
        <v>0.23035600000000001</v>
      </c>
    </row>
    <row r="499" spans="1:15" x14ac:dyDescent="0.25">
      <c r="G499" t="s">
        <v>373</v>
      </c>
      <c r="H499" t="s">
        <v>374</v>
      </c>
      <c r="I499" t="s">
        <v>375</v>
      </c>
      <c r="J499" t="s">
        <v>376</v>
      </c>
      <c r="K499" t="s">
        <v>377</v>
      </c>
      <c r="L499" t="s">
        <v>378</v>
      </c>
      <c r="N499" t="s">
        <v>379</v>
      </c>
      <c r="O499" t="s">
        <v>380</v>
      </c>
    </row>
    <row r="500" spans="1:15" x14ac:dyDescent="0.25">
      <c r="F500">
        <v>1</v>
      </c>
      <c r="G500">
        <v>3.2000000000000001E-2</v>
      </c>
      <c r="H500">
        <v>0.44800000000000001</v>
      </c>
      <c r="I500">
        <v>0</v>
      </c>
      <c r="J500">
        <v>13</v>
      </c>
      <c r="K500">
        <v>-90</v>
      </c>
      <c r="L500">
        <v>0.93300000000000005</v>
      </c>
      <c r="N500">
        <v>0.93300000000000005</v>
      </c>
      <c r="O500">
        <f>1.732*0.133</f>
        <v>0.23035600000000001</v>
      </c>
    </row>
    <row r="501" spans="1:15" x14ac:dyDescent="0.25">
      <c r="F501">
        <v>2</v>
      </c>
      <c r="G501">
        <v>1.4E-2</v>
      </c>
      <c r="H501">
        <v>139.53800000000001</v>
      </c>
      <c r="I501">
        <v>86</v>
      </c>
      <c r="J501">
        <v>172</v>
      </c>
      <c r="K501">
        <v>-90</v>
      </c>
      <c r="L501">
        <v>0.4</v>
      </c>
      <c r="N501">
        <v>0.4</v>
      </c>
      <c r="O501">
        <v>0</v>
      </c>
    </row>
    <row r="502" spans="1:15" x14ac:dyDescent="0.25">
      <c r="F502">
        <v>3</v>
      </c>
      <c r="G502">
        <v>6.0000000000000001E-3</v>
      </c>
      <c r="H502">
        <v>51.4</v>
      </c>
      <c r="I502">
        <v>12</v>
      </c>
      <c r="J502">
        <v>89</v>
      </c>
      <c r="K502">
        <v>-90</v>
      </c>
      <c r="L502">
        <v>0.13300000000000001</v>
      </c>
    </row>
    <row r="503" spans="1:15" x14ac:dyDescent="0.25">
      <c r="F503">
        <v>4</v>
      </c>
      <c r="G503">
        <v>129.83099999999999</v>
      </c>
      <c r="H503">
        <v>236.858</v>
      </c>
      <c r="I503">
        <v>0</v>
      </c>
      <c r="J503">
        <v>255</v>
      </c>
      <c r="K503">
        <v>0</v>
      </c>
      <c r="L503">
        <v>0</v>
      </c>
    </row>
    <row r="508" spans="1:15" s="1" customFormat="1" x14ac:dyDescent="0.25">
      <c r="A508" s="1">
        <v>48</v>
      </c>
      <c r="B508" s="1" t="s">
        <v>331</v>
      </c>
      <c r="C508" s="1" t="s">
        <v>295</v>
      </c>
      <c r="E508" s="1" t="s">
        <v>335</v>
      </c>
      <c r="F508" t="s">
        <v>29</v>
      </c>
      <c r="G508">
        <v>3</v>
      </c>
      <c r="H508">
        <v>0.17799999999999999</v>
      </c>
      <c r="I508">
        <f>1.732*0.018</f>
        <v>3.1175999999999999E-2</v>
      </c>
      <c r="J508">
        <v>3</v>
      </c>
      <c r="K508">
        <v>0.98599999999999999</v>
      </c>
      <c r="L508">
        <f>1.732*0.018</f>
        <v>3.1175999999999999E-2</v>
      </c>
    </row>
    <row r="510" spans="1:15" x14ac:dyDescent="0.25">
      <c r="G510" t="s">
        <v>373</v>
      </c>
      <c r="H510" t="s">
        <v>374</v>
      </c>
      <c r="I510" t="s">
        <v>375</v>
      </c>
      <c r="J510" t="s">
        <v>376</v>
      </c>
      <c r="K510" t="s">
        <v>377</v>
      </c>
      <c r="L510" t="s">
        <v>378</v>
      </c>
      <c r="N510" t="s">
        <v>379</v>
      </c>
      <c r="O510" t="s">
        <v>380</v>
      </c>
    </row>
    <row r="511" spans="1:15" x14ac:dyDescent="0.25">
      <c r="F511">
        <v>1</v>
      </c>
      <c r="G511">
        <v>1E-3</v>
      </c>
      <c r="H511">
        <v>7.7560000000000002</v>
      </c>
      <c r="I511">
        <v>0</v>
      </c>
      <c r="J511">
        <v>150.667</v>
      </c>
      <c r="K511">
        <v>-90</v>
      </c>
      <c r="L511">
        <v>0.17799999999999999</v>
      </c>
      <c r="N511">
        <v>0.17799999999999999</v>
      </c>
      <c r="O511">
        <f>1.732*0.018</f>
        <v>3.1175999999999999E-2</v>
      </c>
    </row>
    <row r="512" spans="1:15" x14ac:dyDescent="0.25">
      <c r="F512">
        <v>2</v>
      </c>
      <c r="G512">
        <v>6.0000000000000001E-3</v>
      </c>
      <c r="H512">
        <v>73.775999999999996</v>
      </c>
      <c r="I512">
        <v>30.332999999999998</v>
      </c>
      <c r="J512">
        <v>170.333</v>
      </c>
      <c r="K512">
        <v>-90</v>
      </c>
      <c r="L512">
        <v>0.98599999999999999</v>
      </c>
      <c r="N512">
        <v>0.98599999999999999</v>
      </c>
      <c r="O512">
        <f>1.732*0.018</f>
        <v>3.1175999999999999E-2</v>
      </c>
    </row>
    <row r="513" spans="1:15" x14ac:dyDescent="0.25">
      <c r="F513">
        <v>3</v>
      </c>
      <c r="G513" s="6">
        <v>1.4990000000000001E-4</v>
      </c>
      <c r="H513">
        <v>72.667000000000002</v>
      </c>
      <c r="I513">
        <v>0</v>
      </c>
      <c r="J513">
        <v>117.667</v>
      </c>
      <c r="K513">
        <v>-90</v>
      </c>
      <c r="L513">
        <v>1.7999999999999999E-2</v>
      </c>
    </row>
    <row r="514" spans="1:15" x14ac:dyDescent="0.25">
      <c r="F514">
        <v>4</v>
      </c>
      <c r="G514" s="6">
        <v>1.4990000000000001E-4</v>
      </c>
      <c r="H514">
        <v>95.417000000000002</v>
      </c>
      <c r="I514">
        <v>58</v>
      </c>
      <c r="J514">
        <v>137.333</v>
      </c>
      <c r="K514">
        <v>-90</v>
      </c>
      <c r="L514">
        <v>1.7999999999999999E-2</v>
      </c>
    </row>
    <row r="518" spans="1:15" s="1" customFormat="1" x14ac:dyDescent="0.25">
      <c r="A518" s="1">
        <v>49</v>
      </c>
      <c r="B518" s="1" t="s">
        <v>337</v>
      </c>
      <c r="C518" s="1" t="s">
        <v>15</v>
      </c>
      <c r="E518" s="1" t="s">
        <v>45</v>
      </c>
      <c r="F518" t="s">
        <v>29</v>
      </c>
      <c r="G518">
        <v>3</v>
      </c>
      <c r="H518">
        <v>1.03</v>
      </c>
      <c r="I518">
        <v>0.15414799999999998</v>
      </c>
      <c r="J518">
        <v>3</v>
      </c>
      <c r="K518" s="1">
        <v>0.16500000000000001</v>
      </c>
      <c r="L518" s="1">
        <v>8.8331999999999994E-2</v>
      </c>
    </row>
    <row r="520" spans="1:15" x14ac:dyDescent="0.25">
      <c r="G520" t="s">
        <v>373</v>
      </c>
      <c r="H520" t="s">
        <v>374</v>
      </c>
      <c r="I520" t="s">
        <v>375</v>
      </c>
      <c r="J520" t="s">
        <v>376</v>
      </c>
      <c r="K520" t="s">
        <v>377</v>
      </c>
      <c r="L520" t="s">
        <v>378</v>
      </c>
      <c r="N520" t="s">
        <v>379</v>
      </c>
      <c r="O520" t="s">
        <v>380</v>
      </c>
    </row>
    <row r="521" spans="1:15" x14ac:dyDescent="0.25">
      <c r="F521">
        <v>1</v>
      </c>
      <c r="G521">
        <v>1.2999999999999999E-2</v>
      </c>
      <c r="H521">
        <v>247.68299999999999</v>
      </c>
      <c r="I521">
        <v>12.667</v>
      </c>
      <c r="J521">
        <v>255</v>
      </c>
      <c r="K521">
        <v>-90</v>
      </c>
      <c r="L521">
        <v>1.03</v>
      </c>
      <c r="N521">
        <v>1.03</v>
      </c>
      <c r="O521">
        <f>1.732*L523</f>
        <v>0.15414799999999998</v>
      </c>
    </row>
    <row r="522" spans="1:15" x14ac:dyDescent="0.25">
      <c r="F522">
        <v>2</v>
      </c>
      <c r="G522">
        <v>2E-3</v>
      </c>
      <c r="H522">
        <v>198.833</v>
      </c>
      <c r="I522">
        <v>126.667</v>
      </c>
      <c r="J522">
        <v>208</v>
      </c>
      <c r="K522">
        <v>-90</v>
      </c>
      <c r="L522">
        <v>0.16500000000000001</v>
      </c>
      <c r="N522">
        <v>0.16500000000000001</v>
      </c>
      <c r="O522">
        <f>1.732*L524</f>
        <v>8.8331999999999994E-2</v>
      </c>
    </row>
    <row r="523" spans="1:15" x14ac:dyDescent="0.25">
      <c r="F523">
        <v>3</v>
      </c>
      <c r="G523">
        <v>1E-3</v>
      </c>
      <c r="H523">
        <v>141.792</v>
      </c>
      <c r="I523">
        <v>14.667</v>
      </c>
      <c r="J523">
        <v>225</v>
      </c>
      <c r="K523">
        <v>-90</v>
      </c>
      <c r="L523">
        <v>8.8999999999999996E-2</v>
      </c>
    </row>
    <row r="524" spans="1:15" x14ac:dyDescent="0.25">
      <c r="F524">
        <v>4</v>
      </c>
      <c r="G524" s="6">
        <v>8.0800000000000002E-4</v>
      </c>
      <c r="H524">
        <v>48.8</v>
      </c>
      <c r="I524">
        <v>26.667000000000002</v>
      </c>
      <c r="J524">
        <v>84</v>
      </c>
      <c r="K524">
        <v>-90</v>
      </c>
      <c r="L524">
        <v>5.0999999999999997E-2</v>
      </c>
    </row>
    <row r="526" spans="1:15" s="1" customFormat="1" x14ac:dyDescent="0.25">
      <c r="A526" s="1">
        <v>50</v>
      </c>
      <c r="B526" s="1" t="s">
        <v>348</v>
      </c>
      <c r="C526" s="1" t="s">
        <v>295</v>
      </c>
      <c r="E526" t="s">
        <v>341</v>
      </c>
      <c r="F526" t="s">
        <v>29</v>
      </c>
      <c r="G526">
        <v>3</v>
      </c>
      <c r="H526">
        <v>0.191</v>
      </c>
      <c r="I526">
        <v>7.7939999999999995E-2</v>
      </c>
      <c r="J526">
        <v>3</v>
      </c>
      <c r="K526" s="1">
        <v>0.68600000000000005</v>
      </c>
      <c r="L526" s="1">
        <v>0.14548800000000001</v>
      </c>
    </row>
    <row r="528" spans="1:15" x14ac:dyDescent="0.25">
      <c r="G528" t="s">
        <v>373</v>
      </c>
      <c r="H528" t="s">
        <v>374</v>
      </c>
      <c r="I528" t="s">
        <v>375</v>
      </c>
      <c r="J528" t="s">
        <v>376</v>
      </c>
      <c r="K528" t="s">
        <v>377</v>
      </c>
      <c r="L528" t="s">
        <v>378</v>
      </c>
      <c r="N528" t="s">
        <v>379</v>
      </c>
      <c r="O528" t="s">
        <v>380</v>
      </c>
    </row>
    <row r="529" spans="1:15" x14ac:dyDescent="0.25">
      <c r="F529">
        <v>1</v>
      </c>
      <c r="G529">
        <v>4.0000000000000001E-3</v>
      </c>
      <c r="H529">
        <v>77.932000000000002</v>
      </c>
      <c r="I529">
        <v>68.667000000000002</v>
      </c>
      <c r="J529">
        <v>186.333</v>
      </c>
      <c r="K529">
        <v>-90</v>
      </c>
      <c r="L529">
        <v>0.68600000000000005</v>
      </c>
      <c r="N529">
        <v>0.68600000000000005</v>
      </c>
      <c r="O529">
        <f>1.732*L531</f>
        <v>0.14548800000000001</v>
      </c>
    </row>
    <row r="530" spans="1:15" x14ac:dyDescent="0.25">
      <c r="F530">
        <v>2</v>
      </c>
      <c r="G530">
        <v>1E-3</v>
      </c>
      <c r="H530">
        <v>4.7050000000000001</v>
      </c>
      <c r="I530">
        <v>0</v>
      </c>
      <c r="J530">
        <v>68.667000000000002</v>
      </c>
      <c r="K530">
        <v>-90</v>
      </c>
      <c r="L530">
        <v>0.191</v>
      </c>
      <c r="N530">
        <v>0.191</v>
      </c>
      <c r="O530">
        <f>1.732*L532</f>
        <v>7.7939999999999995E-2</v>
      </c>
    </row>
    <row r="531" spans="1:15" x14ac:dyDescent="0.25">
      <c r="F531">
        <v>3</v>
      </c>
      <c r="G531" s="6">
        <v>5.0620000000000005E-4</v>
      </c>
      <c r="H531">
        <v>245.56200000000001</v>
      </c>
      <c r="I531">
        <v>156</v>
      </c>
      <c r="J531">
        <v>255</v>
      </c>
      <c r="K531">
        <v>-90</v>
      </c>
      <c r="L531">
        <v>8.4000000000000005E-2</v>
      </c>
    </row>
    <row r="532" spans="1:15" x14ac:dyDescent="0.25">
      <c r="F532">
        <v>4</v>
      </c>
      <c r="G532" s="6">
        <v>2.8479999999999998E-4</v>
      </c>
      <c r="H532">
        <v>147.37</v>
      </c>
      <c r="I532">
        <v>0</v>
      </c>
      <c r="J532">
        <v>197</v>
      </c>
      <c r="K532">
        <v>-90</v>
      </c>
      <c r="L532">
        <v>4.4999999999999998E-2</v>
      </c>
    </row>
    <row r="536" spans="1:15" s="1" customFormat="1" x14ac:dyDescent="0.25">
      <c r="A536" s="1">
        <v>51</v>
      </c>
      <c r="B536" s="1" t="s">
        <v>350</v>
      </c>
      <c r="C536" s="1" t="s">
        <v>295</v>
      </c>
      <c r="E536" s="1" t="s">
        <v>30</v>
      </c>
      <c r="F536" t="s">
        <v>29</v>
      </c>
      <c r="G536">
        <v>3</v>
      </c>
      <c r="H536">
        <v>0.40200000000000002</v>
      </c>
      <c r="I536">
        <v>0</v>
      </c>
      <c r="J536">
        <v>3</v>
      </c>
      <c r="K536">
        <v>1.052</v>
      </c>
      <c r="L536">
        <f>1.732*0.055</f>
        <v>9.5259999999999997E-2</v>
      </c>
    </row>
    <row r="538" spans="1:15" x14ac:dyDescent="0.25">
      <c r="G538" t="s">
        <v>373</v>
      </c>
      <c r="H538" t="s">
        <v>374</v>
      </c>
      <c r="I538" t="s">
        <v>375</v>
      </c>
      <c r="J538" t="s">
        <v>376</v>
      </c>
      <c r="K538" t="s">
        <v>377</v>
      </c>
      <c r="L538" t="s">
        <v>378</v>
      </c>
      <c r="N538" t="s">
        <v>379</v>
      </c>
      <c r="O538" t="s">
        <v>380</v>
      </c>
    </row>
    <row r="539" spans="1:15" x14ac:dyDescent="0.25">
      <c r="F539">
        <v>1</v>
      </c>
      <c r="G539">
        <v>0.01</v>
      </c>
      <c r="H539">
        <v>222.68100000000001</v>
      </c>
      <c r="I539">
        <v>0</v>
      </c>
      <c r="J539">
        <v>255</v>
      </c>
      <c r="K539">
        <v>-90</v>
      </c>
      <c r="L539">
        <v>1.052</v>
      </c>
      <c r="N539">
        <v>1.052</v>
      </c>
      <c r="O539">
        <f>1.732*0.055</f>
        <v>9.5259999999999997E-2</v>
      </c>
    </row>
    <row r="540" spans="1:15" x14ac:dyDescent="0.25">
      <c r="F540">
        <v>2</v>
      </c>
      <c r="G540">
        <v>4.0000000000000001E-3</v>
      </c>
      <c r="H540">
        <v>81.956000000000003</v>
      </c>
      <c r="I540">
        <v>0</v>
      </c>
      <c r="J540">
        <v>112.333</v>
      </c>
      <c r="K540">
        <v>-90</v>
      </c>
      <c r="L540">
        <v>0.40200000000000002</v>
      </c>
      <c r="N540">
        <v>0.40200000000000002</v>
      </c>
      <c r="O540">
        <v>0</v>
      </c>
    </row>
    <row r="541" spans="1:15" x14ac:dyDescent="0.25">
      <c r="F541">
        <v>3</v>
      </c>
      <c r="G541" s="6">
        <v>5.8560000000000003E-4</v>
      </c>
      <c r="H541">
        <v>0</v>
      </c>
      <c r="I541">
        <v>0</v>
      </c>
      <c r="J541">
        <v>0</v>
      </c>
      <c r="K541">
        <v>-90</v>
      </c>
      <c r="L541">
        <v>5.5E-2</v>
      </c>
    </row>
    <row r="542" spans="1:15" x14ac:dyDescent="0.25">
      <c r="F542">
        <v>4</v>
      </c>
      <c r="G542">
        <v>2.613</v>
      </c>
      <c r="H542">
        <v>223.89599999999999</v>
      </c>
      <c r="I542">
        <v>0</v>
      </c>
      <c r="J542">
        <v>255</v>
      </c>
      <c r="K542">
        <v>0</v>
      </c>
      <c r="L542">
        <v>0</v>
      </c>
    </row>
    <row r="547" spans="1:15" s="1" customFormat="1" x14ac:dyDescent="0.25">
      <c r="A547" s="1">
        <v>52</v>
      </c>
      <c r="B547" s="1" t="s">
        <v>386</v>
      </c>
      <c r="C547" s="1" t="s">
        <v>15</v>
      </c>
      <c r="E547" s="1" t="s">
        <v>99</v>
      </c>
      <c r="F547" t="s">
        <v>29</v>
      </c>
      <c r="G547">
        <v>3</v>
      </c>
      <c r="H547">
        <v>0.32800000000000001</v>
      </c>
      <c r="I547">
        <v>8.4867999999999999E-2</v>
      </c>
      <c r="J547">
        <v>3</v>
      </c>
      <c r="K547" s="1">
        <v>1</v>
      </c>
      <c r="L547" s="1">
        <v>0.36891599999999997</v>
      </c>
    </row>
    <row r="549" spans="1:15" x14ac:dyDescent="0.25">
      <c r="G549" t="s">
        <v>373</v>
      </c>
      <c r="H549" t="s">
        <v>374</v>
      </c>
      <c r="I549" t="s">
        <v>375</v>
      </c>
      <c r="J549" t="s">
        <v>376</v>
      </c>
      <c r="K549" t="s">
        <v>377</v>
      </c>
      <c r="L549" t="s">
        <v>378</v>
      </c>
      <c r="N549" t="s">
        <v>379</v>
      </c>
      <c r="O549" t="s">
        <v>380</v>
      </c>
    </row>
    <row r="550" spans="1:15" x14ac:dyDescent="0.25">
      <c r="F550">
        <v>1</v>
      </c>
      <c r="G550">
        <v>1.7000000000000001E-2</v>
      </c>
      <c r="H550">
        <v>1.4350000000000001</v>
      </c>
      <c r="I550">
        <v>0</v>
      </c>
      <c r="J550">
        <v>89</v>
      </c>
      <c r="K550">
        <v>-90</v>
      </c>
      <c r="L550">
        <v>1</v>
      </c>
      <c r="N550">
        <v>1</v>
      </c>
      <c r="O550">
        <f>1.732*L552</f>
        <v>0.36891599999999997</v>
      </c>
    </row>
    <row r="551" spans="1:15" x14ac:dyDescent="0.25">
      <c r="F551">
        <v>2</v>
      </c>
      <c r="G551">
        <v>6.0000000000000001E-3</v>
      </c>
      <c r="H551">
        <v>122.952</v>
      </c>
      <c r="I551">
        <v>86</v>
      </c>
      <c r="J551">
        <v>133</v>
      </c>
      <c r="K551">
        <v>-90</v>
      </c>
      <c r="L551">
        <v>0.32800000000000001</v>
      </c>
      <c r="N551">
        <v>0.32800000000000001</v>
      </c>
      <c r="O551">
        <f>1.732*L553</f>
        <v>8.4867999999999999E-2</v>
      </c>
    </row>
    <row r="552" spans="1:15" x14ac:dyDescent="0.25">
      <c r="F552">
        <v>3</v>
      </c>
      <c r="G552">
        <v>4.0000000000000001E-3</v>
      </c>
      <c r="H552">
        <v>129.071</v>
      </c>
      <c r="I552">
        <v>71</v>
      </c>
      <c r="J552">
        <v>214</v>
      </c>
      <c r="K552">
        <v>-90</v>
      </c>
      <c r="L552">
        <v>0.21299999999999999</v>
      </c>
    </row>
    <row r="553" spans="1:15" x14ac:dyDescent="0.25">
      <c r="F553">
        <v>4</v>
      </c>
      <c r="G553">
        <v>1E-3</v>
      </c>
      <c r="H553">
        <v>94</v>
      </c>
      <c r="I553">
        <v>17</v>
      </c>
      <c r="J553">
        <v>166</v>
      </c>
      <c r="K553">
        <v>-90</v>
      </c>
      <c r="L553">
        <v>4.9000000000000002E-2</v>
      </c>
    </row>
    <row r="559" spans="1:15" s="1" customFormat="1" x14ac:dyDescent="0.25">
      <c r="A559" s="1">
        <v>53</v>
      </c>
      <c r="B559" s="1" t="s">
        <v>365</v>
      </c>
      <c r="C559" s="1" t="s">
        <v>295</v>
      </c>
      <c r="E559" t="s">
        <v>367</v>
      </c>
      <c r="F559" t="s">
        <v>29</v>
      </c>
      <c r="G559">
        <v>3</v>
      </c>
      <c r="H559">
        <v>0.35399999999999998</v>
      </c>
      <c r="I559">
        <f>1.732*0.017</f>
        <v>2.9444000000000001E-2</v>
      </c>
      <c r="J559">
        <v>3</v>
      </c>
      <c r="K559">
        <v>0.91600000000000004</v>
      </c>
      <c r="L559">
        <f>1.732*0.043</f>
        <v>7.4475999999999987E-2</v>
      </c>
    </row>
    <row r="561" spans="6:15" x14ac:dyDescent="0.25">
      <c r="G561" t="s">
        <v>373</v>
      </c>
      <c r="H561" t="s">
        <v>374</v>
      </c>
      <c r="I561" t="s">
        <v>375</v>
      </c>
      <c r="J561" t="s">
        <v>376</v>
      </c>
      <c r="K561" t="s">
        <v>377</v>
      </c>
      <c r="L561" t="s">
        <v>378</v>
      </c>
      <c r="N561" t="s">
        <v>379</v>
      </c>
      <c r="O561" t="s">
        <v>380</v>
      </c>
    </row>
    <row r="562" spans="6:15" x14ac:dyDescent="0.25">
      <c r="F562">
        <v>1</v>
      </c>
      <c r="G562">
        <v>8.0000000000000002E-3</v>
      </c>
      <c r="H562">
        <v>230.44900000000001</v>
      </c>
      <c r="I562">
        <v>112</v>
      </c>
      <c r="J562">
        <v>238</v>
      </c>
      <c r="K562">
        <v>-90</v>
      </c>
      <c r="L562">
        <v>0.91600000000000004</v>
      </c>
      <c r="N562">
        <v>0.91600000000000004</v>
      </c>
      <c r="O562">
        <f>1.732*0.043</f>
        <v>7.4475999999999987E-2</v>
      </c>
    </row>
    <row r="563" spans="6:15" x14ac:dyDescent="0.25">
      <c r="F563">
        <v>2</v>
      </c>
      <c r="G563">
        <v>3.0000000000000001E-3</v>
      </c>
      <c r="H563">
        <v>3.3330000000000002</v>
      </c>
      <c r="I563">
        <v>0</v>
      </c>
      <c r="J563">
        <v>84</v>
      </c>
      <c r="K563">
        <v>-90</v>
      </c>
      <c r="L563">
        <v>0.35399999999999998</v>
      </c>
      <c r="N563">
        <v>0.35399999999999998</v>
      </c>
      <c r="O563">
        <f>1.732*0.017</f>
        <v>2.9444000000000001E-2</v>
      </c>
    </row>
    <row r="564" spans="6:15" x14ac:dyDescent="0.25">
      <c r="F564">
        <v>3</v>
      </c>
      <c r="G564" s="6">
        <v>4.481E-4</v>
      </c>
      <c r="H564">
        <v>108.667</v>
      </c>
      <c r="I564">
        <v>43</v>
      </c>
      <c r="J564">
        <v>168</v>
      </c>
      <c r="K564">
        <v>-90</v>
      </c>
      <c r="L564">
        <v>4.2999999999999997E-2</v>
      </c>
    </row>
    <row r="565" spans="6:15" x14ac:dyDescent="0.25">
      <c r="F565">
        <v>4</v>
      </c>
      <c r="G565" s="6">
        <v>2.241E-4</v>
      </c>
      <c r="H565">
        <v>28.667000000000002</v>
      </c>
      <c r="I565">
        <v>0</v>
      </c>
      <c r="J565">
        <v>51</v>
      </c>
      <c r="K565">
        <v>-90</v>
      </c>
      <c r="L565">
        <v>1.7000000000000001E-2</v>
      </c>
    </row>
  </sheetData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030"/>
  <sheetViews>
    <sheetView topLeftCell="A3067" zoomScale="70" zoomScaleNormal="70" workbookViewId="0">
      <selection activeCell="A568" sqref="A568:XFD575"/>
    </sheetView>
  </sheetViews>
  <sheetFormatPr defaultColWidth="9.109375" defaultRowHeight="13.8" x14ac:dyDescent="0.25"/>
  <cols>
    <col min="1" max="1" width="4.5546875" style="7" customWidth="1"/>
    <col min="2" max="2" width="22.5546875" style="7" customWidth="1"/>
    <col min="3" max="3" width="11.88671875" style="7" customWidth="1"/>
    <col min="4" max="4" width="3.88671875" style="7" customWidth="1"/>
    <col min="5" max="5" width="11.5546875" style="7" customWidth="1"/>
    <col min="6" max="6" width="18.88671875" style="7" customWidth="1"/>
    <col min="7" max="8" width="23.44140625" style="7" customWidth="1"/>
    <col min="9" max="9" width="9.109375" style="7"/>
    <col min="10" max="10" width="11.44140625" style="7" customWidth="1"/>
    <col min="11" max="12" width="9.109375" style="7"/>
    <col min="13" max="13" width="13.44140625" style="7" customWidth="1"/>
    <col min="14" max="14" width="10.33203125" style="7" customWidth="1"/>
    <col min="15" max="16" width="9.109375" style="7"/>
    <col min="17" max="17" width="12.44140625" style="7" customWidth="1"/>
    <col min="18" max="16384" width="9.109375" style="7"/>
  </cols>
  <sheetData>
    <row r="1" spans="1:18" s="28" customFormat="1" x14ac:dyDescent="0.25">
      <c r="A1" s="28" t="s">
        <v>17</v>
      </c>
      <c r="B1" s="28" t="s">
        <v>1</v>
      </c>
      <c r="C1" s="28" t="s">
        <v>3</v>
      </c>
      <c r="D1" s="28" t="s">
        <v>25</v>
      </c>
      <c r="E1" s="28" t="s">
        <v>24</v>
      </c>
      <c r="F1" s="28" t="s">
        <v>8</v>
      </c>
      <c r="G1" s="28" t="s">
        <v>26</v>
      </c>
      <c r="H1" s="28" t="s">
        <v>635</v>
      </c>
      <c r="I1" s="28" t="s">
        <v>18</v>
      </c>
      <c r="J1" s="28" t="s">
        <v>19</v>
      </c>
      <c r="K1" s="28" t="s">
        <v>20</v>
      </c>
      <c r="L1" s="28" t="s">
        <v>21</v>
      </c>
      <c r="M1" s="28" t="s">
        <v>22</v>
      </c>
      <c r="N1" s="28" t="s">
        <v>23</v>
      </c>
    </row>
    <row r="2" spans="1:18" x14ac:dyDescent="0.25">
      <c r="A2" s="7">
        <v>1</v>
      </c>
      <c r="B2" s="25" t="s">
        <v>389</v>
      </c>
      <c r="C2" s="29" t="s">
        <v>392</v>
      </c>
      <c r="D2" s="7" t="s">
        <v>393</v>
      </c>
      <c r="E2" s="25" t="s">
        <v>391</v>
      </c>
      <c r="F2" s="7" t="s">
        <v>28</v>
      </c>
      <c r="G2" s="7" t="s">
        <v>50</v>
      </c>
      <c r="I2" s="7">
        <v>3</v>
      </c>
      <c r="J2" s="18">
        <v>3.7160000000000002</v>
      </c>
      <c r="K2" s="18">
        <v>0.27885199999999999</v>
      </c>
      <c r="L2" s="7">
        <v>3</v>
      </c>
      <c r="M2" s="18">
        <v>1.0089999999999999</v>
      </c>
      <c r="N2" s="18">
        <v>0.27885199999999999</v>
      </c>
    </row>
    <row r="3" spans="1:18" x14ac:dyDescent="0.25">
      <c r="B3" s="25" t="s">
        <v>389</v>
      </c>
      <c r="C3" s="29" t="s">
        <v>392</v>
      </c>
      <c r="D3" s="7" t="s">
        <v>393</v>
      </c>
      <c r="E3" s="25" t="s">
        <v>391</v>
      </c>
      <c r="F3" s="7" t="s">
        <v>28</v>
      </c>
      <c r="G3" s="7" t="s">
        <v>90</v>
      </c>
      <c r="I3" s="7">
        <v>3</v>
      </c>
      <c r="J3" s="18">
        <v>1.3069999999999999</v>
      </c>
      <c r="K3" s="18">
        <v>0.23901600000000001</v>
      </c>
      <c r="L3" s="7">
        <v>3</v>
      </c>
      <c r="M3" s="18">
        <v>0.96299999999999997</v>
      </c>
      <c r="N3" s="18">
        <v>0</v>
      </c>
    </row>
    <row r="4" spans="1:18" x14ac:dyDescent="0.25">
      <c r="B4" s="25" t="s">
        <v>389</v>
      </c>
      <c r="C4" s="29" t="s">
        <v>392</v>
      </c>
      <c r="D4" s="7" t="s">
        <v>393</v>
      </c>
      <c r="E4" s="25" t="s">
        <v>391</v>
      </c>
      <c r="F4" s="7" t="s">
        <v>28</v>
      </c>
      <c r="G4" s="7" t="s">
        <v>14</v>
      </c>
      <c r="I4" s="7">
        <v>3</v>
      </c>
      <c r="J4" s="18">
        <v>1.927</v>
      </c>
      <c r="K4" s="18">
        <v>0.23901600000000001</v>
      </c>
      <c r="L4" s="7">
        <v>3</v>
      </c>
      <c r="M4" s="18">
        <v>0.91700000000000004</v>
      </c>
      <c r="N4" s="18">
        <v>3.9836000000000003E-2</v>
      </c>
    </row>
    <row r="5" spans="1:18" x14ac:dyDescent="0.25">
      <c r="B5" s="25" t="s">
        <v>389</v>
      </c>
      <c r="C5" s="29" t="s">
        <v>392</v>
      </c>
      <c r="D5" s="7" t="s">
        <v>393</v>
      </c>
      <c r="E5" s="25" t="s">
        <v>391</v>
      </c>
      <c r="F5" s="7" t="s">
        <v>28</v>
      </c>
      <c r="G5" s="7" t="s">
        <v>46</v>
      </c>
      <c r="I5" s="7">
        <v>3</v>
      </c>
      <c r="J5" s="18">
        <v>2.8719999999999999</v>
      </c>
      <c r="K5" s="18">
        <v>5.8888000000000003E-2</v>
      </c>
      <c r="L5" s="7">
        <v>3</v>
      </c>
      <c r="M5" s="18">
        <v>0.94599999999999995</v>
      </c>
      <c r="N5" s="18">
        <v>0.23382</v>
      </c>
    </row>
    <row r="6" spans="1:18" x14ac:dyDescent="0.25">
      <c r="B6" s="25" t="s">
        <v>389</v>
      </c>
      <c r="C6" s="29" t="s">
        <v>392</v>
      </c>
      <c r="D6" s="7" t="s">
        <v>393</v>
      </c>
      <c r="E6" s="25" t="s">
        <v>391</v>
      </c>
      <c r="F6" s="7" t="s">
        <v>28</v>
      </c>
      <c r="G6" s="7" t="s">
        <v>30</v>
      </c>
      <c r="I6" s="7">
        <v>3</v>
      </c>
      <c r="J6" s="18">
        <v>2.6349999999999998</v>
      </c>
      <c r="K6" s="18">
        <v>0.11777600000000001</v>
      </c>
      <c r="L6" s="7">
        <v>3</v>
      </c>
      <c r="M6" s="18">
        <v>1.014</v>
      </c>
      <c r="N6" s="18">
        <v>0.29270800000000002</v>
      </c>
    </row>
    <row r="7" spans="1:18" x14ac:dyDescent="0.25">
      <c r="B7" s="25" t="s">
        <v>389</v>
      </c>
      <c r="C7" s="29" t="s">
        <v>392</v>
      </c>
      <c r="D7" s="7" t="s">
        <v>393</v>
      </c>
      <c r="E7" s="25" t="s">
        <v>391</v>
      </c>
      <c r="F7" s="7" t="s">
        <v>28</v>
      </c>
      <c r="G7" s="7" t="s">
        <v>114</v>
      </c>
      <c r="I7" s="7">
        <v>3</v>
      </c>
      <c r="J7" s="18">
        <v>3.7839999999999998</v>
      </c>
      <c r="K7" s="18">
        <v>0.35159600000000002</v>
      </c>
      <c r="L7" s="7">
        <v>3</v>
      </c>
      <c r="M7" s="18">
        <v>0.98</v>
      </c>
      <c r="N7" s="18">
        <v>0.23382</v>
      </c>
    </row>
    <row r="8" spans="1:18" x14ac:dyDescent="0.25">
      <c r="B8" s="25"/>
      <c r="C8" s="29"/>
      <c r="E8" s="25"/>
    </row>
    <row r="9" spans="1:18" x14ac:dyDescent="0.25">
      <c r="B9" s="25"/>
      <c r="C9" s="29"/>
      <c r="E9" s="25"/>
      <c r="I9" s="18" t="s">
        <v>372</v>
      </c>
      <c r="J9" s="18" t="s">
        <v>373</v>
      </c>
      <c r="K9" s="18" t="s">
        <v>374</v>
      </c>
      <c r="L9" s="18" t="s">
        <v>375</v>
      </c>
      <c r="M9" s="18" t="s">
        <v>376</v>
      </c>
      <c r="N9" s="18" t="s">
        <v>377</v>
      </c>
      <c r="O9" s="18" t="s">
        <v>378</v>
      </c>
      <c r="P9" s="18"/>
      <c r="Q9" s="18" t="s">
        <v>379</v>
      </c>
      <c r="R9" s="18" t="s">
        <v>380</v>
      </c>
    </row>
    <row r="10" spans="1:18" x14ac:dyDescent="0.25">
      <c r="B10" s="25"/>
      <c r="C10" s="29"/>
      <c r="E10" s="25"/>
      <c r="I10" s="18">
        <v>1</v>
      </c>
      <c r="J10" s="18">
        <v>2.4E-2</v>
      </c>
      <c r="K10" s="18">
        <v>4.9779999999999998</v>
      </c>
      <c r="L10" s="18">
        <v>0</v>
      </c>
      <c r="M10" s="18">
        <v>91</v>
      </c>
      <c r="N10" s="18">
        <v>-90</v>
      </c>
      <c r="O10" s="18">
        <v>1.0089999999999999</v>
      </c>
      <c r="P10" s="18"/>
      <c r="Q10" s="18">
        <v>1.0089999999999999</v>
      </c>
      <c r="R10" s="18">
        <v>0.27885199999999999</v>
      </c>
    </row>
    <row r="11" spans="1:18" x14ac:dyDescent="0.25">
      <c r="B11" s="25"/>
      <c r="C11" s="29"/>
      <c r="E11" s="25"/>
      <c r="I11" s="18">
        <v>2</v>
      </c>
      <c r="J11" s="18">
        <v>2.3E-2</v>
      </c>
      <c r="K11" s="18">
        <v>1.0229999999999999</v>
      </c>
      <c r="L11" s="18">
        <v>0</v>
      </c>
      <c r="M11" s="18">
        <v>24</v>
      </c>
      <c r="N11" s="18">
        <v>-90</v>
      </c>
      <c r="O11" s="18">
        <v>0.96299999999999997</v>
      </c>
      <c r="P11" s="18"/>
      <c r="Q11" s="18">
        <v>0.96299999999999997</v>
      </c>
      <c r="R11" s="18">
        <v>0</v>
      </c>
    </row>
    <row r="12" spans="1:18" x14ac:dyDescent="0.25">
      <c r="B12" s="25"/>
      <c r="C12" s="29"/>
      <c r="E12" s="25"/>
      <c r="I12" s="18">
        <v>3</v>
      </c>
      <c r="J12" s="18">
        <v>2.1999999999999999E-2</v>
      </c>
      <c r="K12" s="18">
        <v>0.26800000000000002</v>
      </c>
      <c r="L12" s="18">
        <v>0</v>
      </c>
      <c r="M12" s="18">
        <v>11</v>
      </c>
      <c r="N12" s="18">
        <v>-90</v>
      </c>
      <c r="O12" s="18">
        <v>0.91700000000000004</v>
      </c>
      <c r="P12" s="18"/>
      <c r="Q12" s="18">
        <v>0.91700000000000004</v>
      </c>
      <c r="R12" s="18">
        <v>3.9836000000000003E-2</v>
      </c>
    </row>
    <row r="13" spans="1:18" x14ac:dyDescent="0.25">
      <c r="B13" s="25"/>
      <c r="C13" s="29"/>
      <c r="E13" s="25"/>
      <c r="I13" s="18">
        <v>4</v>
      </c>
      <c r="J13" s="18">
        <v>8.5999999999999993E-2</v>
      </c>
      <c r="K13" s="18">
        <v>118.755</v>
      </c>
      <c r="L13" s="18">
        <v>78.332999999999998</v>
      </c>
      <c r="M13" s="18">
        <v>150</v>
      </c>
      <c r="N13" s="18">
        <v>-90</v>
      </c>
      <c r="O13" s="18">
        <v>3.7160000000000002</v>
      </c>
      <c r="P13" s="18"/>
      <c r="Q13" s="18">
        <v>3.7160000000000002</v>
      </c>
      <c r="R13" s="18">
        <v>0.27885199999999999</v>
      </c>
    </row>
    <row r="14" spans="1:18" x14ac:dyDescent="0.25">
      <c r="B14" s="25"/>
      <c r="C14" s="29"/>
      <c r="E14" s="25"/>
      <c r="I14" s="18">
        <v>5</v>
      </c>
      <c r="J14" s="18">
        <v>3.1E-2</v>
      </c>
      <c r="K14" s="18">
        <v>119.259</v>
      </c>
      <c r="L14" s="18">
        <v>78.332999999999998</v>
      </c>
      <c r="M14" s="18">
        <v>166.333</v>
      </c>
      <c r="N14" s="18">
        <v>-90</v>
      </c>
      <c r="O14" s="18">
        <v>1.3069999999999999</v>
      </c>
      <c r="P14" s="18"/>
      <c r="Q14" s="18">
        <v>1.3069999999999999</v>
      </c>
      <c r="R14" s="18">
        <v>0.23901600000000001</v>
      </c>
    </row>
    <row r="15" spans="1:18" x14ac:dyDescent="0.25">
      <c r="B15" s="25"/>
      <c r="C15" s="29"/>
      <c r="E15" s="25"/>
      <c r="I15" s="18">
        <v>6</v>
      </c>
      <c r="J15" s="18">
        <v>4.4999999999999998E-2</v>
      </c>
      <c r="K15" s="18">
        <v>120.102</v>
      </c>
      <c r="L15" s="18">
        <v>104.333</v>
      </c>
      <c r="M15" s="18">
        <v>195.667</v>
      </c>
      <c r="N15" s="18">
        <v>-90</v>
      </c>
      <c r="O15" s="18">
        <v>1.927</v>
      </c>
      <c r="P15" s="18"/>
      <c r="Q15" s="18">
        <v>1.927</v>
      </c>
      <c r="R15" s="18">
        <v>0.23901600000000001</v>
      </c>
    </row>
    <row r="16" spans="1:18" x14ac:dyDescent="0.25">
      <c r="B16" s="25"/>
      <c r="C16" s="29"/>
      <c r="E16" s="25"/>
      <c r="I16" s="18">
        <v>7</v>
      </c>
      <c r="J16" s="18">
        <v>4.0000000000000001E-3</v>
      </c>
      <c r="K16" s="18">
        <v>200.75</v>
      </c>
      <c r="L16" s="18">
        <v>72</v>
      </c>
      <c r="M16" s="18">
        <v>255</v>
      </c>
      <c r="N16" s="18">
        <v>-90</v>
      </c>
      <c r="O16" s="18">
        <v>0.161</v>
      </c>
      <c r="P16" s="18"/>
      <c r="Q16" s="18"/>
      <c r="R16" s="18"/>
    </row>
    <row r="17" spans="2:18" x14ac:dyDescent="0.25">
      <c r="B17" s="25"/>
      <c r="C17" s="29"/>
      <c r="E17" s="25"/>
      <c r="I17" s="18">
        <v>8</v>
      </c>
      <c r="J17" s="18">
        <v>59.19</v>
      </c>
      <c r="K17" s="18">
        <v>225.97300000000001</v>
      </c>
      <c r="L17" s="18">
        <v>0</v>
      </c>
      <c r="M17" s="18">
        <v>255</v>
      </c>
      <c r="N17" s="18">
        <v>0</v>
      </c>
      <c r="O17" s="18">
        <v>0</v>
      </c>
      <c r="P17" s="18"/>
      <c r="Q17" s="18"/>
      <c r="R17" s="18"/>
    </row>
    <row r="18" spans="2:18" x14ac:dyDescent="0.25">
      <c r="B18" s="25"/>
      <c r="C18" s="29"/>
      <c r="E18" s="25"/>
      <c r="I18" s="18">
        <v>9</v>
      </c>
      <c r="J18" s="18">
        <v>1E-3</v>
      </c>
      <c r="K18" s="18">
        <v>124</v>
      </c>
      <c r="L18" s="18">
        <v>102</v>
      </c>
      <c r="M18" s="18">
        <v>146</v>
      </c>
      <c r="N18" s="18">
        <v>-90</v>
      </c>
      <c r="O18" s="18">
        <v>2.3E-2</v>
      </c>
      <c r="P18" s="18"/>
      <c r="Q18" s="18"/>
      <c r="R18" s="18"/>
    </row>
    <row r="19" spans="2:18" x14ac:dyDescent="0.25">
      <c r="B19" s="25"/>
      <c r="C19" s="29"/>
      <c r="E19" s="25"/>
      <c r="I19" s="18">
        <v>10</v>
      </c>
      <c r="J19" s="18">
        <v>4.0000000000000001E-3</v>
      </c>
      <c r="K19" s="18">
        <v>232.917</v>
      </c>
      <c r="L19" s="18">
        <v>196.667</v>
      </c>
      <c r="M19" s="18">
        <v>255</v>
      </c>
      <c r="N19" s="18">
        <v>-90</v>
      </c>
      <c r="O19" s="18">
        <v>0.161</v>
      </c>
      <c r="P19" s="18"/>
      <c r="Q19" s="18"/>
      <c r="R19" s="18"/>
    </row>
    <row r="20" spans="2:18" x14ac:dyDescent="0.25">
      <c r="B20" s="25"/>
      <c r="C20" s="29"/>
      <c r="E20" s="25"/>
      <c r="I20" s="18">
        <v>11</v>
      </c>
      <c r="J20" s="18">
        <v>4.0000000000000001E-3</v>
      </c>
      <c r="K20" s="18">
        <v>195.667</v>
      </c>
      <c r="L20" s="18">
        <v>174.333</v>
      </c>
      <c r="M20" s="18">
        <v>212.667</v>
      </c>
      <c r="N20" s="18">
        <v>-90</v>
      </c>
      <c r="O20" s="18">
        <v>0.13800000000000001</v>
      </c>
      <c r="P20" s="18"/>
      <c r="Q20" s="18"/>
      <c r="R20" s="18"/>
    </row>
    <row r="21" spans="2:18" x14ac:dyDescent="0.25">
      <c r="B21" s="25"/>
      <c r="C21" s="29"/>
      <c r="E21" s="25"/>
      <c r="I21" s="18">
        <v>12</v>
      </c>
      <c r="J21" s="18">
        <v>4.0000000000000001E-3</v>
      </c>
      <c r="K21" s="18">
        <v>207.333</v>
      </c>
      <c r="L21" s="18">
        <v>187</v>
      </c>
      <c r="M21" s="18">
        <v>218.667</v>
      </c>
      <c r="N21" s="18">
        <v>-90</v>
      </c>
      <c r="O21" s="18">
        <v>0.13800000000000001</v>
      </c>
      <c r="P21" s="18"/>
      <c r="Q21" s="18"/>
      <c r="R21" s="18"/>
    </row>
    <row r="22" spans="2:18" x14ac:dyDescent="0.25">
      <c r="B22" s="25"/>
      <c r="C22" s="29"/>
      <c r="E22" s="25"/>
    </row>
    <row r="23" spans="2:18" x14ac:dyDescent="0.25">
      <c r="B23" s="25"/>
      <c r="C23" s="29"/>
      <c r="E23" s="25"/>
      <c r="I23" s="18" t="s">
        <v>372</v>
      </c>
      <c r="J23" s="18" t="s">
        <v>373</v>
      </c>
      <c r="K23" s="18" t="s">
        <v>374</v>
      </c>
      <c r="L23" s="18" t="s">
        <v>375</v>
      </c>
      <c r="M23" s="18" t="s">
        <v>376</v>
      </c>
      <c r="N23" s="18" t="s">
        <v>377</v>
      </c>
      <c r="O23" s="18" t="s">
        <v>378</v>
      </c>
      <c r="P23" s="18"/>
      <c r="Q23" s="18" t="s">
        <v>379</v>
      </c>
      <c r="R23" s="18" t="s">
        <v>380</v>
      </c>
    </row>
    <row r="24" spans="2:18" x14ac:dyDescent="0.25">
      <c r="B24" s="25"/>
      <c r="C24" s="29"/>
      <c r="E24" s="25"/>
      <c r="I24" s="18">
        <v>1</v>
      </c>
      <c r="J24" s="18">
        <v>3.3000000000000002E-2</v>
      </c>
      <c r="K24" s="18">
        <v>1.345</v>
      </c>
      <c r="L24" s="18">
        <v>0</v>
      </c>
      <c r="M24" s="18">
        <v>39</v>
      </c>
      <c r="N24" s="18">
        <v>-90</v>
      </c>
      <c r="O24" s="18">
        <v>0.94599999999999995</v>
      </c>
      <c r="P24" s="18"/>
      <c r="Q24" s="18">
        <v>0.94599999999999995</v>
      </c>
      <c r="R24" s="18">
        <v>0.23382</v>
      </c>
    </row>
    <row r="25" spans="2:18" x14ac:dyDescent="0.25">
      <c r="B25" s="25"/>
      <c r="C25" s="29"/>
      <c r="E25" s="25"/>
      <c r="I25" s="18">
        <v>2</v>
      </c>
      <c r="J25" s="18">
        <v>3.5000000000000003E-2</v>
      </c>
      <c r="K25" s="18">
        <v>6</v>
      </c>
      <c r="L25" s="18">
        <v>0</v>
      </c>
      <c r="M25" s="18">
        <v>168</v>
      </c>
      <c r="N25" s="18">
        <v>-90</v>
      </c>
      <c r="O25" s="18">
        <v>1.014</v>
      </c>
      <c r="P25" s="18"/>
      <c r="Q25" s="18">
        <v>1.014</v>
      </c>
      <c r="R25" s="18">
        <v>0.29270800000000002</v>
      </c>
    </row>
    <row r="26" spans="2:18" x14ac:dyDescent="0.25">
      <c r="B26" s="25"/>
      <c r="C26" s="29"/>
      <c r="E26" s="25"/>
      <c r="I26" s="18">
        <v>3</v>
      </c>
      <c r="J26" s="18">
        <v>3.4000000000000002E-2</v>
      </c>
      <c r="K26" s="18">
        <v>37.633000000000003</v>
      </c>
      <c r="L26" s="18">
        <v>28</v>
      </c>
      <c r="M26" s="18">
        <v>222</v>
      </c>
      <c r="N26" s="18">
        <v>-90</v>
      </c>
      <c r="O26" s="18">
        <v>0.98</v>
      </c>
      <c r="P26" s="18"/>
      <c r="Q26" s="18">
        <v>0.98</v>
      </c>
      <c r="R26" s="18">
        <v>0.23382</v>
      </c>
    </row>
    <row r="27" spans="2:18" x14ac:dyDescent="0.25">
      <c r="B27" s="25"/>
      <c r="C27" s="29"/>
      <c r="E27" s="25"/>
      <c r="I27" s="18">
        <v>4</v>
      </c>
      <c r="J27" s="18">
        <v>9.8000000000000004E-2</v>
      </c>
      <c r="K27" s="18">
        <v>161.636</v>
      </c>
      <c r="L27" s="18">
        <v>62.332999999999998</v>
      </c>
      <c r="M27" s="18">
        <v>255</v>
      </c>
      <c r="N27" s="18">
        <v>-90</v>
      </c>
      <c r="O27" s="18">
        <v>2.8719999999999999</v>
      </c>
      <c r="P27" s="18"/>
      <c r="Q27" s="18">
        <v>2.8719999999999999</v>
      </c>
      <c r="R27" s="18">
        <v>5.8888000000000003E-2</v>
      </c>
    </row>
    <row r="28" spans="2:18" x14ac:dyDescent="0.25">
      <c r="B28" s="25"/>
      <c r="C28" s="29"/>
      <c r="E28" s="25"/>
      <c r="I28" s="18">
        <v>5</v>
      </c>
      <c r="J28" s="18">
        <v>0.09</v>
      </c>
      <c r="K28" s="18">
        <v>115.928</v>
      </c>
      <c r="L28" s="18">
        <v>45.332999999999998</v>
      </c>
      <c r="M28" s="18">
        <v>207.333</v>
      </c>
      <c r="N28" s="18">
        <v>-90</v>
      </c>
      <c r="O28" s="18">
        <v>2.6349999999999998</v>
      </c>
      <c r="P28" s="18"/>
      <c r="Q28" s="18">
        <v>2.6349999999999998</v>
      </c>
      <c r="R28" s="18">
        <v>0.11777600000000001</v>
      </c>
    </row>
    <row r="29" spans="2:18" x14ac:dyDescent="0.25">
      <c r="B29" s="25"/>
      <c r="C29" s="29"/>
      <c r="E29" s="25"/>
      <c r="I29" s="18">
        <v>6</v>
      </c>
      <c r="J29" s="18">
        <v>0.129</v>
      </c>
      <c r="K29" s="18">
        <v>125.678</v>
      </c>
      <c r="L29" s="18">
        <v>49</v>
      </c>
      <c r="M29" s="18">
        <v>203.333</v>
      </c>
      <c r="N29" s="18">
        <v>-90</v>
      </c>
      <c r="O29" s="18">
        <v>3.7839999999999998</v>
      </c>
      <c r="P29" s="18"/>
      <c r="Q29" s="18">
        <v>3.7839999999999998</v>
      </c>
      <c r="R29" s="18">
        <v>0.35159600000000002</v>
      </c>
    </row>
    <row r="30" spans="2:18" x14ac:dyDescent="0.25">
      <c r="B30" s="25"/>
      <c r="C30" s="29"/>
      <c r="E30" s="25"/>
      <c r="I30" s="18">
        <v>7</v>
      </c>
      <c r="J30" s="18">
        <v>6.0000000000000001E-3</v>
      </c>
      <c r="K30" s="18">
        <v>255</v>
      </c>
      <c r="L30" s="18">
        <v>255</v>
      </c>
      <c r="M30" s="18">
        <v>255</v>
      </c>
      <c r="N30" s="18">
        <v>-90</v>
      </c>
      <c r="O30" s="18">
        <v>0.13500000000000001</v>
      </c>
      <c r="P30" s="18"/>
      <c r="Q30" s="18"/>
      <c r="R30" s="18"/>
    </row>
    <row r="31" spans="2:18" x14ac:dyDescent="0.25">
      <c r="B31" s="25"/>
      <c r="C31" s="29"/>
      <c r="E31" s="25"/>
      <c r="I31" s="18">
        <v>8</v>
      </c>
      <c r="J31" s="18">
        <v>7.0000000000000001E-3</v>
      </c>
      <c r="K31" s="18">
        <v>255</v>
      </c>
      <c r="L31" s="18">
        <v>255</v>
      </c>
      <c r="M31" s="18">
        <v>255</v>
      </c>
      <c r="N31" s="18">
        <v>-90</v>
      </c>
      <c r="O31" s="18">
        <v>0.16900000000000001</v>
      </c>
      <c r="P31" s="18"/>
      <c r="Q31" s="18"/>
      <c r="R31" s="18"/>
    </row>
    <row r="32" spans="2:18" x14ac:dyDescent="0.25">
      <c r="B32" s="25"/>
      <c r="C32" s="29"/>
      <c r="E32" s="25"/>
      <c r="I32" s="18">
        <v>9</v>
      </c>
      <c r="J32" s="18">
        <v>6.0000000000000001E-3</v>
      </c>
      <c r="K32" s="18">
        <v>246.8</v>
      </c>
      <c r="L32" s="18">
        <v>214</v>
      </c>
      <c r="M32" s="18">
        <v>255</v>
      </c>
      <c r="N32" s="18">
        <v>-90</v>
      </c>
      <c r="O32" s="18">
        <v>0.13500000000000001</v>
      </c>
      <c r="P32" s="18"/>
      <c r="Q32" s="18"/>
      <c r="R32" s="18"/>
    </row>
    <row r="33" spans="1:18" x14ac:dyDescent="0.25">
      <c r="B33" s="25"/>
      <c r="C33" s="29"/>
      <c r="E33" s="25"/>
      <c r="I33" s="18">
        <v>10</v>
      </c>
      <c r="J33" s="18">
        <v>2E-3</v>
      </c>
      <c r="K33" s="18">
        <v>217.167</v>
      </c>
      <c r="L33" s="18">
        <v>180</v>
      </c>
      <c r="M33" s="18">
        <v>254.333</v>
      </c>
      <c r="N33" s="18">
        <v>-90</v>
      </c>
      <c r="O33" s="18">
        <v>3.4000000000000002E-2</v>
      </c>
      <c r="P33" s="18"/>
      <c r="Q33" s="18"/>
      <c r="R33" s="18"/>
    </row>
    <row r="34" spans="1:18" x14ac:dyDescent="0.25">
      <c r="B34" s="25"/>
      <c r="C34" s="29"/>
      <c r="E34" s="25"/>
      <c r="I34" s="18">
        <v>11</v>
      </c>
      <c r="J34" s="18">
        <v>3.0000000000000001E-3</v>
      </c>
      <c r="K34" s="18">
        <v>193.667</v>
      </c>
      <c r="L34" s="18">
        <v>150.667</v>
      </c>
      <c r="M34" s="18">
        <v>232.333</v>
      </c>
      <c r="N34" s="18">
        <v>-90</v>
      </c>
      <c r="O34" s="18">
        <v>6.8000000000000005E-2</v>
      </c>
      <c r="P34" s="18"/>
      <c r="Q34" s="18"/>
      <c r="R34" s="18"/>
    </row>
    <row r="35" spans="1:18" x14ac:dyDescent="0.25">
      <c r="B35" s="25"/>
      <c r="C35" s="29"/>
      <c r="E35" s="25"/>
      <c r="I35" s="18">
        <v>12</v>
      </c>
      <c r="J35" s="18">
        <v>8.0000000000000002E-3</v>
      </c>
      <c r="K35" s="18">
        <v>192.619</v>
      </c>
      <c r="L35" s="18">
        <v>156.667</v>
      </c>
      <c r="M35" s="18">
        <v>230</v>
      </c>
      <c r="N35" s="18">
        <v>-90</v>
      </c>
      <c r="O35" s="18">
        <v>0.20300000000000001</v>
      </c>
      <c r="P35" s="18"/>
      <c r="Q35" s="18"/>
      <c r="R35" s="18"/>
    </row>
    <row r="36" spans="1:18" x14ac:dyDescent="0.25">
      <c r="B36" s="25"/>
      <c r="C36" s="29"/>
      <c r="E36" s="25"/>
    </row>
    <row r="37" spans="1:18" x14ac:dyDescent="0.25">
      <c r="B37" s="25"/>
      <c r="C37" s="29"/>
      <c r="E37" s="25"/>
    </row>
    <row r="38" spans="1:18" x14ac:dyDescent="0.25">
      <c r="A38" s="7">
        <v>2</v>
      </c>
      <c r="B38" s="25" t="s">
        <v>139</v>
      </c>
      <c r="C38" s="29" t="s">
        <v>392</v>
      </c>
      <c r="D38" s="7" t="s">
        <v>393</v>
      </c>
      <c r="E38" s="25" t="s">
        <v>141</v>
      </c>
      <c r="F38" s="7" t="s">
        <v>28</v>
      </c>
      <c r="G38" s="7" t="s">
        <v>73</v>
      </c>
      <c r="I38" s="7">
        <v>3</v>
      </c>
      <c r="J38" s="18">
        <v>0.92200000000000004</v>
      </c>
      <c r="K38" s="18">
        <v>0</v>
      </c>
      <c r="L38" s="7">
        <v>3</v>
      </c>
      <c r="M38" s="18">
        <v>1.3640000000000001</v>
      </c>
      <c r="N38" s="18">
        <v>9.0064000000000005E-2</v>
      </c>
    </row>
    <row r="39" spans="1:18" x14ac:dyDescent="0.25">
      <c r="B39" s="25" t="s">
        <v>139</v>
      </c>
      <c r="C39" s="29" t="s">
        <v>392</v>
      </c>
      <c r="D39" s="7" t="s">
        <v>393</v>
      </c>
      <c r="E39" s="25" t="s">
        <v>141</v>
      </c>
      <c r="F39" s="7" t="s">
        <v>28</v>
      </c>
      <c r="G39" s="7" t="s">
        <v>142</v>
      </c>
      <c r="I39" s="7">
        <v>3</v>
      </c>
      <c r="J39" s="18">
        <v>1</v>
      </c>
      <c r="K39" s="18">
        <v>0.22516</v>
      </c>
      <c r="L39" s="7">
        <v>3</v>
      </c>
      <c r="M39" s="18">
        <v>2.4420000000000002</v>
      </c>
      <c r="N39" s="18">
        <v>9.0064000000000005E-2</v>
      </c>
    </row>
    <row r="40" spans="1:18" x14ac:dyDescent="0.25">
      <c r="B40" s="25" t="s">
        <v>139</v>
      </c>
      <c r="C40" s="29" t="s">
        <v>392</v>
      </c>
      <c r="D40" s="7" t="s">
        <v>393</v>
      </c>
      <c r="E40" s="25" t="s">
        <v>141</v>
      </c>
      <c r="F40" s="7" t="s">
        <v>28</v>
      </c>
      <c r="G40" s="7" t="s">
        <v>47</v>
      </c>
      <c r="I40" s="7">
        <v>3</v>
      </c>
      <c r="J40" s="18">
        <v>1.026</v>
      </c>
      <c r="K40" s="18">
        <v>0.157612</v>
      </c>
      <c r="L40" s="7">
        <v>3</v>
      </c>
      <c r="M40" s="18">
        <v>1.26</v>
      </c>
      <c r="N40" s="18">
        <v>6.7547999999999997E-2</v>
      </c>
    </row>
    <row r="41" spans="1:18" x14ac:dyDescent="0.25">
      <c r="B41" s="25" t="s">
        <v>139</v>
      </c>
      <c r="C41" s="29" t="s">
        <v>392</v>
      </c>
      <c r="D41" s="7" t="s">
        <v>393</v>
      </c>
      <c r="E41" s="25" t="s">
        <v>141</v>
      </c>
      <c r="F41" s="7" t="s">
        <v>28</v>
      </c>
      <c r="G41" s="7" t="s">
        <v>46</v>
      </c>
      <c r="I41" s="7">
        <v>3</v>
      </c>
      <c r="J41" s="18">
        <v>1.026</v>
      </c>
      <c r="K41" s="18">
        <v>0.24767600000000001</v>
      </c>
      <c r="L41" s="7">
        <v>3</v>
      </c>
      <c r="M41" s="18">
        <v>1.571</v>
      </c>
      <c r="N41" s="18">
        <v>0.11258</v>
      </c>
    </row>
    <row r="42" spans="1:18" x14ac:dyDescent="0.25">
      <c r="B42" s="25" t="s">
        <v>139</v>
      </c>
      <c r="C42" s="29" t="s">
        <v>392</v>
      </c>
      <c r="D42" s="7" t="s">
        <v>393</v>
      </c>
      <c r="E42" s="25" t="s">
        <v>141</v>
      </c>
      <c r="F42" s="7" t="s">
        <v>28</v>
      </c>
      <c r="G42" s="7" t="s">
        <v>143</v>
      </c>
      <c r="I42" s="7">
        <v>3</v>
      </c>
      <c r="J42" s="18">
        <v>0.97399999999999998</v>
      </c>
      <c r="K42" s="18">
        <v>0</v>
      </c>
      <c r="L42" s="7">
        <v>3</v>
      </c>
      <c r="M42" s="18">
        <v>1.0649999999999999</v>
      </c>
      <c r="N42" s="18">
        <v>0</v>
      </c>
    </row>
    <row r="43" spans="1:18" x14ac:dyDescent="0.25">
      <c r="B43" s="25" t="s">
        <v>139</v>
      </c>
      <c r="C43" s="29" t="s">
        <v>392</v>
      </c>
      <c r="D43" s="7" t="s">
        <v>393</v>
      </c>
      <c r="E43" s="25" t="s">
        <v>141</v>
      </c>
      <c r="F43" s="7" t="s">
        <v>28</v>
      </c>
      <c r="G43" s="7" t="s">
        <v>144</v>
      </c>
      <c r="I43" s="7">
        <v>3</v>
      </c>
      <c r="J43" s="18">
        <v>0.96099999999999997</v>
      </c>
      <c r="K43" s="18">
        <v>0.18012800000000001</v>
      </c>
      <c r="L43" s="7">
        <v>3</v>
      </c>
      <c r="M43" s="18">
        <v>2.234</v>
      </c>
      <c r="N43" s="18">
        <v>0.58541600000000005</v>
      </c>
    </row>
    <row r="44" spans="1:18" x14ac:dyDescent="0.25">
      <c r="B44" s="25" t="s">
        <v>139</v>
      </c>
      <c r="C44" s="29" t="s">
        <v>392</v>
      </c>
      <c r="D44" s="7" t="s">
        <v>393</v>
      </c>
      <c r="E44" s="25" t="s">
        <v>141</v>
      </c>
      <c r="F44" s="7" t="s">
        <v>28</v>
      </c>
      <c r="G44" s="7" t="s">
        <v>396</v>
      </c>
      <c r="I44" s="7">
        <v>3</v>
      </c>
      <c r="J44" s="18">
        <v>1.0129999999999999</v>
      </c>
      <c r="K44" s="18">
        <v>9.0064000000000005E-2</v>
      </c>
      <c r="L44" s="7">
        <v>3</v>
      </c>
      <c r="M44" s="18">
        <v>1.571</v>
      </c>
      <c r="N44" s="18">
        <v>4.5032000000000003E-2</v>
      </c>
    </row>
    <row r="45" spans="1:18" x14ac:dyDescent="0.25">
      <c r="B45" s="25" t="s">
        <v>139</v>
      </c>
      <c r="C45" s="29" t="s">
        <v>392</v>
      </c>
      <c r="D45" s="7" t="s">
        <v>393</v>
      </c>
      <c r="E45" s="25" t="s">
        <v>141</v>
      </c>
      <c r="F45" s="7" t="s">
        <v>28</v>
      </c>
      <c r="G45" s="7" t="s">
        <v>14</v>
      </c>
      <c r="I45" s="7">
        <v>3</v>
      </c>
      <c r="J45" s="18">
        <v>1</v>
      </c>
      <c r="K45" s="18">
        <v>0</v>
      </c>
      <c r="L45" s="7">
        <v>3</v>
      </c>
      <c r="M45" s="18">
        <v>0.58399999999999996</v>
      </c>
      <c r="N45" s="18">
        <v>0</v>
      </c>
    </row>
    <row r="46" spans="1:18" x14ac:dyDescent="0.25">
      <c r="B46" s="25"/>
      <c r="C46" s="29"/>
      <c r="E46" s="25"/>
      <c r="I46" s="18" t="s">
        <v>372</v>
      </c>
      <c r="J46" s="18" t="s">
        <v>373</v>
      </c>
      <c r="K46" s="18" t="s">
        <v>374</v>
      </c>
      <c r="L46" s="18" t="s">
        <v>375</v>
      </c>
      <c r="M46" s="18" t="s">
        <v>376</v>
      </c>
      <c r="N46" s="18" t="s">
        <v>377</v>
      </c>
      <c r="O46" s="18" t="s">
        <v>378</v>
      </c>
      <c r="P46" s="18"/>
      <c r="Q46" s="18" t="s">
        <v>379</v>
      </c>
      <c r="R46" s="18" t="s">
        <v>380</v>
      </c>
    </row>
    <row r="47" spans="1:18" x14ac:dyDescent="0.25">
      <c r="B47" s="25"/>
      <c r="C47" s="29"/>
      <c r="E47" s="25"/>
      <c r="I47" s="18">
        <v>1</v>
      </c>
      <c r="J47" s="18">
        <v>1.7999999999999999E-2</v>
      </c>
      <c r="K47" s="18">
        <v>169.89599999999999</v>
      </c>
      <c r="L47" s="18">
        <v>24.332999999999998</v>
      </c>
      <c r="M47" s="18">
        <v>171.667</v>
      </c>
      <c r="N47" s="18">
        <v>-90</v>
      </c>
      <c r="O47" s="18">
        <v>1.3640000000000001</v>
      </c>
      <c r="P47" s="18"/>
      <c r="Q47" s="18">
        <v>1.3640000000000001</v>
      </c>
      <c r="R47" s="18">
        <v>9.0064000000000005E-2</v>
      </c>
    </row>
    <row r="48" spans="1:18" x14ac:dyDescent="0.25">
      <c r="B48" s="25"/>
      <c r="C48" s="29"/>
      <c r="E48" s="25"/>
      <c r="I48" s="18">
        <v>2</v>
      </c>
      <c r="J48" s="18">
        <v>3.2000000000000001E-2</v>
      </c>
      <c r="K48" s="18">
        <v>171.90799999999999</v>
      </c>
      <c r="L48" s="18">
        <v>24.667000000000002</v>
      </c>
      <c r="M48" s="18">
        <v>216.333</v>
      </c>
      <c r="N48" s="18">
        <v>-90</v>
      </c>
      <c r="O48" s="18">
        <v>2.4420000000000002</v>
      </c>
      <c r="P48" s="18"/>
      <c r="Q48" s="18">
        <v>2.4420000000000002</v>
      </c>
      <c r="R48" s="18">
        <v>9.0064000000000005E-2</v>
      </c>
    </row>
    <row r="49" spans="2:18" x14ac:dyDescent="0.25">
      <c r="B49" s="25"/>
      <c r="C49" s="29"/>
      <c r="E49" s="25"/>
      <c r="I49" s="18">
        <v>3</v>
      </c>
      <c r="J49" s="18">
        <v>1.7000000000000001E-2</v>
      </c>
      <c r="K49" s="18">
        <v>180.67</v>
      </c>
      <c r="L49" s="18">
        <v>21</v>
      </c>
      <c r="M49" s="18">
        <v>186</v>
      </c>
      <c r="N49" s="18">
        <v>-90</v>
      </c>
      <c r="O49" s="18">
        <v>1.26</v>
      </c>
      <c r="P49" s="18"/>
      <c r="Q49" s="18">
        <v>1.26</v>
      </c>
      <c r="R49" s="18">
        <v>6.7547999999999997E-2</v>
      </c>
    </row>
    <row r="50" spans="2:18" x14ac:dyDescent="0.25">
      <c r="B50" s="25"/>
      <c r="C50" s="29"/>
      <c r="E50" s="25"/>
      <c r="I50" s="18">
        <v>4</v>
      </c>
      <c r="J50" s="18">
        <v>2.1000000000000001E-2</v>
      </c>
      <c r="K50" s="18">
        <v>168.58699999999999</v>
      </c>
      <c r="L50" s="18">
        <v>21</v>
      </c>
      <c r="M50" s="18">
        <v>172</v>
      </c>
      <c r="N50" s="18">
        <v>-90</v>
      </c>
      <c r="O50" s="18">
        <v>1.571</v>
      </c>
      <c r="P50" s="18"/>
      <c r="Q50" s="18">
        <v>1.571</v>
      </c>
      <c r="R50" s="18">
        <v>0.11258</v>
      </c>
    </row>
    <row r="51" spans="2:18" x14ac:dyDescent="0.25">
      <c r="B51" s="25"/>
      <c r="C51" s="29"/>
      <c r="E51" s="25"/>
      <c r="I51" s="18">
        <v>5</v>
      </c>
      <c r="J51" s="18">
        <v>1.4E-2</v>
      </c>
      <c r="K51" s="18">
        <v>167.221</v>
      </c>
      <c r="L51" s="18">
        <v>21</v>
      </c>
      <c r="M51" s="18">
        <v>171.333</v>
      </c>
      <c r="N51" s="18">
        <v>-90</v>
      </c>
      <c r="O51" s="18">
        <v>1.0649999999999999</v>
      </c>
      <c r="P51" s="18"/>
      <c r="Q51" s="18">
        <v>1.0649999999999999</v>
      </c>
      <c r="R51" s="18">
        <v>0</v>
      </c>
    </row>
    <row r="52" spans="2:18" x14ac:dyDescent="0.25">
      <c r="B52" s="25"/>
      <c r="C52" s="29"/>
      <c r="E52" s="25"/>
      <c r="I52" s="18">
        <v>6</v>
      </c>
      <c r="J52" s="18">
        <v>2.9000000000000001E-2</v>
      </c>
      <c r="K52" s="18">
        <v>233.14099999999999</v>
      </c>
      <c r="L52" s="18">
        <v>32</v>
      </c>
      <c r="M52" s="18">
        <v>234.667</v>
      </c>
      <c r="N52" s="18">
        <v>-90</v>
      </c>
      <c r="O52" s="18">
        <v>2.234</v>
      </c>
      <c r="P52" s="18"/>
      <c r="Q52" s="18">
        <v>2.234</v>
      </c>
      <c r="R52" s="18">
        <v>0.58541600000000005</v>
      </c>
    </row>
    <row r="53" spans="2:18" x14ac:dyDescent="0.25">
      <c r="B53" s="25"/>
      <c r="C53" s="29"/>
      <c r="E53" s="25"/>
      <c r="I53" s="18">
        <v>7</v>
      </c>
      <c r="J53" s="18">
        <v>2.1000000000000001E-2</v>
      </c>
      <c r="K53" s="18">
        <v>200.86099999999999</v>
      </c>
      <c r="L53" s="18">
        <v>28.332999999999998</v>
      </c>
      <c r="M53" s="18">
        <v>204.333</v>
      </c>
      <c r="N53" s="18">
        <v>-90</v>
      </c>
      <c r="O53" s="18">
        <v>1.571</v>
      </c>
      <c r="P53" s="18"/>
      <c r="Q53" s="18">
        <v>1.571</v>
      </c>
      <c r="R53" s="18">
        <v>4.5032000000000003E-2</v>
      </c>
    </row>
    <row r="54" spans="2:18" x14ac:dyDescent="0.25">
      <c r="B54" s="25"/>
      <c r="C54" s="29"/>
      <c r="E54" s="25"/>
      <c r="I54" s="18">
        <v>8</v>
      </c>
      <c r="J54" s="18">
        <v>8.0000000000000002E-3</v>
      </c>
      <c r="K54" s="18">
        <v>167.297</v>
      </c>
      <c r="L54" s="18">
        <v>24</v>
      </c>
      <c r="M54" s="18">
        <v>176</v>
      </c>
      <c r="N54" s="18">
        <v>-90</v>
      </c>
      <c r="O54" s="18">
        <v>0.58399999999999996</v>
      </c>
      <c r="P54" s="18"/>
      <c r="Q54" s="18">
        <v>0.58399999999999996</v>
      </c>
      <c r="R54" s="18">
        <v>0</v>
      </c>
    </row>
    <row r="55" spans="2:18" x14ac:dyDescent="0.25">
      <c r="B55" s="25"/>
      <c r="C55" s="29"/>
      <c r="E55" s="25"/>
      <c r="I55" s="18">
        <v>9</v>
      </c>
      <c r="J55" s="18">
        <v>1.2E-2</v>
      </c>
      <c r="K55" s="18">
        <v>133.70400000000001</v>
      </c>
      <c r="L55" s="18">
        <v>133</v>
      </c>
      <c r="M55" s="18">
        <v>135.667</v>
      </c>
      <c r="N55" s="18">
        <v>-90</v>
      </c>
      <c r="O55" s="18">
        <v>0.92200000000000004</v>
      </c>
      <c r="P55" s="18"/>
      <c r="Q55" s="18">
        <v>0.92200000000000004</v>
      </c>
      <c r="R55" s="18">
        <v>0</v>
      </c>
    </row>
    <row r="56" spans="2:18" x14ac:dyDescent="0.25">
      <c r="B56" s="25"/>
      <c r="C56" s="29"/>
      <c r="E56" s="25"/>
      <c r="I56" s="18">
        <v>10</v>
      </c>
      <c r="J56" s="18">
        <v>1.2999999999999999E-2</v>
      </c>
      <c r="K56" s="18">
        <v>154.46199999999999</v>
      </c>
      <c r="L56" s="18">
        <v>1.667</v>
      </c>
      <c r="M56" s="18">
        <v>160</v>
      </c>
      <c r="N56" s="18">
        <v>-90</v>
      </c>
      <c r="O56" s="18">
        <v>1</v>
      </c>
      <c r="P56" s="18"/>
      <c r="Q56" s="18">
        <v>1</v>
      </c>
      <c r="R56" s="18">
        <v>0.22516</v>
      </c>
    </row>
    <row r="57" spans="2:18" x14ac:dyDescent="0.25">
      <c r="B57" s="25"/>
      <c r="C57" s="29"/>
      <c r="E57" s="25"/>
      <c r="I57" s="18">
        <v>11</v>
      </c>
      <c r="J57" s="18">
        <v>1.2999999999999999E-2</v>
      </c>
      <c r="K57" s="18">
        <v>162.821</v>
      </c>
      <c r="L57" s="18">
        <v>1</v>
      </c>
      <c r="M57" s="18">
        <v>186.333</v>
      </c>
      <c r="N57" s="18">
        <v>-90</v>
      </c>
      <c r="O57" s="18">
        <v>1.026</v>
      </c>
      <c r="P57" s="18"/>
      <c r="Q57" s="18">
        <v>1.026</v>
      </c>
      <c r="R57" s="18">
        <v>0.157612</v>
      </c>
    </row>
    <row r="58" spans="2:18" x14ac:dyDescent="0.25">
      <c r="B58" s="25"/>
      <c r="C58" s="29"/>
      <c r="E58" s="25"/>
      <c r="I58" s="18">
        <v>12</v>
      </c>
      <c r="J58" s="18">
        <v>1.2999999999999999E-2</v>
      </c>
      <c r="K58" s="18">
        <v>137.39599999999999</v>
      </c>
      <c r="L58" s="18">
        <v>6.6669999999999998</v>
      </c>
      <c r="M58" s="18">
        <v>153.667</v>
      </c>
      <c r="N58" s="18">
        <v>-90</v>
      </c>
      <c r="O58" s="18">
        <v>1.026</v>
      </c>
      <c r="P58" s="18"/>
      <c r="Q58" s="18">
        <v>1.026</v>
      </c>
      <c r="R58" s="18">
        <v>0.24767600000000001</v>
      </c>
    </row>
    <row r="59" spans="2:18" x14ac:dyDescent="0.25">
      <c r="B59" s="25"/>
      <c r="C59" s="29"/>
      <c r="E59" s="25"/>
      <c r="I59" s="18">
        <v>13</v>
      </c>
      <c r="J59" s="18">
        <v>1.2999999999999999E-2</v>
      </c>
      <c r="K59" s="18">
        <v>149.636</v>
      </c>
      <c r="L59" s="18">
        <v>21</v>
      </c>
      <c r="M59" s="18">
        <v>153</v>
      </c>
      <c r="N59" s="18">
        <v>-90</v>
      </c>
      <c r="O59" s="18">
        <v>0.97399999999999998</v>
      </c>
      <c r="P59" s="18"/>
      <c r="Q59" s="18">
        <v>0.97399999999999998</v>
      </c>
      <c r="R59" s="18">
        <v>0</v>
      </c>
    </row>
    <row r="60" spans="2:18" x14ac:dyDescent="0.25">
      <c r="B60" s="25"/>
      <c r="C60" s="29"/>
      <c r="E60" s="25"/>
      <c r="I60" s="18">
        <v>14</v>
      </c>
      <c r="J60" s="18">
        <v>1.2999999999999999E-2</v>
      </c>
      <c r="K60" s="18">
        <v>154.84399999999999</v>
      </c>
      <c r="L60" s="18">
        <v>0</v>
      </c>
      <c r="M60" s="18">
        <v>159.333</v>
      </c>
      <c r="N60" s="18">
        <v>90</v>
      </c>
      <c r="O60" s="18">
        <v>0.96099999999999997</v>
      </c>
      <c r="P60" s="18"/>
      <c r="Q60" s="18">
        <v>0.96099999999999997</v>
      </c>
      <c r="R60" s="18">
        <v>0.18012800000000001</v>
      </c>
    </row>
    <row r="61" spans="2:18" x14ac:dyDescent="0.25">
      <c r="B61" s="25"/>
      <c r="C61" s="29"/>
      <c r="E61" s="25"/>
      <c r="I61" s="18">
        <v>15</v>
      </c>
      <c r="J61" s="18">
        <v>1.2999999999999999E-2</v>
      </c>
      <c r="K61" s="18">
        <v>140.27799999999999</v>
      </c>
      <c r="L61" s="18">
        <v>10.333</v>
      </c>
      <c r="M61" s="18">
        <v>145.333</v>
      </c>
      <c r="N61" s="18">
        <v>-90</v>
      </c>
      <c r="O61" s="18">
        <v>1.0129999999999999</v>
      </c>
      <c r="P61" s="18"/>
      <c r="Q61" s="18">
        <v>1.0129999999999999</v>
      </c>
      <c r="R61" s="18">
        <v>9.0064000000000005E-2</v>
      </c>
    </row>
    <row r="62" spans="2:18" x14ac:dyDescent="0.25">
      <c r="B62" s="25"/>
      <c r="C62" s="29"/>
      <c r="E62" s="25"/>
      <c r="I62" s="18">
        <v>16</v>
      </c>
      <c r="J62" s="18">
        <v>1.2999999999999999E-2</v>
      </c>
      <c r="K62" s="18">
        <v>132.64099999999999</v>
      </c>
      <c r="L62" s="18">
        <v>11</v>
      </c>
      <c r="M62" s="18">
        <v>138</v>
      </c>
      <c r="N62" s="18">
        <v>-90</v>
      </c>
      <c r="O62" s="18">
        <v>1</v>
      </c>
      <c r="P62" s="18"/>
      <c r="Q62" s="18">
        <v>1</v>
      </c>
      <c r="R62" s="18">
        <v>0</v>
      </c>
    </row>
    <row r="63" spans="2:18" x14ac:dyDescent="0.25">
      <c r="B63" s="25"/>
      <c r="C63" s="29"/>
      <c r="E63" s="25"/>
      <c r="I63" s="18">
        <v>17</v>
      </c>
      <c r="J63" s="19">
        <v>0</v>
      </c>
      <c r="K63" s="18">
        <v>7</v>
      </c>
      <c r="L63" s="18">
        <v>1.333</v>
      </c>
      <c r="M63" s="18">
        <v>22.667000000000002</v>
      </c>
      <c r="N63" s="18">
        <v>-90</v>
      </c>
      <c r="O63" s="18">
        <v>5.1999999999999998E-2</v>
      </c>
      <c r="P63" s="18"/>
      <c r="Q63" s="18"/>
      <c r="R63" s="18"/>
    </row>
    <row r="64" spans="2:18" x14ac:dyDescent="0.25">
      <c r="B64" s="25"/>
      <c r="C64" s="29"/>
      <c r="E64" s="25"/>
      <c r="I64" s="18">
        <v>18</v>
      </c>
      <c r="J64" s="19">
        <v>0</v>
      </c>
      <c r="K64" s="18">
        <v>0</v>
      </c>
      <c r="L64" s="18">
        <v>0</v>
      </c>
      <c r="M64" s="18">
        <v>0</v>
      </c>
      <c r="N64" s="18">
        <v>-90</v>
      </c>
      <c r="O64" s="18">
        <v>5.1999999999999998E-2</v>
      </c>
      <c r="P64" s="18"/>
      <c r="Q64" s="18"/>
      <c r="R64" s="18"/>
    </row>
    <row r="65" spans="1:18" x14ac:dyDescent="0.25">
      <c r="B65" s="25"/>
      <c r="C65" s="29"/>
      <c r="E65" s="25"/>
      <c r="I65" s="18">
        <v>19</v>
      </c>
      <c r="J65" s="19">
        <v>0</v>
      </c>
      <c r="K65" s="18">
        <v>18.417000000000002</v>
      </c>
      <c r="L65" s="18">
        <v>0</v>
      </c>
      <c r="M65" s="18">
        <v>53</v>
      </c>
      <c r="N65" s="18">
        <v>-90</v>
      </c>
      <c r="O65" s="18">
        <v>3.9E-2</v>
      </c>
      <c r="P65" s="18"/>
      <c r="Q65" s="18"/>
      <c r="R65" s="18"/>
    </row>
    <row r="66" spans="1:18" x14ac:dyDescent="0.25">
      <c r="B66" s="25"/>
      <c r="C66" s="29"/>
      <c r="E66" s="25"/>
      <c r="I66" s="18">
        <v>20</v>
      </c>
      <c r="J66" s="18">
        <v>1E-3</v>
      </c>
      <c r="K66" s="18">
        <v>93.667000000000002</v>
      </c>
      <c r="L66" s="18">
        <v>20</v>
      </c>
      <c r="M66" s="18">
        <v>135</v>
      </c>
      <c r="N66" s="18">
        <v>-90</v>
      </c>
      <c r="O66" s="18">
        <v>6.5000000000000002E-2</v>
      </c>
      <c r="P66" s="18"/>
      <c r="Q66" s="18"/>
      <c r="R66" s="18"/>
    </row>
    <row r="67" spans="1:18" x14ac:dyDescent="0.25">
      <c r="B67" s="25"/>
      <c r="C67" s="29"/>
      <c r="E67" s="25"/>
      <c r="I67" s="18">
        <v>21</v>
      </c>
      <c r="J67" s="18">
        <v>31.707000000000001</v>
      </c>
      <c r="K67" s="18">
        <v>232.16300000000001</v>
      </c>
      <c r="L67" s="18">
        <v>0</v>
      </c>
      <c r="M67" s="18">
        <v>255</v>
      </c>
      <c r="N67" s="18">
        <v>0</v>
      </c>
      <c r="O67" s="18">
        <v>0</v>
      </c>
      <c r="P67" s="18"/>
      <c r="Q67" s="18"/>
      <c r="R67" s="18"/>
    </row>
    <row r="68" spans="1:18" x14ac:dyDescent="0.25">
      <c r="B68" s="25"/>
      <c r="C68" s="29"/>
      <c r="E68" s="25"/>
      <c r="I68" s="18">
        <v>22</v>
      </c>
      <c r="J68" s="18">
        <v>5.0000000000000001E-3</v>
      </c>
      <c r="K68" s="18">
        <v>131.54300000000001</v>
      </c>
      <c r="L68" s="18">
        <v>1</v>
      </c>
      <c r="M68" s="18">
        <v>166</v>
      </c>
      <c r="N68" s="18">
        <v>-90</v>
      </c>
      <c r="O68" s="18">
        <v>0.33800000000000002</v>
      </c>
      <c r="P68" s="18"/>
      <c r="Q68" s="18"/>
      <c r="R68" s="18"/>
    </row>
    <row r="69" spans="1:18" x14ac:dyDescent="0.25">
      <c r="B69" s="25"/>
      <c r="C69" s="29"/>
      <c r="E69" s="25"/>
      <c r="I69" s="18">
        <v>23</v>
      </c>
      <c r="J69" s="19">
        <v>0</v>
      </c>
      <c r="K69" s="18">
        <v>26.888999999999999</v>
      </c>
      <c r="L69" s="18">
        <v>25.332999999999998</v>
      </c>
      <c r="M69" s="18">
        <v>28</v>
      </c>
      <c r="N69" s="18">
        <v>-90</v>
      </c>
      <c r="O69" s="18">
        <v>2.5999999999999999E-2</v>
      </c>
      <c r="P69" s="18"/>
      <c r="Q69" s="18"/>
      <c r="R69" s="18"/>
    </row>
    <row r="70" spans="1:18" x14ac:dyDescent="0.25">
      <c r="B70" s="25"/>
      <c r="C70" s="29"/>
      <c r="E70" s="25"/>
      <c r="I70" s="18">
        <v>24</v>
      </c>
      <c r="J70" s="18">
        <v>31.707000000000001</v>
      </c>
      <c r="K70" s="18">
        <v>232.16300000000001</v>
      </c>
      <c r="L70" s="18">
        <v>0</v>
      </c>
      <c r="M70" s="18">
        <v>255</v>
      </c>
      <c r="N70" s="18">
        <v>0</v>
      </c>
      <c r="O70" s="18">
        <v>0</v>
      </c>
      <c r="P70" s="18"/>
      <c r="Q70" s="18"/>
      <c r="R70" s="18"/>
    </row>
    <row r="71" spans="1:18" x14ac:dyDescent="0.25">
      <c r="B71" s="25"/>
      <c r="C71" s="29"/>
      <c r="E71" s="25"/>
      <c r="I71" s="18">
        <v>25</v>
      </c>
      <c r="J71" s="18">
        <v>31.707000000000001</v>
      </c>
      <c r="K71" s="18">
        <v>232.16300000000001</v>
      </c>
      <c r="L71" s="18">
        <v>0</v>
      </c>
      <c r="M71" s="18">
        <v>255</v>
      </c>
      <c r="N71" s="18">
        <v>0</v>
      </c>
      <c r="O71" s="18">
        <v>0</v>
      </c>
      <c r="P71" s="18"/>
      <c r="Q71" s="18"/>
      <c r="R71" s="18"/>
    </row>
    <row r="72" spans="1:18" x14ac:dyDescent="0.25">
      <c r="B72" s="25"/>
      <c r="C72" s="29"/>
      <c r="E72" s="25"/>
      <c r="I72" s="18">
        <v>26</v>
      </c>
      <c r="J72" s="18">
        <v>2E-3</v>
      </c>
      <c r="K72" s="18">
        <v>19.181999999999999</v>
      </c>
      <c r="L72" s="18">
        <v>0</v>
      </c>
      <c r="M72" s="18">
        <v>28</v>
      </c>
      <c r="N72" s="18">
        <v>-90</v>
      </c>
      <c r="O72" s="18">
        <v>0.13</v>
      </c>
      <c r="P72" s="18"/>
      <c r="Q72" s="18"/>
      <c r="R72" s="18"/>
    </row>
    <row r="73" spans="1:18" x14ac:dyDescent="0.25">
      <c r="B73" s="25"/>
      <c r="C73" s="29"/>
      <c r="E73" s="25"/>
      <c r="I73" s="18">
        <v>27</v>
      </c>
      <c r="J73" s="18">
        <v>1E-3</v>
      </c>
      <c r="K73" s="18">
        <v>52.125</v>
      </c>
      <c r="L73" s="18">
        <v>1.333</v>
      </c>
      <c r="M73" s="18">
        <v>102</v>
      </c>
      <c r="N73" s="18">
        <v>-90</v>
      </c>
      <c r="O73" s="18">
        <v>9.0999999999999998E-2</v>
      </c>
      <c r="P73" s="18"/>
      <c r="Q73" s="18"/>
      <c r="R73" s="18"/>
    </row>
    <row r="74" spans="1:18" x14ac:dyDescent="0.25">
      <c r="B74" s="25"/>
      <c r="C74" s="29"/>
      <c r="E74" s="25"/>
      <c r="I74" s="18">
        <v>28</v>
      </c>
      <c r="J74" s="18">
        <v>2E-3</v>
      </c>
      <c r="K74" s="18">
        <v>6.4720000000000004</v>
      </c>
      <c r="L74" s="18">
        <v>0</v>
      </c>
      <c r="M74" s="18">
        <v>76.667000000000002</v>
      </c>
      <c r="N74" s="18">
        <v>-90</v>
      </c>
      <c r="O74" s="18">
        <v>0.14299999999999999</v>
      </c>
      <c r="P74" s="18"/>
      <c r="Q74" s="18"/>
      <c r="R74" s="18"/>
    </row>
    <row r="75" spans="1:18" x14ac:dyDescent="0.25">
      <c r="B75" s="25"/>
      <c r="C75" s="29"/>
      <c r="E75" s="25"/>
      <c r="I75" s="18">
        <v>29</v>
      </c>
      <c r="J75" s="18">
        <v>31.707000000000001</v>
      </c>
      <c r="K75" s="18">
        <v>232.16300000000001</v>
      </c>
      <c r="L75" s="18">
        <v>0</v>
      </c>
      <c r="M75" s="18">
        <v>255</v>
      </c>
      <c r="N75" s="18">
        <v>0</v>
      </c>
      <c r="O75" s="18">
        <v>0</v>
      </c>
      <c r="P75" s="18"/>
      <c r="Q75" s="18"/>
      <c r="R75" s="18"/>
    </row>
    <row r="76" spans="1:18" x14ac:dyDescent="0.25">
      <c r="B76" s="25"/>
      <c r="C76" s="29"/>
      <c r="E76" s="25"/>
      <c r="I76" s="18">
        <v>30</v>
      </c>
      <c r="J76" s="18">
        <v>2E-3</v>
      </c>
      <c r="K76" s="18">
        <v>1.37</v>
      </c>
      <c r="L76" s="18">
        <v>0</v>
      </c>
      <c r="M76" s="18">
        <v>4.3330000000000002</v>
      </c>
      <c r="N76" s="18">
        <v>-90</v>
      </c>
      <c r="O76" s="18">
        <v>0.104</v>
      </c>
      <c r="P76" s="18"/>
      <c r="Q76" s="18"/>
      <c r="R76" s="18"/>
    </row>
    <row r="77" spans="1:18" x14ac:dyDescent="0.25">
      <c r="B77" s="25"/>
      <c r="C77" s="29"/>
      <c r="E77" s="25"/>
      <c r="I77" s="18">
        <v>31</v>
      </c>
      <c r="J77" s="19">
        <v>0</v>
      </c>
      <c r="K77" s="18">
        <v>30</v>
      </c>
      <c r="L77" s="18">
        <v>0</v>
      </c>
      <c r="M77" s="18">
        <v>134</v>
      </c>
      <c r="N77" s="18">
        <v>-90</v>
      </c>
      <c r="O77" s="18">
        <v>5.1999999999999998E-2</v>
      </c>
      <c r="P77" s="18"/>
      <c r="Q77" s="18"/>
      <c r="R77" s="18"/>
    </row>
    <row r="78" spans="1:18" x14ac:dyDescent="0.25">
      <c r="B78" s="25"/>
      <c r="C78" s="29"/>
      <c r="E78" s="25"/>
      <c r="I78" s="18">
        <v>32</v>
      </c>
      <c r="J78" s="18">
        <v>31.707000000000001</v>
      </c>
      <c r="K78" s="18">
        <v>232.16300000000001</v>
      </c>
      <c r="L78" s="18">
        <v>0</v>
      </c>
      <c r="M78" s="18">
        <v>255</v>
      </c>
      <c r="N78" s="18">
        <v>0</v>
      </c>
      <c r="O78" s="18">
        <v>0</v>
      </c>
      <c r="P78" s="18"/>
      <c r="Q78" s="18"/>
      <c r="R78" s="18"/>
    </row>
    <row r="79" spans="1:18" x14ac:dyDescent="0.25">
      <c r="B79" s="25"/>
      <c r="C79" s="29"/>
      <c r="E79" s="25"/>
    </row>
    <row r="80" spans="1:18" x14ac:dyDescent="0.25">
      <c r="A80" s="7">
        <v>3</v>
      </c>
      <c r="B80" s="7" t="s">
        <v>171</v>
      </c>
      <c r="C80" s="7" t="s">
        <v>454</v>
      </c>
      <c r="D80" s="7" t="s">
        <v>569</v>
      </c>
      <c r="E80" s="25" t="s">
        <v>56</v>
      </c>
      <c r="F80" s="7" t="s">
        <v>28</v>
      </c>
      <c r="G80" s="7" t="s">
        <v>32</v>
      </c>
      <c r="I80" s="7">
        <v>3</v>
      </c>
      <c r="J80" s="18">
        <v>0.71099999999999997</v>
      </c>
      <c r="K80" s="18">
        <v>0.114312</v>
      </c>
      <c r="L80" s="7">
        <v>3</v>
      </c>
      <c r="M80" s="18">
        <v>1</v>
      </c>
      <c r="N80" s="18">
        <v>4.5032000000000003E-2</v>
      </c>
    </row>
    <row r="81" spans="2:18" x14ac:dyDescent="0.25">
      <c r="B81" s="7" t="s">
        <v>171</v>
      </c>
      <c r="C81" s="7" t="s">
        <v>454</v>
      </c>
      <c r="D81" s="7" t="s">
        <v>569</v>
      </c>
      <c r="E81" s="25" t="s">
        <v>56</v>
      </c>
      <c r="F81" s="7" t="s">
        <v>28</v>
      </c>
      <c r="G81" s="7" t="s">
        <v>73</v>
      </c>
      <c r="I81" s="7">
        <v>3</v>
      </c>
      <c r="J81" s="18">
        <v>1.831</v>
      </c>
      <c r="K81" s="18">
        <v>5.0228000000000002E-2</v>
      </c>
      <c r="L81" s="7">
        <v>3</v>
      </c>
      <c r="M81" s="18">
        <v>1.0169999999999999</v>
      </c>
      <c r="N81" s="18">
        <v>0.100456</v>
      </c>
    </row>
    <row r="82" spans="2:18" x14ac:dyDescent="0.25">
      <c r="B82" s="7" t="s">
        <v>171</v>
      </c>
      <c r="C82" s="7" t="s">
        <v>454</v>
      </c>
      <c r="D82" s="7" t="s">
        <v>569</v>
      </c>
      <c r="E82" s="25" t="s">
        <v>56</v>
      </c>
      <c r="F82" s="7" t="s">
        <v>28</v>
      </c>
      <c r="G82" s="7" t="s">
        <v>636</v>
      </c>
      <c r="I82" s="7">
        <v>3</v>
      </c>
      <c r="J82" s="18">
        <v>0.81399999999999995</v>
      </c>
      <c r="K82" s="18">
        <v>0</v>
      </c>
      <c r="L82" s="7">
        <v>3</v>
      </c>
      <c r="M82" s="18">
        <v>1.0169999999999999</v>
      </c>
      <c r="N82" s="18">
        <v>0.15068400000000001</v>
      </c>
    </row>
    <row r="83" spans="2:18" x14ac:dyDescent="0.25">
      <c r="B83" s="7" t="s">
        <v>171</v>
      </c>
      <c r="C83" s="7" t="s">
        <v>454</v>
      </c>
      <c r="D83" s="7" t="s">
        <v>569</v>
      </c>
      <c r="E83" s="25" t="s">
        <v>56</v>
      </c>
      <c r="F83" s="7" t="s">
        <v>28</v>
      </c>
      <c r="G83" s="7" t="s">
        <v>329</v>
      </c>
      <c r="I83" s="7">
        <v>3</v>
      </c>
      <c r="J83" s="18">
        <v>1.4019999999999999</v>
      </c>
      <c r="K83" s="18">
        <v>0.23901600000000001</v>
      </c>
      <c r="L83" s="7">
        <v>3</v>
      </c>
      <c r="M83" s="18">
        <v>0.96599999999999997</v>
      </c>
      <c r="N83" s="18">
        <v>0.15934400000000001</v>
      </c>
    </row>
    <row r="84" spans="2:18" x14ac:dyDescent="0.25">
      <c r="B84" s="7" t="s">
        <v>171</v>
      </c>
      <c r="C84" s="7" t="s">
        <v>454</v>
      </c>
      <c r="D84" s="7" t="s">
        <v>569</v>
      </c>
      <c r="E84" s="25" t="s">
        <v>56</v>
      </c>
      <c r="F84" s="7" t="s">
        <v>28</v>
      </c>
      <c r="G84" s="7" t="s">
        <v>637</v>
      </c>
      <c r="I84" s="7">
        <v>3</v>
      </c>
      <c r="J84" s="18">
        <v>0.874</v>
      </c>
      <c r="K84" s="18">
        <v>0.27885199999999999</v>
      </c>
      <c r="L84" s="7">
        <v>3</v>
      </c>
      <c r="M84" s="18">
        <v>1.0109999999999999</v>
      </c>
      <c r="N84" s="18">
        <v>0.119508</v>
      </c>
    </row>
    <row r="85" spans="2:18" x14ac:dyDescent="0.25">
      <c r="B85" s="7" t="s">
        <v>171</v>
      </c>
      <c r="C85" s="7" t="s">
        <v>454</v>
      </c>
      <c r="D85" s="7" t="s">
        <v>569</v>
      </c>
      <c r="E85" s="25" t="s">
        <v>56</v>
      </c>
      <c r="F85" s="7" t="s">
        <v>28</v>
      </c>
      <c r="G85" s="7" t="s">
        <v>638</v>
      </c>
      <c r="I85" s="7">
        <v>3</v>
      </c>
      <c r="J85" s="18">
        <v>0.64400000000000002</v>
      </c>
      <c r="K85" s="18">
        <v>0.119508</v>
      </c>
      <c r="L85" s="7">
        <v>3</v>
      </c>
      <c r="M85" s="18">
        <v>1.034</v>
      </c>
      <c r="N85" s="18">
        <v>0.27885199999999999</v>
      </c>
    </row>
    <row r="86" spans="2:18" x14ac:dyDescent="0.25">
      <c r="B86" s="7" t="s">
        <v>171</v>
      </c>
      <c r="C86" s="7" t="s">
        <v>454</v>
      </c>
      <c r="D86" s="7" t="s">
        <v>569</v>
      </c>
      <c r="E86" s="25" t="s">
        <v>56</v>
      </c>
      <c r="F86" s="7" t="s">
        <v>28</v>
      </c>
      <c r="G86" s="7" t="s">
        <v>627</v>
      </c>
      <c r="I86" s="7">
        <v>3</v>
      </c>
      <c r="J86" s="18">
        <v>0.47699999999999998</v>
      </c>
      <c r="K86" s="18">
        <v>0.23555200000000001</v>
      </c>
      <c r="L86" s="7">
        <v>3</v>
      </c>
      <c r="M86" s="18">
        <v>0.995</v>
      </c>
      <c r="N86" s="18">
        <v>0.16453999999999999</v>
      </c>
    </row>
    <row r="87" spans="2:18" x14ac:dyDescent="0.25">
      <c r="B87" s="7" t="s">
        <v>171</v>
      </c>
      <c r="C87" s="7" t="s">
        <v>454</v>
      </c>
      <c r="D87" s="7" t="s">
        <v>569</v>
      </c>
      <c r="E87" s="25" t="s">
        <v>56</v>
      </c>
      <c r="F87" s="7" t="s">
        <v>28</v>
      </c>
      <c r="G87" s="7" t="s">
        <v>204</v>
      </c>
      <c r="I87" s="7">
        <v>3</v>
      </c>
      <c r="J87" s="18">
        <v>0.98199999999999998</v>
      </c>
      <c r="K87" s="18">
        <v>7.1012000000000006E-2</v>
      </c>
      <c r="L87" s="7">
        <v>3</v>
      </c>
      <c r="M87" s="18">
        <v>0.96799999999999997</v>
      </c>
      <c r="N87" s="18">
        <v>0</v>
      </c>
    </row>
    <row r="88" spans="2:18" x14ac:dyDescent="0.25">
      <c r="B88" s="7" t="s">
        <v>171</v>
      </c>
      <c r="C88" s="7" t="s">
        <v>454</v>
      </c>
      <c r="D88" s="7" t="s">
        <v>569</v>
      </c>
      <c r="E88" s="25" t="s">
        <v>56</v>
      </c>
      <c r="F88" s="7" t="s">
        <v>28</v>
      </c>
      <c r="G88" s="7" t="s">
        <v>35</v>
      </c>
      <c r="I88" s="7">
        <v>3</v>
      </c>
      <c r="J88" s="7">
        <v>0.53600000000000003</v>
      </c>
      <c r="K88" s="7">
        <v>0.13855999999999999</v>
      </c>
      <c r="L88" s="7">
        <v>3</v>
      </c>
      <c r="M88" s="7">
        <v>0.99099999999999999</v>
      </c>
      <c r="N88" s="7">
        <v>0.13855999999999999</v>
      </c>
    </row>
    <row r="89" spans="2:18" x14ac:dyDescent="0.25">
      <c r="B89" s="7" t="s">
        <v>171</v>
      </c>
      <c r="C89" s="7" t="s">
        <v>454</v>
      </c>
      <c r="D89" s="7" t="s">
        <v>569</v>
      </c>
      <c r="E89" s="25" t="s">
        <v>56</v>
      </c>
      <c r="F89" s="7" t="s">
        <v>28</v>
      </c>
      <c r="G89" s="7" t="s">
        <v>639</v>
      </c>
      <c r="I89" s="7">
        <v>3</v>
      </c>
      <c r="J89" s="7">
        <v>0.97799999999999998</v>
      </c>
      <c r="K89" s="7">
        <v>0.16280800000000001</v>
      </c>
      <c r="L89" s="7">
        <v>3</v>
      </c>
      <c r="M89" s="7">
        <v>1.004</v>
      </c>
      <c r="N89" s="7">
        <v>0.23208799999999999</v>
      </c>
    </row>
    <row r="90" spans="2:18" x14ac:dyDescent="0.25">
      <c r="B90" s="7" t="s">
        <v>171</v>
      </c>
      <c r="C90" s="7" t="s">
        <v>454</v>
      </c>
      <c r="D90" s="7" t="s">
        <v>569</v>
      </c>
      <c r="E90" s="25" t="s">
        <v>56</v>
      </c>
      <c r="F90" s="7" t="s">
        <v>28</v>
      </c>
      <c r="G90" s="7" t="s">
        <v>49</v>
      </c>
      <c r="I90" s="7">
        <v>3</v>
      </c>
      <c r="J90" s="7">
        <v>1.1279999999999999</v>
      </c>
      <c r="K90" s="7">
        <v>8.8331999999999994E-2</v>
      </c>
      <c r="L90" s="7">
        <v>3</v>
      </c>
      <c r="M90" s="7">
        <v>0.99099999999999999</v>
      </c>
      <c r="N90" s="7">
        <v>0.11777600000000001</v>
      </c>
    </row>
    <row r="91" spans="2:18" x14ac:dyDescent="0.25">
      <c r="B91" s="7" t="s">
        <v>171</v>
      </c>
      <c r="C91" s="7" t="s">
        <v>454</v>
      </c>
      <c r="D91" s="7" t="s">
        <v>569</v>
      </c>
      <c r="E91" s="25" t="s">
        <v>56</v>
      </c>
      <c r="F91" s="7" t="s">
        <v>28</v>
      </c>
      <c r="G91" s="7" t="s">
        <v>50</v>
      </c>
      <c r="I91" s="7">
        <v>3</v>
      </c>
      <c r="J91" s="7">
        <v>1.744</v>
      </c>
      <c r="K91" s="7">
        <v>0.26672800000000002</v>
      </c>
      <c r="L91" s="7">
        <v>3</v>
      </c>
      <c r="M91" s="7">
        <v>1.026</v>
      </c>
      <c r="N91" s="7">
        <v>0.20784</v>
      </c>
    </row>
    <row r="92" spans="2:18" x14ac:dyDescent="0.25">
      <c r="B92" s="7" t="s">
        <v>171</v>
      </c>
      <c r="C92" s="7" t="s">
        <v>454</v>
      </c>
      <c r="D92" s="7" t="s">
        <v>569</v>
      </c>
      <c r="E92" s="25" t="s">
        <v>56</v>
      </c>
      <c r="F92" s="7" t="s">
        <v>28</v>
      </c>
      <c r="G92" s="7" t="s">
        <v>46</v>
      </c>
      <c r="I92" s="7">
        <v>3</v>
      </c>
      <c r="J92" s="7">
        <v>1.419</v>
      </c>
      <c r="K92" s="7">
        <v>0.178396</v>
      </c>
      <c r="L92" s="7">
        <v>3</v>
      </c>
      <c r="M92" s="7">
        <v>1.0089999999999999</v>
      </c>
      <c r="N92" s="7">
        <v>8.8331999999999994E-2</v>
      </c>
    </row>
    <row r="93" spans="2:18" x14ac:dyDescent="0.25">
      <c r="B93" s="7" t="s">
        <v>171</v>
      </c>
      <c r="C93" s="7" t="s">
        <v>454</v>
      </c>
      <c r="D93" s="7" t="s">
        <v>569</v>
      </c>
      <c r="E93" s="25" t="s">
        <v>56</v>
      </c>
      <c r="F93" s="7" t="s">
        <v>28</v>
      </c>
      <c r="G93" s="7" t="s">
        <v>66</v>
      </c>
      <c r="I93" s="7">
        <v>3</v>
      </c>
      <c r="J93" s="7">
        <v>0.30299999999999999</v>
      </c>
      <c r="K93" s="7">
        <v>0</v>
      </c>
      <c r="L93" s="7">
        <v>3</v>
      </c>
      <c r="M93" s="7">
        <v>1</v>
      </c>
      <c r="N93" s="7">
        <v>0.114312</v>
      </c>
    </row>
    <row r="94" spans="2:18" x14ac:dyDescent="0.25">
      <c r="B94" s="7" t="s">
        <v>171</v>
      </c>
      <c r="C94" s="7" t="s">
        <v>454</v>
      </c>
      <c r="D94" s="7" t="s">
        <v>569</v>
      </c>
      <c r="E94" s="25" t="s">
        <v>56</v>
      </c>
      <c r="F94" s="7" t="s">
        <v>28</v>
      </c>
      <c r="G94" s="7" t="s">
        <v>44</v>
      </c>
      <c r="I94" s="7">
        <v>3</v>
      </c>
      <c r="J94" s="7">
        <v>1.1579999999999999</v>
      </c>
      <c r="K94" s="7">
        <v>6.7547999999999997E-2</v>
      </c>
      <c r="L94" s="7">
        <v>3</v>
      </c>
      <c r="M94" s="7">
        <v>1.026</v>
      </c>
      <c r="N94" s="7">
        <v>0.13682800000000001</v>
      </c>
    </row>
    <row r="95" spans="2:18" x14ac:dyDescent="0.25">
      <c r="E95" s="25"/>
    </row>
    <row r="96" spans="2:18" x14ac:dyDescent="0.25">
      <c r="E96" s="25"/>
      <c r="I96" s="18" t="s">
        <v>372</v>
      </c>
      <c r="J96" s="18" t="s">
        <v>373</v>
      </c>
      <c r="K96" s="18" t="s">
        <v>374</v>
      </c>
      <c r="L96" s="18" t="s">
        <v>375</v>
      </c>
      <c r="M96" s="18" t="s">
        <v>376</v>
      </c>
      <c r="N96" s="18" t="s">
        <v>377</v>
      </c>
      <c r="O96" s="18" t="s">
        <v>378</v>
      </c>
      <c r="P96" s="18"/>
      <c r="Q96" s="18" t="s">
        <v>379</v>
      </c>
      <c r="R96" s="18" t="s">
        <v>380</v>
      </c>
    </row>
    <row r="97" spans="5:19" x14ac:dyDescent="0.25">
      <c r="E97" s="25"/>
      <c r="I97" s="18">
        <v>1</v>
      </c>
      <c r="J97" s="18">
        <v>1.2999999999999999E-2</v>
      </c>
      <c r="K97" s="18">
        <v>246.19900000000001</v>
      </c>
      <c r="L97" s="18">
        <v>0</v>
      </c>
      <c r="M97" s="18">
        <v>255</v>
      </c>
      <c r="N97" s="18">
        <v>-90</v>
      </c>
      <c r="O97" s="18">
        <v>1</v>
      </c>
      <c r="P97" s="18"/>
      <c r="Q97" s="18">
        <v>1</v>
      </c>
      <c r="R97" s="18">
        <v>4.5032000000000003E-2</v>
      </c>
    </row>
    <row r="98" spans="5:19" x14ac:dyDescent="0.25">
      <c r="E98" s="25"/>
      <c r="I98" s="18">
        <v>2</v>
      </c>
      <c r="J98" s="18">
        <v>0.01</v>
      </c>
      <c r="K98" s="18">
        <v>0</v>
      </c>
      <c r="L98" s="18">
        <v>0</v>
      </c>
      <c r="M98" s="18">
        <v>0</v>
      </c>
      <c r="N98" s="18">
        <v>-90</v>
      </c>
      <c r="O98" s="18">
        <v>0.71099999999999997</v>
      </c>
      <c r="P98" s="18"/>
      <c r="Q98" s="18">
        <v>0.71099999999999997</v>
      </c>
      <c r="R98" s="18">
        <v>0.114312</v>
      </c>
    </row>
    <row r="99" spans="5:19" x14ac:dyDescent="0.25">
      <c r="E99" s="25"/>
      <c r="I99" s="18">
        <v>3</v>
      </c>
      <c r="J99" s="19">
        <v>5.1940000000000005E-4</v>
      </c>
      <c r="K99" s="18">
        <v>33.777999999999999</v>
      </c>
      <c r="L99" s="18">
        <v>0</v>
      </c>
      <c r="M99" s="18">
        <v>96</v>
      </c>
      <c r="N99" s="18">
        <v>-90</v>
      </c>
      <c r="O99" s="18">
        <v>2.5999999999999999E-2</v>
      </c>
      <c r="P99" s="18"/>
      <c r="Q99" s="18"/>
      <c r="R99" s="18"/>
    </row>
    <row r="100" spans="5:19" x14ac:dyDescent="0.25">
      <c r="E100" s="25"/>
      <c r="I100" s="18">
        <v>4</v>
      </c>
      <c r="J100" s="18">
        <v>1E-3</v>
      </c>
      <c r="K100" s="18">
        <v>255</v>
      </c>
      <c r="L100" s="18">
        <v>255</v>
      </c>
      <c r="M100" s="18">
        <v>255</v>
      </c>
      <c r="N100" s="18">
        <v>-90</v>
      </c>
      <c r="O100" s="18">
        <v>6.6000000000000003E-2</v>
      </c>
      <c r="P100" s="18"/>
      <c r="Q100" s="18"/>
      <c r="R100" s="18"/>
    </row>
    <row r="101" spans="5:19" x14ac:dyDescent="0.25">
      <c r="E101" s="25"/>
      <c r="I101" s="18"/>
      <c r="J101" s="18"/>
      <c r="K101" s="18"/>
      <c r="L101" s="18"/>
      <c r="M101" s="18"/>
      <c r="N101" s="18"/>
      <c r="O101" s="18"/>
      <c r="P101" s="18"/>
      <c r="Q101" s="18"/>
      <c r="R101" s="18"/>
    </row>
    <row r="102" spans="5:19" x14ac:dyDescent="0.25">
      <c r="E102" s="25"/>
      <c r="I102" s="18" t="s">
        <v>372</v>
      </c>
      <c r="J102" s="18" t="s">
        <v>373</v>
      </c>
      <c r="K102" s="18" t="s">
        <v>374</v>
      </c>
      <c r="L102" s="18" t="s">
        <v>375</v>
      </c>
      <c r="M102" s="18" t="s">
        <v>376</v>
      </c>
      <c r="N102" s="18" t="s">
        <v>377</v>
      </c>
      <c r="O102" s="18" t="s">
        <v>378</v>
      </c>
      <c r="P102" s="18"/>
      <c r="Q102" s="18" t="s">
        <v>379</v>
      </c>
      <c r="R102" s="18" t="s">
        <v>380</v>
      </c>
      <c r="S102" s="18"/>
    </row>
    <row r="103" spans="5:19" x14ac:dyDescent="0.25">
      <c r="E103" s="25"/>
      <c r="I103" s="18">
        <v>1</v>
      </c>
      <c r="J103" s="18">
        <v>0.03</v>
      </c>
      <c r="K103" s="18">
        <v>193.65700000000001</v>
      </c>
      <c r="L103" s="18">
        <v>22</v>
      </c>
      <c r="M103" s="18">
        <v>219.333</v>
      </c>
      <c r="N103" s="18">
        <v>-90</v>
      </c>
      <c r="O103" s="18">
        <v>1.0169999999999999</v>
      </c>
      <c r="P103" s="18"/>
      <c r="Q103" s="18">
        <v>1.0169999999999999</v>
      </c>
      <c r="R103" s="18">
        <v>0.100456</v>
      </c>
      <c r="S103" s="18"/>
    </row>
    <row r="104" spans="5:19" x14ac:dyDescent="0.25">
      <c r="E104" s="25"/>
      <c r="I104" s="18">
        <v>2</v>
      </c>
      <c r="J104" s="18">
        <v>0.03</v>
      </c>
      <c r="K104" s="18">
        <v>37.509</v>
      </c>
      <c r="L104" s="18">
        <v>0</v>
      </c>
      <c r="M104" s="18">
        <v>41</v>
      </c>
      <c r="N104" s="18">
        <v>-90</v>
      </c>
      <c r="O104" s="18">
        <v>1.0169999999999999</v>
      </c>
      <c r="P104" s="18"/>
      <c r="Q104" s="18">
        <v>1.0169999999999999</v>
      </c>
      <c r="R104" s="18">
        <v>0.15068400000000001</v>
      </c>
      <c r="S104" s="18"/>
    </row>
    <row r="105" spans="5:19" x14ac:dyDescent="0.25">
      <c r="E105" s="25"/>
      <c r="I105" s="18">
        <v>3</v>
      </c>
      <c r="J105" s="18">
        <v>5.3999999999999999E-2</v>
      </c>
      <c r="K105" s="18">
        <v>238.42699999999999</v>
      </c>
      <c r="L105" s="18">
        <v>219.333</v>
      </c>
      <c r="M105" s="18">
        <v>255</v>
      </c>
      <c r="N105" s="18">
        <v>-90</v>
      </c>
      <c r="O105" s="18">
        <v>1.831</v>
      </c>
      <c r="P105" s="18"/>
      <c r="Q105" s="18">
        <v>1.831</v>
      </c>
      <c r="R105" s="18">
        <v>5.0228000000000002E-2</v>
      </c>
      <c r="S105" s="18"/>
    </row>
    <row r="106" spans="5:19" x14ac:dyDescent="0.25">
      <c r="E106" s="25"/>
      <c r="I106" s="18">
        <v>4</v>
      </c>
      <c r="J106" s="18">
        <v>2.5000000000000001E-2</v>
      </c>
      <c r="K106" s="18">
        <v>7.931</v>
      </c>
      <c r="L106" s="18">
        <v>0</v>
      </c>
      <c r="M106" s="18">
        <v>219.333</v>
      </c>
      <c r="N106" s="18">
        <v>-90</v>
      </c>
      <c r="O106" s="18">
        <v>0.81399999999999995</v>
      </c>
      <c r="P106" s="18"/>
      <c r="Q106" s="18">
        <v>0.81399999999999995</v>
      </c>
      <c r="R106" s="18">
        <v>0</v>
      </c>
      <c r="S106" s="18"/>
    </row>
    <row r="107" spans="5:19" x14ac:dyDescent="0.25">
      <c r="E107" s="25"/>
      <c r="I107" s="18">
        <v>5</v>
      </c>
      <c r="J107" s="18">
        <v>3.0000000000000001E-3</v>
      </c>
      <c r="K107" s="18">
        <v>255</v>
      </c>
      <c r="L107" s="18">
        <v>255</v>
      </c>
      <c r="M107" s="18">
        <v>255</v>
      </c>
      <c r="N107" s="18">
        <v>-90</v>
      </c>
      <c r="O107" s="18">
        <v>5.8000000000000003E-2</v>
      </c>
      <c r="P107" s="18"/>
      <c r="Q107" s="18"/>
      <c r="R107" s="18"/>
      <c r="S107" s="18"/>
    </row>
    <row r="108" spans="5:19" x14ac:dyDescent="0.25">
      <c r="E108" s="25"/>
      <c r="I108" s="18">
        <v>6</v>
      </c>
      <c r="J108" s="18">
        <v>3.0000000000000001E-3</v>
      </c>
      <c r="K108" s="18">
        <v>255</v>
      </c>
      <c r="L108" s="18">
        <v>255</v>
      </c>
      <c r="M108" s="18">
        <v>255</v>
      </c>
      <c r="N108" s="18">
        <v>-90</v>
      </c>
      <c r="O108" s="18">
        <v>8.6999999999999994E-2</v>
      </c>
      <c r="P108" s="18"/>
      <c r="Q108" s="18"/>
      <c r="R108" s="18"/>
      <c r="S108" s="18"/>
    </row>
    <row r="109" spans="5:19" x14ac:dyDescent="0.25">
      <c r="E109" s="25"/>
      <c r="I109" s="18">
        <v>7</v>
      </c>
      <c r="J109" s="18">
        <v>2E-3</v>
      </c>
      <c r="K109" s="18">
        <v>255</v>
      </c>
      <c r="L109" s="18">
        <v>255</v>
      </c>
      <c r="M109" s="18">
        <v>255</v>
      </c>
      <c r="N109" s="18">
        <v>-90</v>
      </c>
      <c r="O109" s="18">
        <v>2.9000000000000001E-2</v>
      </c>
      <c r="P109" s="18"/>
      <c r="Q109" s="18"/>
      <c r="R109" s="18"/>
      <c r="S109" s="18"/>
    </row>
    <row r="110" spans="5:19" x14ac:dyDescent="0.25">
      <c r="E110" s="25"/>
      <c r="I110" s="18">
        <v>8</v>
      </c>
      <c r="J110" s="18">
        <v>48.634</v>
      </c>
      <c r="K110" s="18">
        <v>220.79499999999999</v>
      </c>
      <c r="L110" s="18">
        <v>0</v>
      </c>
      <c r="M110" s="18">
        <v>255</v>
      </c>
      <c r="N110" s="18">
        <v>0</v>
      </c>
      <c r="O110" s="18">
        <v>0</v>
      </c>
      <c r="P110" s="18"/>
      <c r="Q110" s="18"/>
      <c r="R110" s="18"/>
      <c r="S110" s="18"/>
    </row>
    <row r="111" spans="5:19" x14ac:dyDescent="0.25">
      <c r="E111" s="25"/>
      <c r="I111" s="18"/>
      <c r="J111" s="18"/>
      <c r="K111" s="18"/>
      <c r="L111" s="18"/>
      <c r="M111" s="18"/>
      <c r="N111" s="18"/>
      <c r="O111" s="18"/>
      <c r="P111" s="18"/>
      <c r="Q111" s="18"/>
      <c r="R111" s="18"/>
    </row>
    <row r="112" spans="5:19" x14ac:dyDescent="0.25">
      <c r="E112" s="25"/>
      <c r="I112" s="18" t="s">
        <v>372</v>
      </c>
      <c r="J112" s="18" t="s">
        <v>373</v>
      </c>
      <c r="K112" s="18" t="s">
        <v>374</v>
      </c>
      <c r="L112" s="18" t="s">
        <v>375</v>
      </c>
      <c r="M112" s="18" t="s">
        <v>376</v>
      </c>
      <c r="N112" s="18" t="s">
        <v>377</v>
      </c>
      <c r="O112" s="18" t="s">
        <v>378</v>
      </c>
      <c r="P112" s="18"/>
      <c r="Q112" s="18" t="s">
        <v>379</v>
      </c>
      <c r="R112" s="18" t="s">
        <v>380</v>
      </c>
    </row>
    <row r="113" spans="5:18" x14ac:dyDescent="0.25">
      <c r="E113" s="25"/>
      <c r="I113" s="18">
        <v>1</v>
      </c>
      <c r="J113" s="18">
        <v>2.3E-2</v>
      </c>
      <c r="K113" s="18">
        <v>76.411000000000001</v>
      </c>
      <c r="L113" s="18">
        <v>0</v>
      </c>
      <c r="M113" s="18">
        <v>87.332999999999998</v>
      </c>
      <c r="N113" s="18">
        <v>-90</v>
      </c>
      <c r="O113" s="18">
        <v>0.96599999999999997</v>
      </c>
      <c r="P113" s="18"/>
      <c r="Q113" s="18">
        <v>0.96599999999999997</v>
      </c>
      <c r="R113" s="18">
        <v>0.15934400000000001</v>
      </c>
    </row>
    <row r="114" spans="5:18" x14ac:dyDescent="0.25">
      <c r="E114" s="25"/>
      <c r="I114" s="18">
        <v>2</v>
      </c>
      <c r="J114" s="18">
        <v>2.4E-2</v>
      </c>
      <c r="K114" s="18">
        <v>45.881</v>
      </c>
      <c r="L114" s="18">
        <v>0</v>
      </c>
      <c r="M114" s="18">
        <v>117.667</v>
      </c>
      <c r="N114" s="18">
        <v>-90</v>
      </c>
      <c r="O114" s="18">
        <v>1.0109999999999999</v>
      </c>
      <c r="P114" s="18"/>
      <c r="Q114" s="18">
        <v>1.0109999999999999</v>
      </c>
      <c r="R114" s="18">
        <v>0.119508</v>
      </c>
    </row>
    <row r="115" spans="5:18" x14ac:dyDescent="0.25">
      <c r="E115" s="25"/>
      <c r="I115" s="18">
        <v>3</v>
      </c>
      <c r="J115" s="18">
        <v>2.4E-2</v>
      </c>
      <c r="K115" s="18">
        <v>153.48599999999999</v>
      </c>
      <c r="L115" s="18">
        <v>41</v>
      </c>
      <c r="M115" s="18">
        <v>255</v>
      </c>
      <c r="N115" s="18">
        <v>-90</v>
      </c>
      <c r="O115" s="18">
        <v>1.034</v>
      </c>
      <c r="P115" s="18"/>
      <c r="Q115" s="18">
        <v>1.034</v>
      </c>
      <c r="R115" s="18">
        <v>0.27885199999999999</v>
      </c>
    </row>
    <row r="116" spans="5:18" x14ac:dyDescent="0.25">
      <c r="E116" s="25"/>
      <c r="I116" s="18">
        <v>4</v>
      </c>
      <c r="J116" s="18">
        <v>3.3000000000000002E-2</v>
      </c>
      <c r="K116" s="18">
        <v>1.8979999999999999</v>
      </c>
      <c r="L116" s="18">
        <v>0</v>
      </c>
      <c r="M116" s="18">
        <v>117.667</v>
      </c>
      <c r="N116" s="18">
        <v>-90</v>
      </c>
      <c r="O116" s="18">
        <v>1.4019999999999999</v>
      </c>
      <c r="P116" s="18"/>
      <c r="Q116" s="18">
        <v>1.4019999999999999</v>
      </c>
      <c r="R116" s="18">
        <v>0.23901600000000001</v>
      </c>
    </row>
    <row r="117" spans="5:18" x14ac:dyDescent="0.25">
      <c r="E117" s="25"/>
      <c r="I117" s="18">
        <v>5</v>
      </c>
      <c r="J117" s="18">
        <v>2.1000000000000001E-2</v>
      </c>
      <c r="K117" s="18">
        <v>47.393000000000001</v>
      </c>
      <c r="L117" s="18">
        <v>22</v>
      </c>
      <c r="M117" s="18">
        <v>247</v>
      </c>
      <c r="N117" s="18">
        <v>-90</v>
      </c>
      <c r="O117" s="18">
        <v>0.874</v>
      </c>
      <c r="P117" s="18"/>
      <c r="Q117" s="18">
        <v>0.874</v>
      </c>
      <c r="R117" s="18">
        <v>0.27885199999999999</v>
      </c>
    </row>
    <row r="118" spans="5:18" x14ac:dyDescent="0.25">
      <c r="E118" s="25"/>
      <c r="I118" s="18">
        <v>6</v>
      </c>
      <c r="J118" s="18">
        <v>1.4999999999999999E-2</v>
      </c>
      <c r="K118" s="18">
        <v>47.735999999999997</v>
      </c>
      <c r="L118" s="18">
        <v>0</v>
      </c>
      <c r="M118" s="18">
        <v>247</v>
      </c>
      <c r="N118" s="18">
        <v>-90</v>
      </c>
      <c r="O118" s="18">
        <v>0.64400000000000002</v>
      </c>
      <c r="P118" s="18"/>
      <c r="Q118" s="18">
        <v>0.64400000000000002</v>
      </c>
      <c r="R118" s="18">
        <v>0.119508</v>
      </c>
    </row>
    <row r="119" spans="5:18" x14ac:dyDescent="0.25">
      <c r="E119" s="25"/>
      <c r="I119" s="18">
        <v>7</v>
      </c>
      <c r="J119" s="18">
        <v>3.0000000000000001E-3</v>
      </c>
      <c r="K119" s="18">
        <v>121.267</v>
      </c>
      <c r="L119" s="18">
        <v>0</v>
      </c>
      <c r="M119" s="18">
        <v>167.667</v>
      </c>
      <c r="N119" s="18">
        <v>-90</v>
      </c>
      <c r="O119" s="18">
        <v>9.1999999999999998E-2</v>
      </c>
      <c r="P119" s="18"/>
      <c r="Q119" s="18"/>
      <c r="R119" s="18"/>
    </row>
    <row r="120" spans="5:18" x14ac:dyDescent="0.25">
      <c r="E120" s="25"/>
      <c r="I120" s="18">
        <v>8</v>
      </c>
      <c r="J120" s="18">
        <v>2E-3</v>
      </c>
      <c r="K120" s="18">
        <v>38.332999999999998</v>
      </c>
      <c r="L120" s="18">
        <v>0</v>
      </c>
      <c r="M120" s="18">
        <v>137.333</v>
      </c>
      <c r="N120" s="18">
        <v>-90</v>
      </c>
      <c r="O120" s="18">
        <v>6.9000000000000006E-2</v>
      </c>
      <c r="P120" s="18"/>
      <c r="Q120" s="18"/>
      <c r="R120" s="18"/>
    </row>
    <row r="121" spans="5:18" x14ac:dyDescent="0.25">
      <c r="E121" s="25"/>
      <c r="I121" s="18">
        <v>9</v>
      </c>
      <c r="J121" s="18">
        <v>4.0000000000000001E-3</v>
      </c>
      <c r="K121" s="18">
        <v>244.417</v>
      </c>
      <c r="L121" s="18">
        <v>186.333</v>
      </c>
      <c r="M121" s="18">
        <v>255</v>
      </c>
      <c r="N121" s="18">
        <v>-90</v>
      </c>
      <c r="O121" s="18">
        <v>0.161</v>
      </c>
      <c r="P121" s="18"/>
      <c r="Q121" s="18"/>
      <c r="R121" s="18"/>
    </row>
    <row r="122" spans="5:18" x14ac:dyDescent="0.25">
      <c r="E122" s="25"/>
      <c r="I122" s="18">
        <v>10</v>
      </c>
      <c r="J122" s="18">
        <v>4.0000000000000001E-3</v>
      </c>
      <c r="K122" s="18">
        <v>195</v>
      </c>
      <c r="L122" s="18">
        <v>41</v>
      </c>
      <c r="M122" s="18">
        <v>255</v>
      </c>
      <c r="N122" s="18">
        <v>-90</v>
      </c>
      <c r="O122" s="18">
        <v>0.13800000000000001</v>
      </c>
      <c r="P122" s="18"/>
      <c r="Q122" s="18"/>
      <c r="R122" s="18"/>
    </row>
    <row r="123" spans="5:18" x14ac:dyDescent="0.25">
      <c r="E123" s="25"/>
      <c r="I123" s="18">
        <v>11</v>
      </c>
      <c r="J123" s="18">
        <v>4.0000000000000001E-3</v>
      </c>
      <c r="K123" s="18">
        <v>255</v>
      </c>
      <c r="L123" s="18">
        <v>255</v>
      </c>
      <c r="M123" s="18">
        <v>255</v>
      </c>
      <c r="N123" s="18">
        <v>-90</v>
      </c>
      <c r="O123" s="18">
        <v>0.161</v>
      </c>
      <c r="P123" s="18"/>
      <c r="Q123" s="18"/>
      <c r="R123" s="18"/>
    </row>
    <row r="124" spans="5:18" x14ac:dyDescent="0.25">
      <c r="E124" s="25"/>
      <c r="I124" s="18">
        <v>12</v>
      </c>
      <c r="J124" s="18">
        <v>2E-3</v>
      </c>
      <c r="K124" s="18">
        <v>168.583</v>
      </c>
      <c r="L124" s="18">
        <v>0</v>
      </c>
      <c r="M124" s="18">
        <v>255</v>
      </c>
      <c r="N124" s="18">
        <v>-90</v>
      </c>
      <c r="O124" s="18">
        <v>6.9000000000000006E-2</v>
      </c>
      <c r="P124" s="18"/>
      <c r="Q124" s="18"/>
      <c r="R124" s="18"/>
    </row>
    <row r="125" spans="5:18" x14ac:dyDescent="0.25">
      <c r="E125" s="25"/>
    </row>
    <row r="126" spans="5:18" x14ac:dyDescent="0.25">
      <c r="E126" s="25"/>
      <c r="I126" s="18" t="s">
        <v>372</v>
      </c>
      <c r="J126" s="18" t="s">
        <v>373</v>
      </c>
      <c r="K126" s="18" t="s">
        <v>374</v>
      </c>
      <c r="L126" s="18" t="s">
        <v>375</v>
      </c>
      <c r="M126" s="18" t="s">
        <v>376</v>
      </c>
      <c r="N126" s="18" t="s">
        <v>377</v>
      </c>
      <c r="O126" s="18" t="s">
        <v>378</v>
      </c>
      <c r="P126" s="18"/>
      <c r="Q126" s="18" t="s">
        <v>379</v>
      </c>
      <c r="R126" s="18" t="s">
        <v>380</v>
      </c>
    </row>
    <row r="127" spans="5:18" x14ac:dyDescent="0.25">
      <c r="E127" s="25"/>
      <c r="I127" s="18">
        <v>1</v>
      </c>
      <c r="J127" s="18">
        <v>1.4E-2</v>
      </c>
      <c r="K127" s="18">
        <v>75.671000000000006</v>
      </c>
      <c r="L127" s="18">
        <v>0</v>
      </c>
      <c r="M127" s="18">
        <v>117.667</v>
      </c>
      <c r="N127" s="18">
        <v>-90</v>
      </c>
      <c r="O127" s="18">
        <v>0.995</v>
      </c>
      <c r="P127" s="18"/>
      <c r="Q127" s="18">
        <v>0.995</v>
      </c>
      <c r="R127" s="18">
        <v>0.16453999999999999</v>
      </c>
    </row>
    <row r="128" spans="5:18" x14ac:dyDescent="0.25">
      <c r="E128" s="25"/>
      <c r="I128" s="18">
        <v>2</v>
      </c>
      <c r="J128" s="18">
        <v>1.2999999999999999E-2</v>
      </c>
      <c r="K128" s="18">
        <v>72.855999999999995</v>
      </c>
      <c r="L128" s="18">
        <v>0</v>
      </c>
      <c r="M128" s="18">
        <v>84.667000000000002</v>
      </c>
      <c r="N128" s="18">
        <v>-90</v>
      </c>
      <c r="O128" s="18">
        <v>0.96799999999999997</v>
      </c>
      <c r="P128" s="18"/>
      <c r="Q128" s="18">
        <v>0.96799999999999997</v>
      </c>
      <c r="R128" s="18">
        <v>0</v>
      </c>
    </row>
    <row r="129" spans="5:18" x14ac:dyDescent="0.25">
      <c r="E129" s="25"/>
      <c r="I129" s="18">
        <v>3</v>
      </c>
      <c r="J129" s="18">
        <v>7.0000000000000001E-3</v>
      </c>
      <c r="K129" s="18">
        <v>0</v>
      </c>
      <c r="L129" s="18">
        <v>0</v>
      </c>
      <c r="M129" s="18">
        <v>0</v>
      </c>
      <c r="N129" s="18">
        <v>-90</v>
      </c>
      <c r="O129" s="18">
        <v>0.47699999999999998</v>
      </c>
      <c r="P129" s="18"/>
      <c r="Q129" s="18">
        <v>0.47699999999999998</v>
      </c>
      <c r="R129" s="18">
        <v>0.23555200000000001</v>
      </c>
    </row>
    <row r="130" spans="5:18" x14ac:dyDescent="0.25">
      <c r="E130" s="25"/>
      <c r="I130" s="18">
        <v>4</v>
      </c>
      <c r="J130" s="18">
        <v>1.4E-2</v>
      </c>
      <c r="K130" s="18">
        <v>0.753</v>
      </c>
      <c r="L130" s="18">
        <v>0</v>
      </c>
      <c r="M130" s="18">
        <v>55</v>
      </c>
      <c r="N130" s="18">
        <v>-90</v>
      </c>
      <c r="O130" s="18">
        <v>0.98199999999999998</v>
      </c>
      <c r="P130" s="18"/>
      <c r="Q130" s="18">
        <v>0.98199999999999998</v>
      </c>
      <c r="R130" s="18">
        <v>7.1012000000000006E-2</v>
      </c>
    </row>
    <row r="131" spans="5:18" x14ac:dyDescent="0.25">
      <c r="E131" s="25"/>
      <c r="I131" s="18">
        <v>5</v>
      </c>
      <c r="J131" s="18">
        <v>1E-3</v>
      </c>
      <c r="K131" s="18">
        <v>43.792000000000002</v>
      </c>
      <c r="L131" s="18">
        <v>0</v>
      </c>
      <c r="M131" s="18">
        <v>137.333</v>
      </c>
      <c r="N131" s="18">
        <v>-90</v>
      </c>
      <c r="O131" s="18">
        <v>9.5000000000000001E-2</v>
      </c>
      <c r="P131" s="18"/>
      <c r="Q131" s="18"/>
      <c r="R131" s="18"/>
    </row>
    <row r="132" spans="5:18" x14ac:dyDescent="0.25">
      <c r="E132" s="25"/>
      <c r="I132" s="18">
        <v>6</v>
      </c>
      <c r="J132" s="18">
        <v>16.864000000000001</v>
      </c>
      <c r="K132" s="18">
        <v>223.423</v>
      </c>
      <c r="L132" s="18">
        <v>0</v>
      </c>
      <c r="M132" s="18">
        <v>255</v>
      </c>
      <c r="N132" s="18">
        <v>0</v>
      </c>
      <c r="O132" s="18">
        <v>0</v>
      </c>
      <c r="P132" s="18"/>
      <c r="Q132" s="18"/>
      <c r="R132" s="18"/>
    </row>
    <row r="133" spans="5:18" x14ac:dyDescent="0.25">
      <c r="E133" s="25"/>
      <c r="I133" s="18">
        <v>7</v>
      </c>
      <c r="J133" s="18">
        <v>2E-3</v>
      </c>
      <c r="K133" s="18">
        <v>116.758</v>
      </c>
      <c r="L133" s="18">
        <v>0</v>
      </c>
      <c r="M133" s="18">
        <v>167.667</v>
      </c>
      <c r="N133" s="18">
        <v>-90</v>
      </c>
      <c r="O133" s="18">
        <v>0.13600000000000001</v>
      </c>
      <c r="P133" s="18"/>
      <c r="Q133" s="18"/>
      <c r="R133" s="18"/>
    </row>
    <row r="134" spans="5:18" x14ac:dyDescent="0.25">
      <c r="E134" s="25"/>
      <c r="I134" s="18">
        <v>8</v>
      </c>
      <c r="J134" s="19">
        <v>7.4399999999999998E-4</v>
      </c>
      <c r="K134" s="18">
        <v>69.917000000000002</v>
      </c>
      <c r="L134" s="18">
        <v>0</v>
      </c>
      <c r="M134" s="18">
        <v>137.333</v>
      </c>
      <c r="N134" s="18">
        <v>-90</v>
      </c>
      <c r="O134" s="18">
        <v>4.1000000000000002E-2</v>
      </c>
      <c r="P134" s="18"/>
      <c r="Q134" s="18"/>
      <c r="R134" s="18"/>
    </row>
    <row r="135" spans="5:18" x14ac:dyDescent="0.25">
      <c r="E135" s="25"/>
      <c r="I135" s="18"/>
      <c r="J135" s="19"/>
      <c r="K135" s="18"/>
      <c r="L135" s="18"/>
      <c r="M135" s="18"/>
      <c r="N135" s="18"/>
      <c r="O135" s="18"/>
      <c r="P135" s="18"/>
      <c r="Q135" s="18"/>
      <c r="R135" s="18"/>
    </row>
    <row r="136" spans="5:18" x14ac:dyDescent="0.25">
      <c r="E136" s="25"/>
      <c r="I136" s="18" t="s">
        <v>372</v>
      </c>
      <c r="J136" s="18" t="s">
        <v>373</v>
      </c>
      <c r="K136" s="18" t="s">
        <v>374</v>
      </c>
      <c r="L136" s="18" t="s">
        <v>375</v>
      </c>
      <c r="M136" s="18" t="s">
        <v>376</v>
      </c>
      <c r="N136" s="18" t="s">
        <v>377</v>
      </c>
      <c r="O136" s="18" t="s">
        <v>378</v>
      </c>
      <c r="P136" s="18"/>
      <c r="Q136" s="18" t="s">
        <v>379</v>
      </c>
      <c r="R136" s="18" t="s">
        <v>380</v>
      </c>
    </row>
    <row r="137" spans="5:18" x14ac:dyDescent="0.25">
      <c r="E137" s="25"/>
      <c r="I137" s="18">
        <v>1</v>
      </c>
      <c r="J137" s="18">
        <v>1.2999999999999999E-2</v>
      </c>
      <c r="K137" s="18">
        <v>0</v>
      </c>
      <c r="L137" s="18">
        <v>0</v>
      </c>
      <c r="M137" s="18">
        <v>0</v>
      </c>
      <c r="N137" s="18">
        <v>-90</v>
      </c>
      <c r="O137" s="18">
        <v>0.99099999999999999</v>
      </c>
      <c r="P137" s="18"/>
      <c r="Q137" s="18">
        <v>0.99099999999999999</v>
      </c>
      <c r="R137" s="18">
        <f>O141*1.732</f>
        <v>0.13855999999999999</v>
      </c>
    </row>
    <row r="138" spans="5:18" x14ac:dyDescent="0.25">
      <c r="E138" s="25"/>
      <c r="I138" s="18">
        <v>2</v>
      </c>
      <c r="J138" s="18">
        <v>1.4E-2</v>
      </c>
      <c r="K138" s="18">
        <v>181.851</v>
      </c>
      <c r="L138" s="18">
        <v>0</v>
      </c>
      <c r="M138" s="18">
        <v>206</v>
      </c>
      <c r="N138" s="18">
        <v>-90</v>
      </c>
      <c r="O138" s="18">
        <v>1.004</v>
      </c>
      <c r="P138" s="18"/>
      <c r="Q138" s="18">
        <v>1.004</v>
      </c>
      <c r="R138" s="18">
        <f t="shared" ref="R138:R140" si="0">O142*1.732</f>
        <v>0.23208800000000002</v>
      </c>
    </row>
    <row r="139" spans="5:18" x14ac:dyDescent="0.25">
      <c r="E139" s="25"/>
      <c r="I139" s="18">
        <v>3</v>
      </c>
      <c r="J139" s="18">
        <v>7.0000000000000001E-3</v>
      </c>
      <c r="K139" s="18">
        <v>2.87</v>
      </c>
      <c r="L139" s="18">
        <v>0</v>
      </c>
      <c r="M139" s="18">
        <v>117.667</v>
      </c>
      <c r="N139" s="18">
        <v>-90</v>
      </c>
      <c r="O139" s="18">
        <v>0.53600000000000003</v>
      </c>
      <c r="P139" s="18"/>
      <c r="Q139" s="18">
        <v>0.53600000000000003</v>
      </c>
      <c r="R139" s="18">
        <f t="shared" si="0"/>
        <v>0.13855999999999999</v>
      </c>
    </row>
    <row r="140" spans="5:18" x14ac:dyDescent="0.25">
      <c r="E140" s="25"/>
      <c r="I140" s="18">
        <v>4</v>
      </c>
      <c r="J140" s="18">
        <v>1.2999999999999999E-2</v>
      </c>
      <c r="K140" s="18">
        <v>0</v>
      </c>
      <c r="L140" s="18">
        <v>0</v>
      </c>
      <c r="M140" s="18">
        <v>0</v>
      </c>
      <c r="N140" s="18">
        <v>-90</v>
      </c>
      <c r="O140" s="18">
        <v>0.97799999999999998</v>
      </c>
      <c r="P140" s="18"/>
      <c r="Q140" s="18">
        <v>0.97799999999999998</v>
      </c>
      <c r="R140" s="18">
        <f t="shared" si="0"/>
        <v>0.16280800000000001</v>
      </c>
    </row>
    <row r="141" spans="5:18" x14ac:dyDescent="0.25">
      <c r="E141" s="25"/>
      <c r="I141" s="18">
        <v>5</v>
      </c>
      <c r="J141" s="18">
        <v>1E-3</v>
      </c>
      <c r="K141" s="18">
        <v>194.238</v>
      </c>
      <c r="L141" s="18">
        <v>0</v>
      </c>
      <c r="M141" s="18">
        <v>255</v>
      </c>
      <c r="N141" s="18">
        <v>-90</v>
      </c>
      <c r="O141" s="18">
        <v>0.08</v>
      </c>
      <c r="P141" s="18"/>
      <c r="Q141" s="18"/>
      <c r="R141" s="18"/>
    </row>
    <row r="142" spans="5:18" x14ac:dyDescent="0.25">
      <c r="E142" s="25"/>
      <c r="I142" s="18">
        <v>6</v>
      </c>
      <c r="J142" s="18">
        <v>2E-3</v>
      </c>
      <c r="K142" s="18">
        <v>58.454999999999998</v>
      </c>
      <c r="L142" s="18">
        <v>0</v>
      </c>
      <c r="M142" s="18">
        <v>68.667000000000002</v>
      </c>
      <c r="N142" s="18">
        <v>-90</v>
      </c>
      <c r="O142" s="18">
        <v>0.13400000000000001</v>
      </c>
      <c r="P142" s="18"/>
      <c r="Q142" s="18"/>
      <c r="R142" s="18"/>
    </row>
    <row r="143" spans="5:18" x14ac:dyDescent="0.25">
      <c r="E143" s="25"/>
      <c r="I143" s="18">
        <v>7</v>
      </c>
      <c r="J143" s="18">
        <v>1E-3</v>
      </c>
      <c r="K143" s="18">
        <v>188.762</v>
      </c>
      <c r="L143" s="18">
        <v>0</v>
      </c>
      <c r="M143" s="18">
        <v>247</v>
      </c>
      <c r="N143" s="18">
        <v>-90</v>
      </c>
      <c r="O143" s="18">
        <v>0.08</v>
      </c>
      <c r="P143" s="18"/>
      <c r="Q143" s="18"/>
      <c r="R143" s="18"/>
    </row>
    <row r="144" spans="5:18" x14ac:dyDescent="0.25">
      <c r="E144" s="25"/>
      <c r="I144" s="18">
        <v>8</v>
      </c>
      <c r="J144" s="18">
        <v>1E-3</v>
      </c>
      <c r="K144" s="18">
        <v>141.708</v>
      </c>
      <c r="L144" s="18">
        <v>0</v>
      </c>
      <c r="M144" s="18">
        <v>183.667</v>
      </c>
      <c r="N144" s="18">
        <v>-90</v>
      </c>
      <c r="O144" s="18">
        <v>9.4E-2</v>
      </c>
      <c r="P144" s="18"/>
      <c r="Q144" s="18"/>
      <c r="R144" s="18"/>
    </row>
    <row r="145" spans="5:18" x14ac:dyDescent="0.25">
      <c r="E145" s="25"/>
      <c r="I145" s="18"/>
      <c r="J145" s="19"/>
      <c r="K145" s="18"/>
      <c r="L145" s="18"/>
      <c r="M145" s="18"/>
      <c r="N145" s="18"/>
      <c r="O145" s="18"/>
      <c r="P145" s="18"/>
      <c r="Q145" s="18"/>
      <c r="R145" s="18"/>
    </row>
    <row r="146" spans="5:18" x14ac:dyDescent="0.25">
      <c r="E146" s="25"/>
      <c r="I146" s="18" t="s">
        <v>372</v>
      </c>
      <c r="J146" s="18" t="s">
        <v>373</v>
      </c>
      <c r="K146" s="18" t="s">
        <v>374</v>
      </c>
      <c r="L146" s="18" t="s">
        <v>375</v>
      </c>
      <c r="M146" s="18" t="s">
        <v>376</v>
      </c>
      <c r="N146" s="18" t="s">
        <v>377</v>
      </c>
      <c r="O146" s="18" t="s">
        <v>378</v>
      </c>
      <c r="P146" s="18"/>
      <c r="Q146" s="18" t="s">
        <v>379</v>
      </c>
      <c r="R146" s="18" t="s">
        <v>380</v>
      </c>
    </row>
    <row r="147" spans="5:18" x14ac:dyDescent="0.25">
      <c r="E147" s="25"/>
      <c r="I147" s="18">
        <v>1</v>
      </c>
      <c r="J147" s="18">
        <v>1.7000000000000001E-2</v>
      </c>
      <c r="K147" s="18">
        <v>0.55900000000000005</v>
      </c>
      <c r="L147" s="18">
        <v>0</v>
      </c>
      <c r="M147" s="18">
        <v>33</v>
      </c>
      <c r="N147" s="18">
        <v>-90</v>
      </c>
      <c r="O147" s="18">
        <v>0.99099999999999999</v>
      </c>
      <c r="P147" s="18"/>
      <c r="Q147" s="18">
        <v>0.99099999999999999</v>
      </c>
      <c r="R147" s="18">
        <f>O153*1.732</f>
        <v>0.11777600000000001</v>
      </c>
    </row>
    <row r="148" spans="5:18" x14ac:dyDescent="0.25">
      <c r="E148" s="25"/>
      <c r="I148" s="18">
        <v>2</v>
      </c>
      <c r="J148" s="18">
        <v>1.7999999999999999E-2</v>
      </c>
      <c r="K148" s="18">
        <v>3.6389999999999998</v>
      </c>
      <c r="L148" s="18">
        <v>0</v>
      </c>
      <c r="M148" s="18">
        <v>203</v>
      </c>
      <c r="N148" s="18">
        <v>-90</v>
      </c>
      <c r="O148" s="18">
        <v>1.026</v>
      </c>
      <c r="P148" s="18"/>
      <c r="Q148" s="18">
        <v>1.026</v>
      </c>
      <c r="R148" s="18">
        <f t="shared" ref="R148:R152" si="1">O154*1.732</f>
        <v>0.20784</v>
      </c>
    </row>
    <row r="149" spans="5:18" x14ac:dyDescent="0.25">
      <c r="E149" s="25"/>
      <c r="I149" s="18">
        <v>3</v>
      </c>
      <c r="J149" s="18">
        <v>1.7999999999999999E-2</v>
      </c>
      <c r="K149" s="18">
        <v>157.006</v>
      </c>
      <c r="L149" s="18">
        <v>24.667000000000002</v>
      </c>
      <c r="M149" s="18">
        <v>203</v>
      </c>
      <c r="N149" s="18">
        <v>-90</v>
      </c>
      <c r="O149" s="18">
        <v>1.0089999999999999</v>
      </c>
      <c r="P149" s="18"/>
      <c r="Q149" s="18">
        <v>1.0089999999999999</v>
      </c>
      <c r="R149" s="18">
        <f t="shared" si="1"/>
        <v>8.8331999999999994E-2</v>
      </c>
    </row>
    <row r="150" spans="5:18" x14ac:dyDescent="0.25">
      <c r="E150" s="25"/>
      <c r="I150" s="18">
        <v>4</v>
      </c>
      <c r="J150" s="18">
        <v>0.02</v>
      </c>
      <c r="K150" s="18">
        <v>21.045000000000002</v>
      </c>
      <c r="L150" s="18">
        <v>5.3330000000000002</v>
      </c>
      <c r="M150" s="18">
        <v>117.667</v>
      </c>
      <c r="N150" s="18">
        <v>-90</v>
      </c>
      <c r="O150" s="18">
        <v>1.1279999999999999</v>
      </c>
      <c r="P150" s="18"/>
      <c r="Q150" s="18">
        <v>1.1279999999999999</v>
      </c>
      <c r="R150" s="18">
        <f t="shared" si="1"/>
        <v>8.8331999999999994E-2</v>
      </c>
    </row>
    <row r="151" spans="5:18" x14ac:dyDescent="0.25">
      <c r="E151" s="25"/>
      <c r="I151" s="18">
        <v>5</v>
      </c>
      <c r="J151" s="18">
        <v>0.03</v>
      </c>
      <c r="K151" s="18">
        <v>3.835</v>
      </c>
      <c r="L151" s="18">
        <v>0</v>
      </c>
      <c r="M151" s="18">
        <v>255</v>
      </c>
      <c r="N151" s="18">
        <v>-90</v>
      </c>
      <c r="O151" s="18">
        <v>1.744</v>
      </c>
      <c r="P151" s="18"/>
      <c r="Q151" s="18">
        <v>1.744</v>
      </c>
      <c r="R151" s="18">
        <f t="shared" si="1"/>
        <v>0.26672800000000002</v>
      </c>
    </row>
    <row r="152" spans="5:18" x14ac:dyDescent="0.25">
      <c r="E152" s="25"/>
      <c r="I152" s="18">
        <v>6</v>
      </c>
      <c r="J152" s="18">
        <v>2.5000000000000001E-2</v>
      </c>
      <c r="K152" s="18">
        <v>0</v>
      </c>
      <c r="L152" s="18">
        <v>0</v>
      </c>
      <c r="M152" s="18">
        <v>0</v>
      </c>
      <c r="N152" s="18">
        <v>-90</v>
      </c>
      <c r="O152" s="18">
        <v>1.419</v>
      </c>
      <c r="P152" s="18"/>
      <c r="Q152" s="18">
        <v>1.419</v>
      </c>
      <c r="R152" s="18">
        <f t="shared" si="1"/>
        <v>0.178396</v>
      </c>
    </row>
    <row r="153" spans="5:18" x14ac:dyDescent="0.25">
      <c r="E153" s="25"/>
      <c r="I153" s="18">
        <v>7</v>
      </c>
      <c r="J153" s="18">
        <v>1E-3</v>
      </c>
      <c r="K153" s="18">
        <v>74.466999999999999</v>
      </c>
      <c r="L153" s="18">
        <v>0</v>
      </c>
      <c r="M153" s="18">
        <v>131.667</v>
      </c>
      <c r="N153" s="18">
        <v>-90</v>
      </c>
      <c r="O153" s="18">
        <v>6.8000000000000005E-2</v>
      </c>
      <c r="P153" s="18"/>
      <c r="Q153" s="18"/>
      <c r="R153" s="18"/>
    </row>
    <row r="154" spans="5:18" x14ac:dyDescent="0.25">
      <c r="E154" s="25"/>
      <c r="I154" s="18">
        <v>8</v>
      </c>
      <c r="J154" s="18">
        <v>2E-3</v>
      </c>
      <c r="K154" s="18">
        <v>185.125</v>
      </c>
      <c r="L154" s="18">
        <v>0</v>
      </c>
      <c r="M154" s="18">
        <v>255</v>
      </c>
      <c r="N154" s="18">
        <v>-90</v>
      </c>
      <c r="O154" s="18">
        <v>0.12</v>
      </c>
      <c r="P154" s="18"/>
      <c r="Q154" s="18"/>
      <c r="R154" s="18"/>
    </row>
    <row r="155" spans="5:18" x14ac:dyDescent="0.25">
      <c r="E155" s="25"/>
      <c r="I155" s="18">
        <v>9</v>
      </c>
      <c r="J155" s="18">
        <v>1E-3</v>
      </c>
      <c r="K155" s="18">
        <v>85.832999999999998</v>
      </c>
      <c r="L155" s="18">
        <v>0</v>
      </c>
      <c r="M155" s="18">
        <v>239</v>
      </c>
      <c r="N155" s="18">
        <v>-90</v>
      </c>
      <c r="O155" s="18">
        <v>5.0999999999999997E-2</v>
      </c>
      <c r="P155" s="18"/>
      <c r="Q155" s="18"/>
      <c r="R155" s="18"/>
    </row>
    <row r="156" spans="5:18" x14ac:dyDescent="0.25">
      <c r="E156" s="25"/>
      <c r="I156" s="18">
        <v>10</v>
      </c>
      <c r="J156" s="18">
        <v>1E-3</v>
      </c>
      <c r="K156" s="18">
        <v>136.5</v>
      </c>
      <c r="L156" s="18">
        <v>19</v>
      </c>
      <c r="M156" s="18">
        <v>255</v>
      </c>
      <c r="N156" s="18">
        <v>-90</v>
      </c>
      <c r="O156" s="18">
        <v>5.0999999999999997E-2</v>
      </c>
      <c r="P156" s="18"/>
      <c r="Q156" s="18"/>
      <c r="R156" s="18"/>
    </row>
    <row r="157" spans="5:18" x14ac:dyDescent="0.25">
      <c r="E157" s="25"/>
      <c r="I157" s="18">
        <v>11</v>
      </c>
      <c r="J157" s="18">
        <v>3.0000000000000001E-3</v>
      </c>
      <c r="K157" s="18">
        <v>255</v>
      </c>
      <c r="L157" s="18">
        <v>255</v>
      </c>
      <c r="M157" s="18">
        <v>255</v>
      </c>
      <c r="N157" s="18">
        <v>-90</v>
      </c>
      <c r="O157" s="18">
        <v>0.154</v>
      </c>
      <c r="P157" s="18"/>
      <c r="Q157" s="18"/>
      <c r="R157" s="18"/>
    </row>
    <row r="158" spans="5:18" x14ac:dyDescent="0.25">
      <c r="E158" s="25"/>
      <c r="I158" s="18">
        <v>12</v>
      </c>
      <c r="J158" s="18">
        <v>2E-3</v>
      </c>
      <c r="K158" s="18">
        <v>252.714</v>
      </c>
      <c r="L158" s="18">
        <v>239</v>
      </c>
      <c r="M158" s="18">
        <v>255</v>
      </c>
      <c r="N158" s="18">
        <v>-90</v>
      </c>
      <c r="O158" s="18">
        <v>0.10299999999999999</v>
      </c>
      <c r="P158" s="18"/>
      <c r="Q158" s="18"/>
      <c r="R158" s="18"/>
    </row>
    <row r="159" spans="5:18" x14ac:dyDescent="0.25">
      <c r="E159" s="25"/>
      <c r="I159" s="18"/>
      <c r="J159" s="19"/>
      <c r="K159" s="18"/>
      <c r="L159" s="18"/>
      <c r="M159" s="18"/>
      <c r="N159" s="18"/>
      <c r="O159" s="18"/>
      <c r="P159" s="18"/>
      <c r="Q159" s="18"/>
      <c r="R159" s="18"/>
    </row>
    <row r="160" spans="5:18" x14ac:dyDescent="0.25">
      <c r="E160" s="25"/>
      <c r="I160" s="18" t="s">
        <v>372</v>
      </c>
      <c r="J160" s="18" t="s">
        <v>373</v>
      </c>
      <c r="K160" s="18" t="s">
        <v>374</v>
      </c>
      <c r="L160" s="18" t="s">
        <v>375</v>
      </c>
      <c r="M160" s="18" t="s">
        <v>376</v>
      </c>
      <c r="N160" s="18" t="s">
        <v>377</v>
      </c>
      <c r="O160" s="18" t="s">
        <v>378</v>
      </c>
      <c r="P160" s="18"/>
      <c r="Q160" s="18" t="s">
        <v>379</v>
      </c>
      <c r="R160" s="18" t="s">
        <v>380</v>
      </c>
    </row>
    <row r="161" spans="1:18" x14ac:dyDescent="0.25">
      <c r="E161" s="25"/>
      <c r="I161" s="18">
        <v>1</v>
      </c>
      <c r="J161" s="18">
        <v>1.2999999999999999E-2</v>
      </c>
      <c r="K161" s="18">
        <v>0.247</v>
      </c>
      <c r="L161" s="18">
        <v>0</v>
      </c>
      <c r="M161" s="18">
        <v>19</v>
      </c>
      <c r="N161" s="18">
        <v>-90</v>
      </c>
      <c r="O161" s="18">
        <v>1</v>
      </c>
      <c r="P161" s="18"/>
      <c r="Q161" s="18">
        <v>1</v>
      </c>
      <c r="R161" s="18">
        <f>O165*1.732</f>
        <v>0.11431200000000001</v>
      </c>
    </row>
    <row r="162" spans="1:18" x14ac:dyDescent="0.25">
      <c r="E162" s="25"/>
      <c r="I162" s="18">
        <v>2</v>
      </c>
      <c r="J162" s="18">
        <v>1.4E-2</v>
      </c>
      <c r="K162" s="18">
        <v>6.0759999999999996</v>
      </c>
      <c r="L162" s="18">
        <v>0</v>
      </c>
      <c r="M162" s="18">
        <v>255</v>
      </c>
      <c r="N162" s="18">
        <v>-90</v>
      </c>
      <c r="O162" s="18">
        <v>1.026</v>
      </c>
      <c r="P162" s="18"/>
      <c r="Q162" s="18">
        <v>1.026</v>
      </c>
      <c r="R162" s="18">
        <f t="shared" ref="R162:R164" si="2">O166*1.732</f>
        <v>0.13682800000000001</v>
      </c>
    </row>
    <row r="163" spans="1:18" x14ac:dyDescent="0.25">
      <c r="E163" s="25"/>
      <c r="I163" s="18">
        <v>3</v>
      </c>
      <c r="J163" s="18">
        <v>4.0000000000000001E-3</v>
      </c>
      <c r="K163" s="18">
        <v>3.6389999999999998</v>
      </c>
      <c r="L163" s="18">
        <v>0</v>
      </c>
      <c r="M163" s="18">
        <v>87.332999999999998</v>
      </c>
      <c r="N163" s="18">
        <v>-90</v>
      </c>
      <c r="O163" s="18">
        <v>0.30299999999999999</v>
      </c>
      <c r="P163" s="18"/>
      <c r="Q163" s="18">
        <v>0.30299999999999999</v>
      </c>
      <c r="R163" s="18">
        <f t="shared" si="2"/>
        <v>0</v>
      </c>
    </row>
    <row r="164" spans="1:18" x14ac:dyDescent="0.25">
      <c r="E164" s="25"/>
      <c r="I164" s="18">
        <v>4</v>
      </c>
      <c r="J164" s="18">
        <v>1.4999999999999999E-2</v>
      </c>
      <c r="K164" s="18">
        <v>2.004</v>
      </c>
      <c r="L164" s="18">
        <v>0</v>
      </c>
      <c r="M164" s="18">
        <v>167.667</v>
      </c>
      <c r="N164" s="18">
        <v>-90</v>
      </c>
      <c r="O164" s="18">
        <v>1.1579999999999999</v>
      </c>
      <c r="P164" s="18"/>
      <c r="Q164" s="18">
        <v>1.1579999999999999</v>
      </c>
      <c r="R164" s="18">
        <f t="shared" si="2"/>
        <v>6.7547999999999997E-2</v>
      </c>
    </row>
    <row r="165" spans="1:18" x14ac:dyDescent="0.25">
      <c r="E165" s="25"/>
      <c r="I165" s="18">
        <v>5</v>
      </c>
      <c r="J165" s="18">
        <v>1E-3</v>
      </c>
      <c r="K165" s="18">
        <v>9</v>
      </c>
      <c r="L165" s="18">
        <v>0</v>
      </c>
      <c r="M165" s="18">
        <v>19</v>
      </c>
      <c r="N165" s="18">
        <v>-90</v>
      </c>
      <c r="O165" s="18">
        <v>6.6000000000000003E-2</v>
      </c>
      <c r="P165" s="18"/>
      <c r="Q165" s="18"/>
      <c r="R165" s="18"/>
    </row>
    <row r="166" spans="1:18" x14ac:dyDescent="0.25">
      <c r="E166" s="25"/>
      <c r="I166" s="18">
        <v>6</v>
      </c>
      <c r="J166" s="18">
        <v>1E-3</v>
      </c>
      <c r="K166" s="18">
        <v>168.905</v>
      </c>
      <c r="L166" s="18">
        <v>0</v>
      </c>
      <c r="M166" s="18">
        <v>239</v>
      </c>
      <c r="N166" s="18">
        <v>-90</v>
      </c>
      <c r="O166" s="18">
        <v>7.9000000000000001E-2</v>
      </c>
      <c r="P166" s="18"/>
      <c r="Q166" s="18"/>
      <c r="R166" s="18"/>
    </row>
    <row r="167" spans="1:18" x14ac:dyDescent="0.25">
      <c r="E167" s="25"/>
      <c r="I167" s="18">
        <v>7</v>
      </c>
      <c r="J167" s="18">
        <v>7.1029999999999998</v>
      </c>
      <c r="K167" s="18">
        <v>223.17</v>
      </c>
      <c r="L167" s="18">
        <v>0</v>
      </c>
      <c r="M167" s="18">
        <v>255</v>
      </c>
      <c r="N167" s="18">
        <v>0</v>
      </c>
      <c r="O167" s="18">
        <v>0</v>
      </c>
      <c r="P167" s="18"/>
      <c r="Q167" s="18"/>
      <c r="R167" s="18"/>
    </row>
    <row r="168" spans="1:18" x14ac:dyDescent="0.25">
      <c r="E168" s="25"/>
      <c r="I168" s="18">
        <v>8</v>
      </c>
      <c r="J168" s="19">
        <v>6.9249999999999997E-4</v>
      </c>
      <c r="K168" s="18">
        <v>233.167</v>
      </c>
      <c r="L168" s="18">
        <v>167.667</v>
      </c>
      <c r="M168" s="18">
        <v>255</v>
      </c>
      <c r="N168" s="18">
        <v>-90</v>
      </c>
      <c r="O168" s="18">
        <v>3.9E-2</v>
      </c>
      <c r="P168" s="18"/>
      <c r="Q168" s="18"/>
      <c r="R168" s="18"/>
    </row>
    <row r="169" spans="1:18" x14ac:dyDescent="0.25">
      <c r="E169" s="25"/>
      <c r="I169" s="18"/>
      <c r="J169" s="19"/>
      <c r="K169" s="18"/>
      <c r="L169" s="18"/>
      <c r="M169" s="18"/>
      <c r="N169" s="18"/>
      <c r="O169" s="18"/>
      <c r="P169" s="18"/>
      <c r="Q169" s="18"/>
      <c r="R169" s="18"/>
    </row>
    <row r="170" spans="1:18" x14ac:dyDescent="0.25">
      <c r="E170" s="25"/>
      <c r="I170" s="18"/>
      <c r="J170" s="19"/>
      <c r="K170" s="18"/>
      <c r="L170" s="18"/>
      <c r="M170" s="18"/>
      <c r="N170" s="18"/>
      <c r="O170" s="18"/>
      <c r="P170" s="18"/>
      <c r="Q170" s="18"/>
      <c r="R170" s="18"/>
    </row>
    <row r="171" spans="1:18" x14ac:dyDescent="0.25">
      <c r="E171" s="25"/>
      <c r="I171" s="18"/>
      <c r="J171" s="19"/>
      <c r="K171" s="18"/>
      <c r="L171" s="18"/>
      <c r="M171" s="18"/>
      <c r="N171" s="18"/>
      <c r="O171" s="18"/>
      <c r="P171" s="18"/>
      <c r="Q171" s="18"/>
      <c r="R171" s="18"/>
    </row>
    <row r="172" spans="1:18" s="25" customFormat="1" x14ac:dyDescent="0.25">
      <c r="A172" s="25">
        <v>4</v>
      </c>
      <c r="B172" s="25" t="s">
        <v>449</v>
      </c>
      <c r="C172" s="7" t="s">
        <v>454</v>
      </c>
      <c r="D172" s="7" t="s">
        <v>569</v>
      </c>
      <c r="E172" s="25" t="s">
        <v>451</v>
      </c>
      <c r="F172" s="7" t="s">
        <v>28</v>
      </c>
      <c r="G172" s="25" t="s">
        <v>36</v>
      </c>
      <c r="I172" s="7">
        <v>3</v>
      </c>
      <c r="J172" s="7">
        <v>1.56</v>
      </c>
      <c r="K172" s="7">
        <v>0.35332799999999998</v>
      </c>
      <c r="L172" s="7">
        <v>3</v>
      </c>
      <c r="M172" s="25">
        <v>1.028</v>
      </c>
      <c r="N172" s="25">
        <v>0.122972</v>
      </c>
    </row>
    <row r="173" spans="1:18" x14ac:dyDescent="0.25">
      <c r="B173" s="25" t="s">
        <v>449</v>
      </c>
      <c r="C173" s="7" t="s">
        <v>454</v>
      </c>
      <c r="D173" s="7" t="s">
        <v>569</v>
      </c>
      <c r="E173" s="25" t="s">
        <v>451</v>
      </c>
      <c r="F173" s="7" t="s">
        <v>28</v>
      </c>
      <c r="G173" s="7" t="s">
        <v>50</v>
      </c>
      <c r="I173" s="7">
        <v>3</v>
      </c>
      <c r="J173" s="7">
        <v>1.7729999999999999</v>
      </c>
      <c r="K173" s="7">
        <v>0.15414800000000001</v>
      </c>
      <c r="L173" s="7">
        <v>3</v>
      </c>
      <c r="M173" s="7">
        <v>1.1259999999999999</v>
      </c>
      <c r="N173" s="7">
        <v>0.10738399999999999</v>
      </c>
    </row>
    <row r="174" spans="1:18" x14ac:dyDescent="0.25">
      <c r="B174" s="25" t="s">
        <v>449</v>
      </c>
      <c r="C174" s="7" t="s">
        <v>454</v>
      </c>
      <c r="D174" s="7" t="s">
        <v>569</v>
      </c>
      <c r="E174" s="25" t="s">
        <v>451</v>
      </c>
      <c r="F174" s="7" t="s">
        <v>28</v>
      </c>
      <c r="G174" s="7" t="s">
        <v>49</v>
      </c>
      <c r="I174" s="7">
        <v>3</v>
      </c>
      <c r="J174" s="7">
        <v>1.9410000000000001</v>
      </c>
      <c r="K174" s="7">
        <v>0.169736</v>
      </c>
      <c r="L174" s="7">
        <v>3</v>
      </c>
      <c r="M174" s="7">
        <v>1.1879999999999999</v>
      </c>
      <c r="N174" s="7">
        <v>9.1796000000000003E-2</v>
      </c>
    </row>
    <row r="175" spans="1:18" x14ac:dyDescent="0.25">
      <c r="B175" s="25" t="s">
        <v>449</v>
      </c>
      <c r="C175" s="7" t="s">
        <v>454</v>
      </c>
      <c r="D175" s="7" t="s">
        <v>569</v>
      </c>
      <c r="E175" s="25" t="s">
        <v>451</v>
      </c>
      <c r="F175" s="7" t="s">
        <v>28</v>
      </c>
      <c r="G175" s="7" t="s">
        <v>46</v>
      </c>
      <c r="I175" s="7">
        <v>3</v>
      </c>
      <c r="J175" s="7">
        <v>1.0900000000000001</v>
      </c>
      <c r="K175" s="7">
        <v>0.13855999999999999</v>
      </c>
      <c r="L175" s="7">
        <v>3</v>
      </c>
      <c r="M175" s="7">
        <v>1.0369999999999999</v>
      </c>
      <c r="N175" s="7">
        <v>0.13855999999999999</v>
      </c>
    </row>
    <row r="176" spans="1:18" x14ac:dyDescent="0.25">
      <c r="B176" s="25" t="s">
        <v>449</v>
      </c>
      <c r="C176" s="7" t="s">
        <v>454</v>
      </c>
      <c r="D176" s="7" t="s">
        <v>569</v>
      </c>
      <c r="E176" s="25" t="s">
        <v>451</v>
      </c>
      <c r="F176" s="7" t="s">
        <v>28</v>
      </c>
      <c r="G176" s="7" t="s">
        <v>45</v>
      </c>
      <c r="I176" s="7">
        <v>3</v>
      </c>
      <c r="J176" s="7">
        <v>1.605</v>
      </c>
      <c r="K176" s="7">
        <v>0.19918</v>
      </c>
      <c r="L176" s="7">
        <v>3</v>
      </c>
      <c r="M176" s="7">
        <v>1.002</v>
      </c>
      <c r="N176" s="7">
        <v>6.062E-2</v>
      </c>
    </row>
    <row r="177" spans="2:18" x14ac:dyDescent="0.25">
      <c r="B177" s="25" t="s">
        <v>449</v>
      </c>
      <c r="C177" s="7" t="s">
        <v>454</v>
      </c>
      <c r="D177" s="7" t="s">
        <v>569</v>
      </c>
      <c r="E177" s="25" t="s">
        <v>451</v>
      </c>
      <c r="F177" s="7" t="s">
        <v>28</v>
      </c>
      <c r="G177" s="7" t="s">
        <v>99</v>
      </c>
      <c r="I177" s="7">
        <v>3</v>
      </c>
      <c r="J177" s="7">
        <v>3.17</v>
      </c>
      <c r="K177" s="7">
        <v>3.6372000000000002E-2</v>
      </c>
      <c r="L177" s="7">
        <v>3</v>
      </c>
      <c r="M177" s="7">
        <v>1.2769999999999999</v>
      </c>
      <c r="N177" s="7">
        <v>0.36891600000000002</v>
      </c>
    </row>
    <row r="178" spans="2:18" x14ac:dyDescent="0.25">
      <c r="B178" s="25" t="s">
        <v>449</v>
      </c>
      <c r="C178" s="7" t="s">
        <v>454</v>
      </c>
      <c r="D178" s="7" t="s">
        <v>569</v>
      </c>
      <c r="E178" s="25" t="s">
        <v>451</v>
      </c>
      <c r="F178" s="7" t="s">
        <v>28</v>
      </c>
      <c r="G178" s="7" t="s">
        <v>44</v>
      </c>
      <c r="I178" s="7">
        <v>3</v>
      </c>
      <c r="J178" s="7">
        <v>2.766</v>
      </c>
      <c r="K178" s="7">
        <v>0.18359200000000001</v>
      </c>
      <c r="L178" s="7">
        <v>3</v>
      </c>
      <c r="M178" s="7">
        <v>1.0429999999999999</v>
      </c>
      <c r="N178" s="7">
        <v>0.14721999999999999</v>
      </c>
    </row>
    <row r="179" spans="2:18" x14ac:dyDescent="0.25">
      <c r="B179" s="25" t="s">
        <v>449</v>
      </c>
      <c r="C179" s="7" t="s">
        <v>454</v>
      </c>
      <c r="D179" s="7" t="s">
        <v>569</v>
      </c>
      <c r="E179" s="25" t="s">
        <v>451</v>
      </c>
      <c r="F179" s="7" t="s">
        <v>28</v>
      </c>
      <c r="G179" s="7" t="s">
        <v>5</v>
      </c>
      <c r="I179" s="7">
        <v>3</v>
      </c>
      <c r="J179" s="18">
        <v>1.6830000000000001</v>
      </c>
      <c r="K179" s="18">
        <v>0.29617199999999999</v>
      </c>
      <c r="L179" s="7">
        <v>3</v>
      </c>
      <c r="M179" s="18">
        <v>0.99099999999999999</v>
      </c>
      <c r="N179" s="18">
        <v>0</v>
      </c>
    </row>
    <row r="180" spans="2:18" x14ac:dyDescent="0.25">
      <c r="B180" s="25" t="s">
        <v>449</v>
      </c>
      <c r="C180" s="7" t="s">
        <v>454</v>
      </c>
      <c r="D180" s="7" t="s">
        <v>569</v>
      </c>
      <c r="E180" s="25" t="s">
        <v>451</v>
      </c>
      <c r="F180" s="7" t="s">
        <v>28</v>
      </c>
      <c r="G180" s="7" t="s">
        <v>34</v>
      </c>
      <c r="I180" s="7">
        <v>3</v>
      </c>
      <c r="J180" s="18">
        <v>0.89100000000000001</v>
      </c>
      <c r="K180" s="18">
        <v>0</v>
      </c>
      <c r="L180" s="7">
        <v>3</v>
      </c>
      <c r="M180" s="18">
        <v>1.02</v>
      </c>
      <c r="N180" s="18">
        <v>9.8724000000000006E-2</v>
      </c>
    </row>
    <row r="181" spans="2:18" x14ac:dyDescent="0.25">
      <c r="B181" s="25" t="s">
        <v>449</v>
      </c>
      <c r="C181" s="7" t="s">
        <v>454</v>
      </c>
      <c r="D181" s="7" t="s">
        <v>569</v>
      </c>
      <c r="E181" s="25" t="s">
        <v>451</v>
      </c>
      <c r="F181" s="7" t="s">
        <v>28</v>
      </c>
      <c r="G181" s="7" t="s">
        <v>32</v>
      </c>
      <c r="I181" s="7">
        <v>3</v>
      </c>
      <c r="J181" s="18">
        <v>1.512</v>
      </c>
      <c r="K181" s="18">
        <v>0.13509599999999999</v>
      </c>
      <c r="L181" s="7">
        <v>3</v>
      </c>
      <c r="M181" s="18">
        <v>0.998</v>
      </c>
      <c r="N181" s="18">
        <v>5.0228000000000002E-2</v>
      </c>
    </row>
    <row r="182" spans="2:18" x14ac:dyDescent="0.25">
      <c r="B182" s="25" t="s">
        <v>449</v>
      </c>
      <c r="C182" s="7" t="s">
        <v>454</v>
      </c>
      <c r="D182" s="7" t="s">
        <v>569</v>
      </c>
      <c r="E182" s="25" t="s">
        <v>451</v>
      </c>
      <c r="F182" s="7" t="s">
        <v>28</v>
      </c>
      <c r="G182" s="7" t="s">
        <v>31</v>
      </c>
      <c r="I182" s="7">
        <v>3</v>
      </c>
      <c r="J182" s="18">
        <v>1.1619999999999999</v>
      </c>
      <c r="K182" s="18">
        <v>9.8724000000000006E-2</v>
      </c>
      <c r="L182" s="7">
        <v>3</v>
      </c>
      <c r="M182" s="18">
        <v>1.02</v>
      </c>
      <c r="N182" s="18">
        <v>9.8724000000000006E-2</v>
      </c>
    </row>
    <row r="183" spans="2:18" x14ac:dyDescent="0.25">
      <c r="B183" s="25"/>
      <c r="E183" s="25"/>
    </row>
    <row r="184" spans="2:18" x14ac:dyDescent="0.25">
      <c r="B184" s="25"/>
      <c r="E184" s="25"/>
      <c r="I184" s="18" t="s">
        <v>372</v>
      </c>
      <c r="J184" s="18" t="s">
        <v>373</v>
      </c>
      <c r="K184" s="18" t="s">
        <v>374</v>
      </c>
      <c r="L184" s="18" t="s">
        <v>375</v>
      </c>
      <c r="M184" s="18" t="s">
        <v>376</v>
      </c>
      <c r="N184" s="18" t="s">
        <v>377</v>
      </c>
      <c r="O184" s="18" t="s">
        <v>378</v>
      </c>
      <c r="P184" s="18"/>
      <c r="Q184" s="18" t="s">
        <v>379</v>
      </c>
      <c r="R184" s="18" t="s">
        <v>380</v>
      </c>
    </row>
    <row r="185" spans="2:18" x14ac:dyDescent="0.25">
      <c r="B185" s="25"/>
      <c r="E185" s="25"/>
      <c r="I185" s="18">
        <v>1</v>
      </c>
      <c r="J185" s="18">
        <v>2.8000000000000001E-2</v>
      </c>
      <c r="K185" s="18">
        <v>79.834000000000003</v>
      </c>
      <c r="L185" s="18">
        <v>41.055999999999997</v>
      </c>
      <c r="M185" s="18">
        <v>91.471999999999994</v>
      </c>
      <c r="N185" s="18">
        <v>-90</v>
      </c>
      <c r="O185" s="18">
        <v>1.028</v>
      </c>
      <c r="P185" s="18"/>
      <c r="Q185" s="18">
        <v>1.028</v>
      </c>
      <c r="R185" s="18">
        <f t="shared" ref="R185:R194" si="3">O195*1.732</f>
        <v>0.12297199999999998</v>
      </c>
    </row>
    <row r="186" spans="2:18" x14ac:dyDescent="0.25">
      <c r="B186" s="25"/>
      <c r="E186" s="25"/>
      <c r="I186" s="18">
        <v>2</v>
      </c>
      <c r="J186" s="18">
        <v>0.03</v>
      </c>
      <c r="K186" s="18">
        <v>74.227999999999994</v>
      </c>
      <c r="L186" s="18">
        <v>58.167000000000002</v>
      </c>
      <c r="M186" s="18">
        <v>75.5</v>
      </c>
      <c r="N186" s="18">
        <v>-90</v>
      </c>
      <c r="O186" s="18">
        <v>1.1259999999999999</v>
      </c>
      <c r="P186" s="18"/>
      <c r="Q186" s="18">
        <v>1.1259999999999999</v>
      </c>
      <c r="R186" s="18">
        <f t="shared" si="3"/>
        <v>0.10738399999999999</v>
      </c>
    </row>
    <row r="187" spans="2:18" x14ac:dyDescent="0.25">
      <c r="B187" s="25"/>
      <c r="E187" s="25"/>
      <c r="I187" s="18">
        <v>3</v>
      </c>
      <c r="J187" s="18">
        <v>3.3000000000000002E-2</v>
      </c>
      <c r="K187" s="18">
        <v>106.583</v>
      </c>
      <c r="L187" s="18">
        <v>48.656999999999996</v>
      </c>
      <c r="M187" s="18">
        <v>128.02799999999999</v>
      </c>
      <c r="N187" s="18">
        <v>-90</v>
      </c>
      <c r="O187" s="18">
        <v>1.1879999999999999</v>
      </c>
      <c r="P187" s="18"/>
      <c r="Q187" s="18">
        <v>1.1879999999999999</v>
      </c>
      <c r="R187" s="18">
        <f t="shared" si="3"/>
        <v>9.1796000000000003E-2</v>
      </c>
    </row>
    <row r="188" spans="2:18" x14ac:dyDescent="0.25">
      <c r="B188" s="25"/>
      <c r="E188" s="25"/>
      <c r="I188" s="18">
        <v>4</v>
      </c>
      <c r="J188" s="18">
        <v>2.8000000000000001E-2</v>
      </c>
      <c r="K188" s="18">
        <v>130.31</v>
      </c>
      <c r="L188" s="18">
        <v>71.167000000000002</v>
      </c>
      <c r="M188" s="18">
        <v>133.333</v>
      </c>
      <c r="N188" s="18">
        <v>-90</v>
      </c>
      <c r="O188" s="18">
        <v>1.0369999999999999</v>
      </c>
      <c r="P188" s="18"/>
      <c r="Q188" s="18">
        <v>1.0369999999999999</v>
      </c>
      <c r="R188" s="18">
        <f t="shared" si="3"/>
        <v>0.13855999999999999</v>
      </c>
    </row>
    <row r="189" spans="2:18" x14ac:dyDescent="0.25">
      <c r="B189" s="25"/>
      <c r="E189" s="25"/>
      <c r="I189" s="18">
        <v>5</v>
      </c>
      <c r="J189" s="18">
        <v>2.8000000000000001E-2</v>
      </c>
      <c r="K189" s="18">
        <v>138.31</v>
      </c>
      <c r="L189" s="18">
        <v>58.805999999999997</v>
      </c>
      <c r="M189" s="18">
        <v>142.11099999999999</v>
      </c>
      <c r="N189" s="18">
        <v>-90</v>
      </c>
      <c r="O189" s="18">
        <v>1.002</v>
      </c>
      <c r="P189" s="18"/>
      <c r="Q189" s="18">
        <v>1.002</v>
      </c>
      <c r="R189" s="18">
        <f t="shared" si="3"/>
        <v>6.0620000000000007E-2</v>
      </c>
    </row>
    <row r="190" spans="2:18" x14ac:dyDescent="0.25">
      <c r="B190" s="25"/>
      <c r="E190" s="25"/>
      <c r="I190" s="18">
        <v>6</v>
      </c>
      <c r="J190" s="18">
        <v>4.2000000000000003E-2</v>
      </c>
      <c r="K190" s="18">
        <v>178.00800000000001</v>
      </c>
      <c r="L190" s="18">
        <v>67.055999999999997</v>
      </c>
      <c r="M190" s="18">
        <v>211.667</v>
      </c>
      <c r="N190" s="18">
        <v>-90</v>
      </c>
      <c r="O190" s="18">
        <v>1.56</v>
      </c>
      <c r="P190" s="18"/>
      <c r="Q190" s="18">
        <v>1.56</v>
      </c>
      <c r="R190" s="18">
        <f t="shared" si="3"/>
        <v>0.35332799999999998</v>
      </c>
    </row>
    <row r="191" spans="2:18" x14ac:dyDescent="0.25">
      <c r="B191" s="25"/>
      <c r="E191" s="25"/>
      <c r="I191" s="18">
        <v>7</v>
      </c>
      <c r="J191" s="18">
        <v>4.8000000000000001E-2</v>
      </c>
      <c r="K191" s="18">
        <v>158.55699999999999</v>
      </c>
      <c r="L191" s="18">
        <v>95.738</v>
      </c>
      <c r="M191" s="18">
        <v>220.13900000000001</v>
      </c>
      <c r="N191" s="18">
        <v>-90</v>
      </c>
      <c r="O191" s="18">
        <v>1.7729999999999999</v>
      </c>
      <c r="P191" s="18"/>
      <c r="Q191" s="18">
        <v>1.7729999999999999</v>
      </c>
      <c r="R191" s="18">
        <f t="shared" si="3"/>
        <v>0.15414799999999998</v>
      </c>
    </row>
    <row r="192" spans="2:18" x14ac:dyDescent="0.25">
      <c r="B192" s="25"/>
      <c r="E192" s="25"/>
      <c r="I192" s="18">
        <v>8</v>
      </c>
      <c r="J192" s="18">
        <v>5.1999999999999998E-2</v>
      </c>
      <c r="K192" s="18">
        <v>112.88200000000001</v>
      </c>
      <c r="L192" s="18">
        <v>71.5</v>
      </c>
      <c r="M192" s="18">
        <v>180</v>
      </c>
      <c r="N192" s="18">
        <v>-90</v>
      </c>
      <c r="O192" s="18">
        <v>1.9410000000000001</v>
      </c>
      <c r="P192" s="18"/>
      <c r="Q192" s="18">
        <v>1.9410000000000001</v>
      </c>
      <c r="R192" s="18">
        <f t="shared" si="3"/>
        <v>0.169736</v>
      </c>
    </row>
    <row r="193" spans="2:18" x14ac:dyDescent="0.25">
      <c r="B193" s="25"/>
      <c r="E193" s="25"/>
      <c r="I193" s="18">
        <v>9</v>
      </c>
      <c r="J193" s="18">
        <v>0.03</v>
      </c>
      <c r="K193" s="18">
        <v>178.08699999999999</v>
      </c>
      <c r="L193" s="18">
        <v>109.333</v>
      </c>
      <c r="M193" s="18">
        <v>210.167</v>
      </c>
      <c r="N193" s="18">
        <v>-90</v>
      </c>
      <c r="O193" s="18">
        <v>1.0900000000000001</v>
      </c>
      <c r="P193" s="18"/>
      <c r="Q193" s="18">
        <v>1.0900000000000001</v>
      </c>
      <c r="R193" s="18">
        <f t="shared" si="3"/>
        <v>0.13855999999999999</v>
      </c>
    </row>
    <row r="194" spans="2:18" x14ac:dyDescent="0.25">
      <c r="B194" s="25"/>
      <c r="E194" s="25"/>
      <c r="I194" s="18">
        <v>10</v>
      </c>
      <c r="J194" s="18">
        <v>4.2999999999999997E-2</v>
      </c>
      <c r="K194" s="18">
        <v>123.21299999999999</v>
      </c>
      <c r="L194" s="18">
        <v>49.5</v>
      </c>
      <c r="M194" s="18">
        <v>165.25</v>
      </c>
      <c r="N194" s="18">
        <v>-90</v>
      </c>
      <c r="O194" s="18">
        <v>1.605</v>
      </c>
      <c r="P194" s="18"/>
      <c r="Q194" s="18">
        <v>1.605</v>
      </c>
      <c r="R194" s="18">
        <f t="shared" si="3"/>
        <v>0.19918</v>
      </c>
    </row>
    <row r="195" spans="2:18" x14ac:dyDescent="0.25">
      <c r="B195" s="25"/>
      <c r="E195" s="25"/>
      <c r="I195" s="18">
        <v>11</v>
      </c>
      <c r="J195" s="18">
        <v>3.0000000000000001E-3</v>
      </c>
      <c r="K195" s="18">
        <v>23.125</v>
      </c>
      <c r="L195" s="18">
        <v>5.3330000000000002</v>
      </c>
      <c r="M195" s="18">
        <v>38.454000000000001</v>
      </c>
      <c r="N195" s="18">
        <v>-90</v>
      </c>
      <c r="O195" s="18">
        <v>7.0999999999999994E-2</v>
      </c>
      <c r="P195" s="18"/>
      <c r="Q195" s="18"/>
      <c r="R195" s="18"/>
    </row>
    <row r="196" spans="2:18" x14ac:dyDescent="0.25">
      <c r="B196" s="25"/>
      <c r="E196" s="25"/>
      <c r="I196" s="18">
        <v>12</v>
      </c>
      <c r="J196" s="18">
        <v>2E-3</v>
      </c>
      <c r="K196" s="18">
        <v>16.425999999999998</v>
      </c>
      <c r="L196" s="18">
        <v>4.0830000000000002</v>
      </c>
      <c r="M196" s="18">
        <v>27.611000000000001</v>
      </c>
      <c r="N196" s="18">
        <v>-90</v>
      </c>
      <c r="O196" s="18">
        <v>6.2E-2</v>
      </c>
      <c r="P196" s="18"/>
      <c r="Q196" s="18"/>
      <c r="R196" s="18"/>
    </row>
    <row r="197" spans="2:18" x14ac:dyDescent="0.25">
      <c r="B197" s="25"/>
      <c r="E197" s="25"/>
      <c r="I197" s="18">
        <v>13</v>
      </c>
      <c r="J197" s="18">
        <v>2E-3</v>
      </c>
      <c r="K197" s="18">
        <v>61.110999999999997</v>
      </c>
      <c r="L197" s="18">
        <v>21.082999999999998</v>
      </c>
      <c r="M197" s="18">
        <v>88.667000000000002</v>
      </c>
      <c r="N197" s="18">
        <v>-90</v>
      </c>
      <c r="O197" s="18">
        <v>5.2999999999999999E-2</v>
      </c>
      <c r="P197" s="18"/>
      <c r="Q197" s="18"/>
      <c r="R197" s="18"/>
    </row>
    <row r="198" spans="2:18" x14ac:dyDescent="0.25">
      <c r="B198" s="25"/>
      <c r="E198" s="25"/>
      <c r="I198" s="18">
        <v>14</v>
      </c>
      <c r="J198" s="18">
        <v>3.0000000000000001E-3</v>
      </c>
      <c r="K198" s="18">
        <v>24.917000000000002</v>
      </c>
      <c r="L198" s="18">
        <v>19.832999999999998</v>
      </c>
      <c r="M198" s="18">
        <v>31.082999999999998</v>
      </c>
      <c r="N198" s="18">
        <v>-90</v>
      </c>
      <c r="O198" s="18">
        <v>0.08</v>
      </c>
      <c r="P198" s="18"/>
      <c r="Q198" s="18"/>
      <c r="R198" s="18"/>
    </row>
    <row r="199" spans="2:18" x14ac:dyDescent="0.25">
      <c r="B199" s="25"/>
      <c r="E199" s="25"/>
      <c r="I199" s="18">
        <v>15</v>
      </c>
      <c r="J199" s="18">
        <v>1E-3</v>
      </c>
      <c r="K199" s="18">
        <v>27.167000000000002</v>
      </c>
      <c r="L199" s="18">
        <v>25.443999999999999</v>
      </c>
      <c r="M199" s="18">
        <v>28.888999999999999</v>
      </c>
      <c r="N199" s="18">
        <v>-90</v>
      </c>
      <c r="O199" s="18">
        <v>3.5000000000000003E-2</v>
      </c>
      <c r="P199" s="18"/>
      <c r="Q199" s="18"/>
      <c r="R199" s="18"/>
    </row>
    <row r="200" spans="2:18" x14ac:dyDescent="0.25">
      <c r="B200" s="25"/>
      <c r="E200" s="25"/>
      <c r="I200" s="18">
        <v>16</v>
      </c>
      <c r="J200" s="18">
        <v>6.0000000000000001E-3</v>
      </c>
      <c r="K200" s="18">
        <v>66.724999999999994</v>
      </c>
      <c r="L200" s="18">
        <v>25</v>
      </c>
      <c r="M200" s="18">
        <v>79</v>
      </c>
      <c r="N200" s="18">
        <v>-90</v>
      </c>
      <c r="O200" s="18">
        <v>0.20399999999999999</v>
      </c>
      <c r="P200" s="18"/>
      <c r="Q200" s="18"/>
      <c r="R200" s="18"/>
    </row>
    <row r="201" spans="2:18" x14ac:dyDescent="0.25">
      <c r="B201" s="25"/>
      <c r="E201" s="25"/>
      <c r="I201" s="18">
        <v>17</v>
      </c>
      <c r="J201" s="18">
        <v>3.0000000000000001E-3</v>
      </c>
      <c r="K201" s="18">
        <v>58.646000000000001</v>
      </c>
      <c r="L201" s="18">
        <v>27.5</v>
      </c>
      <c r="M201" s="18">
        <v>74.694000000000003</v>
      </c>
      <c r="N201" s="18">
        <v>-90</v>
      </c>
      <c r="O201" s="18">
        <v>8.8999999999999996E-2</v>
      </c>
      <c r="P201" s="18"/>
      <c r="Q201" s="18"/>
      <c r="R201" s="18"/>
    </row>
    <row r="202" spans="2:18" x14ac:dyDescent="0.25">
      <c r="B202" s="25"/>
      <c r="E202" s="25"/>
      <c r="I202" s="18">
        <v>18</v>
      </c>
      <c r="J202" s="18">
        <v>4.0000000000000001E-3</v>
      </c>
      <c r="K202" s="18">
        <v>68.111000000000004</v>
      </c>
      <c r="L202" s="18">
        <v>55</v>
      </c>
      <c r="M202" s="18">
        <v>77.667000000000002</v>
      </c>
      <c r="N202" s="18">
        <v>-90</v>
      </c>
      <c r="O202" s="18">
        <v>9.8000000000000004E-2</v>
      </c>
      <c r="P202" s="18"/>
      <c r="Q202" s="18"/>
      <c r="R202" s="18"/>
    </row>
    <row r="203" spans="2:18" x14ac:dyDescent="0.25">
      <c r="B203" s="25"/>
      <c r="E203" s="25"/>
      <c r="I203" s="18">
        <v>19</v>
      </c>
      <c r="J203" s="18">
        <v>3.0000000000000001E-3</v>
      </c>
      <c r="K203" s="18">
        <v>58.771000000000001</v>
      </c>
      <c r="L203" s="18">
        <v>43.082999999999998</v>
      </c>
      <c r="M203" s="18">
        <v>74.5</v>
      </c>
      <c r="N203" s="18">
        <v>-90</v>
      </c>
      <c r="O203" s="18">
        <v>0.08</v>
      </c>
      <c r="P203" s="18"/>
      <c r="Q203" s="18"/>
      <c r="R203" s="18"/>
    </row>
    <row r="204" spans="2:18" x14ac:dyDescent="0.25">
      <c r="B204" s="25"/>
      <c r="E204" s="25"/>
      <c r="I204" s="18">
        <v>20</v>
      </c>
      <c r="J204" s="18">
        <v>4.0000000000000001E-3</v>
      </c>
      <c r="K204" s="18">
        <v>50.143999999999998</v>
      </c>
      <c r="L204" s="18">
        <v>33.917000000000002</v>
      </c>
      <c r="M204" s="18">
        <v>60.332999999999998</v>
      </c>
      <c r="N204" s="18">
        <v>-90</v>
      </c>
      <c r="O204" s="18">
        <v>0.115</v>
      </c>
      <c r="P204" s="18"/>
      <c r="Q204" s="18"/>
      <c r="R204" s="18"/>
    </row>
    <row r="205" spans="2:18" x14ac:dyDescent="0.25">
      <c r="B205" s="25"/>
      <c r="E205" s="25"/>
      <c r="I205" s="25"/>
      <c r="J205" s="25"/>
      <c r="L205" s="25"/>
    </row>
    <row r="206" spans="2:18" x14ac:dyDescent="0.25">
      <c r="B206" s="25"/>
      <c r="E206" s="25"/>
      <c r="I206" s="18" t="s">
        <v>372</v>
      </c>
      <c r="J206" s="18" t="s">
        <v>373</v>
      </c>
      <c r="K206" s="18" t="s">
        <v>374</v>
      </c>
      <c r="L206" s="18" t="s">
        <v>375</v>
      </c>
      <c r="M206" s="18" t="s">
        <v>376</v>
      </c>
      <c r="N206" s="18" t="s">
        <v>377</v>
      </c>
      <c r="O206" s="18" t="s">
        <v>378</v>
      </c>
      <c r="P206" s="18"/>
      <c r="Q206" s="18" t="s">
        <v>379</v>
      </c>
      <c r="R206" s="18" t="s">
        <v>380</v>
      </c>
    </row>
    <row r="207" spans="2:18" x14ac:dyDescent="0.25">
      <c r="B207" s="25"/>
      <c r="E207" s="25"/>
      <c r="I207" s="18">
        <v>1</v>
      </c>
      <c r="J207" s="18">
        <v>5.6000000000000001E-2</v>
      </c>
      <c r="K207" s="18">
        <v>83.007999999999996</v>
      </c>
      <c r="L207" s="18">
        <v>50</v>
      </c>
      <c r="M207" s="18">
        <v>134.5</v>
      </c>
      <c r="N207" s="18">
        <v>-90</v>
      </c>
      <c r="O207" s="18">
        <v>1.2769999999999999</v>
      </c>
      <c r="P207" s="18"/>
      <c r="Q207" s="18">
        <v>1.2769999999999999</v>
      </c>
      <c r="R207" s="18">
        <f t="shared" ref="R207:R210" si="4">O211*1.732</f>
        <v>0.36891599999999997</v>
      </c>
    </row>
    <row r="208" spans="2:18" x14ac:dyDescent="0.25">
      <c r="B208" s="25"/>
      <c r="E208" s="25"/>
      <c r="I208" s="18">
        <v>2</v>
      </c>
      <c r="J208" s="18">
        <v>4.7E-2</v>
      </c>
      <c r="K208" s="18">
        <v>77.355999999999995</v>
      </c>
      <c r="L208" s="18">
        <v>46.25</v>
      </c>
      <c r="M208" s="18">
        <v>135.5</v>
      </c>
      <c r="N208" s="18">
        <v>-90</v>
      </c>
      <c r="O208" s="18">
        <v>1.0429999999999999</v>
      </c>
      <c r="P208" s="18"/>
      <c r="Q208" s="18">
        <v>1.0429999999999999</v>
      </c>
      <c r="R208" s="18">
        <f t="shared" si="4"/>
        <v>0.14722000000000002</v>
      </c>
    </row>
    <row r="209" spans="2:18" x14ac:dyDescent="0.25">
      <c r="B209" s="25"/>
      <c r="E209" s="25"/>
      <c r="I209" s="18">
        <v>3</v>
      </c>
      <c r="J209" s="18">
        <v>0.13800000000000001</v>
      </c>
      <c r="K209" s="18">
        <v>4.0890000000000004</v>
      </c>
      <c r="L209" s="18">
        <v>0</v>
      </c>
      <c r="M209" s="18">
        <v>171</v>
      </c>
      <c r="N209" s="18">
        <v>-90</v>
      </c>
      <c r="O209" s="18">
        <v>3.17</v>
      </c>
      <c r="P209" s="18"/>
      <c r="Q209" s="18">
        <v>3.17</v>
      </c>
      <c r="R209" s="18">
        <f t="shared" si="4"/>
        <v>3.6372000000000002E-2</v>
      </c>
    </row>
    <row r="210" spans="2:18" x14ac:dyDescent="0.25">
      <c r="B210" s="25"/>
      <c r="E210" s="25"/>
      <c r="I210" s="18">
        <v>4</v>
      </c>
      <c r="J210" s="18">
        <v>0.12</v>
      </c>
      <c r="K210" s="18">
        <v>102.583</v>
      </c>
      <c r="L210" s="18">
        <v>97.5</v>
      </c>
      <c r="M210" s="18">
        <v>151</v>
      </c>
      <c r="N210" s="18">
        <v>-90</v>
      </c>
      <c r="O210" s="18">
        <v>2.766</v>
      </c>
      <c r="P210" s="18"/>
      <c r="Q210" s="18">
        <v>2.766</v>
      </c>
      <c r="R210" s="18">
        <f t="shared" si="4"/>
        <v>0.18359200000000001</v>
      </c>
    </row>
    <row r="211" spans="2:18" x14ac:dyDescent="0.25">
      <c r="B211" s="25"/>
      <c r="E211" s="25"/>
      <c r="I211" s="18">
        <v>5</v>
      </c>
      <c r="J211" s="18">
        <v>1.0999999999999999E-2</v>
      </c>
      <c r="K211" s="18">
        <v>61.5</v>
      </c>
      <c r="L211" s="18">
        <v>34.25</v>
      </c>
      <c r="M211" s="18">
        <v>76.25</v>
      </c>
      <c r="N211" s="18">
        <v>-90</v>
      </c>
      <c r="O211" s="18">
        <v>0.21299999999999999</v>
      </c>
      <c r="P211" s="18"/>
      <c r="Q211" s="18"/>
      <c r="R211" s="18"/>
    </row>
    <row r="212" spans="2:18" x14ac:dyDescent="0.25">
      <c r="B212" s="25"/>
      <c r="E212" s="25"/>
      <c r="I212" s="18">
        <v>6</v>
      </c>
      <c r="J212" s="18">
        <v>5.0000000000000001E-3</v>
      </c>
      <c r="K212" s="18">
        <v>55.417000000000002</v>
      </c>
      <c r="L212" s="18">
        <v>33</v>
      </c>
      <c r="M212" s="18">
        <v>92.75</v>
      </c>
      <c r="N212" s="18">
        <v>-90</v>
      </c>
      <c r="O212" s="18">
        <v>8.5000000000000006E-2</v>
      </c>
      <c r="P212" s="18"/>
      <c r="Q212" s="18"/>
      <c r="R212" s="18"/>
    </row>
    <row r="213" spans="2:18" x14ac:dyDescent="0.25">
      <c r="B213" s="25"/>
      <c r="E213" s="25"/>
      <c r="I213" s="18">
        <v>7</v>
      </c>
      <c r="J213" s="18">
        <v>4.0000000000000001E-3</v>
      </c>
      <c r="K213" s="18">
        <v>39.25</v>
      </c>
      <c r="L213" s="18">
        <v>34</v>
      </c>
      <c r="M213" s="18">
        <v>44.5</v>
      </c>
      <c r="N213" s="18">
        <v>90</v>
      </c>
      <c r="O213" s="18">
        <v>2.1000000000000001E-2</v>
      </c>
      <c r="P213" s="18"/>
      <c r="Q213" s="18"/>
      <c r="R213" s="18"/>
    </row>
    <row r="214" spans="2:18" x14ac:dyDescent="0.25">
      <c r="B214" s="25"/>
      <c r="E214" s="25"/>
      <c r="I214" s="18">
        <v>8</v>
      </c>
      <c r="J214" s="18">
        <v>7.0000000000000001E-3</v>
      </c>
      <c r="K214" s="18">
        <v>39.667000000000002</v>
      </c>
      <c r="L214" s="18">
        <v>6</v>
      </c>
      <c r="M214" s="18">
        <v>85.582999999999998</v>
      </c>
      <c r="N214" s="18">
        <v>-90</v>
      </c>
      <c r="O214" s="18">
        <v>0.106</v>
      </c>
      <c r="P214" s="18"/>
      <c r="Q214" s="18"/>
      <c r="R214" s="18"/>
    </row>
    <row r="215" spans="2:18" x14ac:dyDescent="0.25">
      <c r="B215" s="25"/>
      <c r="E215" s="25"/>
      <c r="I215" s="25"/>
      <c r="J215" s="25"/>
      <c r="L215" s="25"/>
    </row>
    <row r="216" spans="2:18" x14ac:dyDescent="0.25">
      <c r="B216" s="25"/>
      <c r="E216" s="25"/>
      <c r="I216" s="18" t="s">
        <v>372</v>
      </c>
      <c r="J216" s="18" t="s">
        <v>373</v>
      </c>
      <c r="K216" s="18" t="s">
        <v>374</v>
      </c>
      <c r="L216" s="18" t="s">
        <v>375</v>
      </c>
      <c r="M216" s="18" t="s">
        <v>376</v>
      </c>
      <c r="N216" s="18" t="s">
        <v>377</v>
      </c>
      <c r="O216" s="18" t="s">
        <v>378</v>
      </c>
      <c r="P216" s="18"/>
      <c r="Q216" s="18" t="s">
        <v>379</v>
      </c>
      <c r="R216" s="18" t="s">
        <v>380</v>
      </c>
    </row>
    <row r="217" spans="2:18" x14ac:dyDescent="0.25">
      <c r="B217" s="25"/>
      <c r="E217" s="25"/>
      <c r="I217" s="18">
        <v>1</v>
      </c>
      <c r="J217" s="18">
        <v>2.1999999999999999E-2</v>
      </c>
      <c r="K217" s="18">
        <v>123.125</v>
      </c>
      <c r="L217" s="18">
        <v>69.221999999999994</v>
      </c>
      <c r="M217" s="18">
        <v>144.61099999999999</v>
      </c>
      <c r="N217" s="18">
        <v>-90</v>
      </c>
      <c r="O217" s="18">
        <v>0.99099999999999999</v>
      </c>
      <c r="P217" s="18"/>
      <c r="Q217" s="18">
        <v>0.99099999999999999</v>
      </c>
      <c r="R217" s="18">
        <f t="shared" ref="R217:R224" si="5">O225*1.732</f>
        <v>0</v>
      </c>
    </row>
    <row r="218" spans="2:18" x14ac:dyDescent="0.25">
      <c r="B218" s="25"/>
      <c r="E218" s="25"/>
      <c r="I218" s="18">
        <v>2</v>
      </c>
      <c r="J218" s="18">
        <v>2.1999999999999999E-2</v>
      </c>
      <c r="K218" s="18">
        <v>61.298000000000002</v>
      </c>
      <c r="L218" s="18">
        <v>48.073</v>
      </c>
      <c r="M218" s="18">
        <v>180.36099999999999</v>
      </c>
      <c r="N218" s="18">
        <v>-90</v>
      </c>
      <c r="O218" s="18">
        <v>1.02</v>
      </c>
      <c r="P218" s="18"/>
      <c r="Q218" s="18">
        <v>1.02</v>
      </c>
      <c r="R218" s="18">
        <f t="shared" si="5"/>
        <v>9.8724000000000006E-2</v>
      </c>
    </row>
    <row r="219" spans="2:18" x14ac:dyDescent="0.25">
      <c r="B219" s="25"/>
      <c r="E219" s="25"/>
      <c r="I219" s="18">
        <v>3</v>
      </c>
      <c r="J219" s="18">
        <v>2.1999999999999999E-2</v>
      </c>
      <c r="K219" s="18">
        <v>184.143</v>
      </c>
      <c r="L219" s="18">
        <v>120.833</v>
      </c>
      <c r="M219" s="18">
        <v>193.833</v>
      </c>
      <c r="N219" s="18">
        <v>-90</v>
      </c>
      <c r="O219" s="18">
        <v>0.998</v>
      </c>
      <c r="P219" s="18"/>
      <c r="Q219" s="18">
        <v>0.998</v>
      </c>
      <c r="R219" s="18">
        <f t="shared" si="5"/>
        <v>5.0228000000000002E-2</v>
      </c>
    </row>
    <row r="220" spans="2:18" x14ac:dyDescent="0.25">
      <c r="B220" s="25"/>
      <c r="E220" s="25"/>
      <c r="I220" s="18">
        <v>4</v>
      </c>
      <c r="J220" s="18">
        <v>2.1999999999999999E-2</v>
      </c>
      <c r="K220" s="18">
        <v>120.44799999999999</v>
      </c>
      <c r="L220" s="18">
        <v>67.611000000000004</v>
      </c>
      <c r="M220" s="18">
        <v>170.833</v>
      </c>
      <c r="N220" s="18">
        <v>-90</v>
      </c>
      <c r="O220" s="18">
        <v>1.02</v>
      </c>
      <c r="P220" s="18"/>
      <c r="Q220" s="18">
        <v>1.02</v>
      </c>
      <c r="R220" s="18">
        <f t="shared" si="5"/>
        <v>9.8724000000000006E-2</v>
      </c>
    </row>
    <row r="221" spans="2:18" x14ac:dyDescent="0.25">
      <c r="B221" s="25"/>
      <c r="E221" s="25"/>
      <c r="I221" s="18">
        <v>5</v>
      </c>
      <c r="J221" s="18">
        <v>3.6999999999999998E-2</v>
      </c>
      <c r="K221" s="18">
        <v>181.554</v>
      </c>
      <c r="L221" s="18">
        <v>100.75</v>
      </c>
      <c r="M221" s="18">
        <v>207</v>
      </c>
      <c r="N221" s="18">
        <v>-90</v>
      </c>
      <c r="O221" s="18">
        <v>1.6830000000000001</v>
      </c>
      <c r="P221" s="18"/>
      <c r="Q221" s="18">
        <v>1.6830000000000001</v>
      </c>
      <c r="R221" s="18">
        <f t="shared" si="5"/>
        <v>0.29617200000000005</v>
      </c>
    </row>
    <row r="222" spans="2:18" x14ac:dyDescent="0.25">
      <c r="B222" s="25"/>
      <c r="E222" s="25"/>
      <c r="I222" s="18">
        <v>6</v>
      </c>
      <c r="J222" s="18">
        <v>0.02</v>
      </c>
      <c r="K222" s="18">
        <v>132.785</v>
      </c>
      <c r="L222" s="18">
        <v>66.040000000000006</v>
      </c>
      <c r="M222" s="18">
        <v>184.417</v>
      </c>
      <c r="N222" s="18">
        <v>-90</v>
      </c>
      <c r="O222" s="18">
        <v>0.89100000000000001</v>
      </c>
      <c r="P222" s="18"/>
      <c r="Q222" s="18">
        <v>0.89100000000000001</v>
      </c>
      <c r="R222" s="18">
        <f t="shared" si="5"/>
        <v>0</v>
      </c>
    </row>
    <row r="223" spans="2:18" x14ac:dyDescent="0.25">
      <c r="B223" s="25"/>
      <c r="E223" s="25"/>
      <c r="I223" s="18">
        <v>7</v>
      </c>
      <c r="J223" s="18">
        <v>3.3000000000000002E-2</v>
      </c>
      <c r="K223" s="18">
        <v>217.59</v>
      </c>
      <c r="L223" s="18">
        <v>90.326999999999998</v>
      </c>
      <c r="M223" s="18">
        <v>242.25</v>
      </c>
      <c r="N223" s="18">
        <v>-90</v>
      </c>
      <c r="O223" s="18">
        <v>1.512</v>
      </c>
      <c r="P223" s="18"/>
      <c r="Q223" s="18">
        <v>1.512</v>
      </c>
      <c r="R223" s="18">
        <f t="shared" si="5"/>
        <v>0.13509599999999999</v>
      </c>
    </row>
    <row r="224" spans="2:18" x14ac:dyDescent="0.25">
      <c r="B224" s="25"/>
      <c r="E224" s="25"/>
      <c r="I224" s="18">
        <v>8</v>
      </c>
      <c r="J224" s="18">
        <v>2.5000000000000001E-2</v>
      </c>
      <c r="K224" s="18">
        <v>112.485</v>
      </c>
      <c r="L224" s="18">
        <v>55.994</v>
      </c>
      <c r="M224" s="18">
        <v>166.5</v>
      </c>
      <c r="N224" s="18">
        <v>-90</v>
      </c>
      <c r="O224" s="18">
        <v>1.1619999999999999</v>
      </c>
      <c r="P224" s="18"/>
      <c r="Q224" s="18">
        <v>1.1619999999999999</v>
      </c>
      <c r="R224" s="18">
        <f t="shared" si="5"/>
        <v>9.8724000000000006E-2</v>
      </c>
    </row>
    <row r="225" spans="1:24" x14ac:dyDescent="0.25">
      <c r="B225" s="25"/>
      <c r="E225" s="25"/>
      <c r="I225" s="18">
        <v>9</v>
      </c>
      <c r="J225" s="18">
        <v>28.414000000000001</v>
      </c>
      <c r="K225" s="18">
        <v>221.18100000000001</v>
      </c>
      <c r="L225" s="18">
        <v>0</v>
      </c>
      <c r="M225" s="18">
        <v>255</v>
      </c>
      <c r="N225" s="18">
        <v>0</v>
      </c>
      <c r="O225" s="18">
        <v>0</v>
      </c>
      <c r="P225" s="18"/>
      <c r="Q225" s="18"/>
      <c r="R225" s="18"/>
    </row>
    <row r="226" spans="1:24" x14ac:dyDescent="0.25">
      <c r="B226" s="25"/>
      <c r="E226" s="25"/>
      <c r="I226" s="18">
        <v>10</v>
      </c>
      <c r="J226" s="18">
        <v>2E-3</v>
      </c>
      <c r="K226" s="18">
        <v>43.277999999999999</v>
      </c>
      <c r="L226" s="18">
        <v>27</v>
      </c>
      <c r="M226" s="18">
        <v>58.972000000000001</v>
      </c>
      <c r="N226" s="18">
        <v>-90</v>
      </c>
      <c r="O226" s="18">
        <v>5.7000000000000002E-2</v>
      </c>
      <c r="P226" s="18"/>
      <c r="Q226" s="18"/>
      <c r="R226" s="18"/>
    </row>
    <row r="227" spans="1:24" x14ac:dyDescent="0.25">
      <c r="B227" s="25"/>
      <c r="E227" s="25"/>
      <c r="I227" s="18">
        <v>11</v>
      </c>
      <c r="J227" s="19">
        <v>9.1509999999999996E-4</v>
      </c>
      <c r="K227" s="18">
        <v>20.625</v>
      </c>
      <c r="L227" s="18">
        <v>11.167</v>
      </c>
      <c r="M227" s="18">
        <v>30.082999999999998</v>
      </c>
      <c r="N227" s="18">
        <v>-90</v>
      </c>
      <c r="O227" s="18">
        <v>2.9000000000000001E-2</v>
      </c>
      <c r="P227" s="18"/>
      <c r="Q227" s="18"/>
      <c r="R227" s="18"/>
    </row>
    <row r="228" spans="1:24" x14ac:dyDescent="0.25">
      <c r="B228" s="25"/>
      <c r="E228" s="25"/>
      <c r="I228" s="18">
        <v>12</v>
      </c>
      <c r="J228" s="18">
        <v>2E-3</v>
      </c>
      <c r="K228" s="18">
        <v>28.657</v>
      </c>
      <c r="L228" s="18">
        <v>21.277999999999999</v>
      </c>
      <c r="M228" s="18">
        <v>37.25</v>
      </c>
      <c r="N228" s="18">
        <v>-90</v>
      </c>
      <c r="O228" s="18">
        <v>5.7000000000000002E-2</v>
      </c>
      <c r="P228" s="18"/>
      <c r="Q228" s="18"/>
      <c r="R228" s="18"/>
    </row>
    <row r="229" spans="1:24" x14ac:dyDescent="0.25">
      <c r="B229" s="25"/>
      <c r="E229" s="25"/>
      <c r="I229" s="18">
        <v>13</v>
      </c>
      <c r="J229" s="18">
        <v>4.0000000000000001E-3</v>
      </c>
      <c r="K229" s="18">
        <v>31.178999999999998</v>
      </c>
      <c r="L229" s="18">
        <v>3.3330000000000002</v>
      </c>
      <c r="M229" s="18">
        <v>38</v>
      </c>
      <c r="N229" s="18">
        <v>-90</v>
      </c>
      <c r="O229" s="18">
        <v>0.17100000000000001</v>
      </c>
      <c r="P229" s="18"/>
      <c r="Q229" s="18"/>
      <c r="R229" s="18"/>
    </row>
    <row r="230" spans="1:24" x14ac:dyDescent="0.25">
      <c r="B230" s="25"/>
      <c r="E230" s="25"/>
      <c r="I230" s="18">
        <v>14</v>
      </c>
      <c r="J230" s="18">
        <v>28.414000000000001</v>
      </c>
      <c r="K230" s="18">
        <v>221.18100000000001</v>
      </c>
      <c r="L230" s="18">
        <v>0</v>
      </c>
      <c r="M230" s="18">
        <v>255</v>
      </c>
      <c r="N230" s="18">
        <v>0</v>
      </c>
      <c r="O230" s="18">
        <v>0</v>
      </c>
      <c r="P230" s="18"/>
      <c r="Q230" s="18"/>
      <c r="R230" s="18"/>
    </row>
    <row r="231" spans="1:24" x14ac:dyDescent="0.25">
      <c r="B231" s="25"/>
      <c r="E231" s="25"/>
      <c r="I231" s="18">
        <v>15</v>
      </c>
      <c r="J231" s="18">
        <v>2E-3</v>
      </c>
      <c r="K231" s="18">
        <v>43.514000000000003</v>
      </c>
      <c r="L231" s="18">
        <v>25.582999999999998</v>
      </c>
      <c r="M231" s="18">
        <v>50.944000000000003</v>
      </c>
      <c r="N231" s="18">
        <v>-90</v>
      </c>
      <c r="O231" s="18">
        <v>7.8E-2</v>
      </c>
      <c r="P231" s="18"/>
      <c r="Q231" s="18"/>
      <c r="R231" s="18"/>
    </row>
    <row r="232" spans="1:24" x14ac:dyDescent="0.25">
      <c r="B232" s="25"/>
      <c r="E232" s="25"/>
      <c r="I232" s="18">
        <v>16</v>
      </c>
      <c r="J232" s="18">
        <v>2E-3</v>
      </c>
      <c r="K232" s="18">
        <v>18.152999999999999</v>
      </c>
      <c r="L232" s="18">
        <v>4.3609999999999998</v>
      </c>
      <c r="M232" s="18">
        <v>27.981000000000002</v>
      </c>
      <c r="N232" s="18">
        <v>-90</v>
      </c>
      <c r="O232" s="18">
        <v>5.7000000000000002E-2</v>
      </c>
      <c r="P232" s="18"/>
      <c r="Q232" s="18"/>
      <c r="R232" s="18"/>
    </row>
    <row r="233" spans="1:24" x14ac:dyDescent="0.25">
      <c r="A233" s="7">
        <v>5</v>
      </c>
      <c r="B233" s="25" t="s">
        <v>452</v>
      </c>
      <c r="C233" s="25" t="s">
        <v>454</v>
      </c>
      <c r="D233" s="7" t="s">
        <v>455</v>
      </c>
      <c r="E233" s="25" t="s">
        <v>163</v>
      </c>
      <c r="F233" s="7" t="s">
        <v>28</v>
      </c>
      <c r="G233" s="24" t="s">
        <v>50</v>
      </c>
      <c r="H233" s="24"/>
      <c r="I233" s="7">
        <v>3</v>
      </c>
      <c r="J233" s="7">
        <v>0.69599999999999995</v>
      </c>
      <c r="K233" s="7">
        <v>4.6764E-2</v>
      </c>
      <c r="L233" s="7">
        <v>3</v>
      </c>
      <c r="M233" s="24">
        <v>1.018</v>
      </c>
      <c r="N233" s="24">
        <v>2.2516000000000001E-2</v>
      </c>
      <c r="O233" s="24"/>
      <c r="P233" s="24"/>
      <c r="Q233" s="24"/>
      <c r="R233" s="24"/>
      <c r="S233" s="24"/>
      <c r="T233" s="24"/>
      <c r="U233" s="24"/>
      <c r="V233" s="24"/>
      <c r="W233" s="24"/>
      <c r="X233" s="24"/>
    </row>
    <row r="234" spans="1:24" x14ac:dyDescent="0.25">
      <c r="B234" s="25" t="s">
        <v>452</v>
      </c>
      <c r="C234" s="25" t="s">
        <v>454</v>
      </c>
      <c r="D234" s="7" t="s">
        <v>455</v>
      </c>
      <c r="E234" s="25" t="s">
        <v>163</v>
      </c>
      <c r="F234" s="7" t="s">
        <v>28</v>
      </c>
      <c r="G234" s="24" t="s">
        <v>49</v>
      </c>
      <c r="H234" s="24"/>
      <c r="I234" s="7">
        <v>3</v>
      </c>
      <c r="J234" s="7">
        <v>0.76300000000000001</v>
      </c>
      <c r="K234" s="7">
        <v>0</v>
      </c>
      <c r="L234" s="7">
        <v>3</v>
      </c>
      <c r="M234" s="24">
        <v>1.004</v>
      </c>
      <c r="N234" s="24">
        <v>0</v>
      </c>
      <c r="O234" s="24"/>
      <c r="P234" s="24"/>
      <c r="Q234" s="24"/>
      <c r="R234" s="24"/>
      <c r="S234" s="24"/>
      <c r="T234" s="24"/>
      <c r="U234" s="24"/>
      <c r="V234" s="24"/>
      <c r="W234" s="24"/>
      <c r="X234" s="24"/>
    </row>
    <row r="235" spans="1:24" x14ac:dyDescent="0.25">
      <c r="B235" s="25" t="s">
        <v>452</v>
      </c>
      <c r="C235" s="25" t="s">
        <v>454</v>
      </c>
      <c r="D235" s="7" t="s">
        <v>455</v>
      </c>
      <c r="E235" s="25" t="s">
        <v>163</v>
      </c>
      <c r="F235" s="7" t="s">
        <v>28</v>
      </c>
      <c r="G235" s="24" t="s">
        <v>47</v>
      </c>
      <c r="H235" s="24"/>
      <c r="I235" s="7">
        <v>3</v>
      </c>
      <c r="J235" s="7">
        <v>1.0580000000000001</v>
      </c>
      <c r="K235" s="7">
        <v>6.9279999999999994E-2</v>
      </c>
      <c r="L235" s="7">
        <v>3</v>
      </c>
      <c r="M235" s="24">
        <v>1.004</v>
      </c>
      <c r="N235" s="24">
        <v>6.9279999999999994E-2</v>
      </c>
      <c r="O235" s="24"/>
      <c r="P235" s="24"/>
      <c r="Q235" s="24"/>
      <c r="R235" s="24"/>
      <c r="S235" s="24"/>
      <c r="T235" s="24"/>
      <c r="U235" s="24"/>
      <c r="V235" s="24"/>
      <c r="W235" s="24"/>
      <c r="X235" s="24"/>
    </row>
    <row r="236" spans="1:24" x14ac:dyDescent="0.25">
      <c r="B236" s="25" t="s">
        <v>452</v>
      </c>
      <c r="C236" s="25" t="s">
        <v>454</v>
      </c>
      <c r="D236" s="7" t="s">
        <v>455</v>
      </c>
      <c r="E236" s="25" t="s">
        <v>163</v>
      </c>
      <c r="F236" s="7" t="s">
        <v>28</v>
      </c>
      <c r="G236" s="24" t="s">
        <v>43</v>
      </c>
      <c r="H236" s="24"/>
      <c r="I236" s="7">
        <v>3</v>
      </c>
      <c r="J236" s="7">
        <v>0.77700000000000002</v>
      </c>
      <c r="K236" s="7">
        <v>0</v>
      </c>
      <c r="L236" s="7">
        <v>3</v>
      </c>
      <c r="M236" s="24">
        <v>1.0049999999999999</v>
      </c>
      <c r="N236" s="24">
        <v>6.9279999999999994E-2</v>
      </c>
      <c r="O236" s="24"/>
      <c r="P236" s="24"/>
      <c r="Q236" s="24"/>
      <c r="R236" s="24"/>
      <c r="S236" s="24"/>
      <c r="T236" s="24"/>
      <c r="U236" s="24"/>
      <c r="V236" s="24"/>
      <c r="W236" s="24"/>
      <c r="X236" s="24"/>
    </row>
    <row r="237" spans="1:24" x14ac:dyDescent="0.25">
      <c r="B237" s="25" t="s">
        <v>452</v>
      </c>
      <c r="C237" s="25" t="s">
        <v>454</v>
      </c>
      <c r="D237" s="7" t="s">
        <v>455</v>
      </c>
      <c r="E237" s="25" t="s">
        <v>163</v>
      </c>
      <c r="F237" s="7" t="s">
        <v>28</v>
      </c>
      <c r="G237" s="24" t="s">
        <v>46</v>
      </c>
      <c r="H237" s="24"/>
      <c r="I237" s="7">
        <v>3</v>
      </c>
      <c r="J237" s="7">
        <v>0.629</v>
      </c>
      <c r="K237" s="7">
        <v>0</v>
      </c>
      <c r="L237" s="7">
        <v>3</v>
      </c>
      <c r="M237" s="24">
        <v>0.93799999999999994</v>
      </c>
      <c r="N237" s="24">
        <v>0.11604399999999999</v>
      </c>
      <c r="O237" s="24"/>
      <c r="P237" s="24"/>
      <c r="Q237" s="24"/>
      <c r="R237" s="24"/>
      <c r="S237" s="24"/>
      <c r="T237" s="24"/>
      <c r="U237" s="24"/>
      <c r="V237" s="24"/>
      <c r="W237" s="24"/>
      <c r="X237" s="24"/>
    </row>
    <row r="238" spans="1:24" x14ac:dyDescent="0.25">
      <c r="B238" s="25" t="s">
        <v>452</v>
      </c>
      <c r="C238" s="25" t="s">
        <v>454</v>
      </c>
      <c r="D238" s="7" t="s">
        <v>455</v>
      </c>
      <c r="E238" s="25" t="s">
        <v>163</v>
      </c>
      <c r="F238" s="7" t="s">
        <v>28</v>
      </c>
      <c r="G238" s="24" t="s">
        <v>32</v>
      </c>
      <c r="H238" s="24"/>
      <c r="I238" s="7">
        <v>3</v>
      </c>
      <c r="J238" s="7">
        <v>0.66400000000000003</v>
      </c>
      <c r="K238" s="7">
        <v>0</v>
      </c>
      <c r="L238" s="7">
        <v>3</v>
      </c>
      <c r="M238" s="24">
        <v>1.008</v>
      </c>
      <c r="N238" s="24">
        <v>0.105652</v>
      </c>
      <c r="O238" s="24"/>
      <c r="P238" s="24"/>
      <c r="Q238" s="24"/>
      <c r="R238" s="24"/>
      <c r="S238" s="24"/>
      <c r="T238" s="24"/>
      <c r="U238" s="24"/>
      <c r="V238" s="24"/>
      <c r="W238" s="24"/>
      <c r="X238" s="24"/>
    </row>
    <row r="239" spans="1:24" x14ac:dyDescent="0.25">
      <c r="B239" s="25" t="s">
        <v>452</v>
      </c>
      <c r="C239" s="25" t="s">
        <v>454</v>
      </c>
      <c r="D239" s="7" t="s">
        <v>455</v>
      </c>
      <c r="E239" s="25" t="s">
        <v>163</v>
      </c>
      <c r="F239" s="7" t="s">
        <v>28</v>
      </c>
      <c r="G239" s="24" t="s">
        <v>33</v>
      </c>
      <c r="H239" s="24"/>
      <c r="I239" s="7">
        <v>3</v>
      </c>
      <c r="J239" s="7">
        <v>1.119</v>
      </c>
      <c r="K239" s="7">
        <v>4.3299999999999998E-2</v>
      </c>
      <c r="L239" s="7">
        <v>3</v>
      </c>
      <c r="M239" s="24">
        <v>1.008</v>
      </c>
      <c r="N239" s="24">
        <v>0.213036</v>
      </c>
      <c r="O239" s="24"/>
      <c r="P239" s="24"/>
      <c r="Q239" s="24"/>
      <c r="R239" s="24"/>
      <c r="S239" s="24"/>
      <c r="T239" s="24"/>
      <c r="U239" s="24"/>
      <c r="V239" s="24"/>
      <c r="W239" s="24"/>
      <c r="X239" s="24"/>
    </row>
    <row r="240" spans="1:24" x14ac:dyDescent="0.25">
      <c r="B240" s="25" t="s">
        <v>452</v>
      </c>
      <c r="C240" s="25" t="s">
        <v>454</v>
      </c>
      <c r="D240" s="7" t="s">
        <v>455</v>
      </c>
      <c r="E240" s="25" t="s">
        <v>163</v>
      </c>
      <c r="F240" s="7" t="s">
        <v>28</v>
      </c>
      <c r="G240" s="24" t="s">
        <v>34</v>
      </c>
      <c r="H240" s="24"/>
      <c r="I240" s="7">
        <v>3</v>
      </c>
      <c r="J240" s="7">
        <v>0.98399999999999999</v>
      </c>
      <c r="K240" s="7">
        <v>2.0784E-2</v>
      </c>
      <c r="L240" s="7">
        <v>3</v>
      </c>
      <c r="M240" s="24">
        <v>0.996</v>
      </c>
      <c r="N240" s="24">
        <v>2.0784E-2</v>
      </c>
      <c r="O240" s="24"/>
      <c r="P240" s="24"/>
      <c r="Q240" s="24"/>
      <c r="R240" s="24"/>
      <c r="S240" s="24"/>
      <c r="T240" s="24"/>
      <c r="U240" s="24"/>
      <c r="V240" s="24"/>
      <c r="W240" s="24"/>
      <c r="X240" s="24"/>
    </row>
    <row r="241" spans="2:24" x14ac:dyDescent="0.25">
      <c r="B241" s="25" t="s">
        <v>452</v>
      </c>
      <c r="C241" s="25" t="s">
        <v>454</v>
      </c>
      <c r="D241" s="7" t="s">
        <v>455</v>
      </c>
      <c r="E241" s="25" t="s">
        <v>163</v>
      </c>
      <c r="F241" s="7" t="s">
        <v>28</v>
      </c>
      <c r="G241" s="24" t="s">
        <v>5</v>
      </c>
      <c r="H241" s="24"/>
      <c r="I241" s="7">
        <v>3</v>
      </c>
      <c r="J241" s="7">
        <v>0.82399999999999995</v>
      </c>
      <c r="K241" s="7">
        <v>2.0784E-2</v>
      </c>
      <c r="L241" s="7">
        <v>3</v>
      </c>
      <c r="M241" s="24">
        <v>1.008</v>
      </c>
      <c r="N241" s="24">
        <v>6.4084000000000002E-2</v>
      </c>
      <c r="O241" s="24"/>
      <c r="P241" s="24"/>
      <c r="Q241" s="24"/>
      <c r="R241" s="24"/>
      <c r="S241" s="24"/>
      <c r="T241" s="24"/>
      <c r="U241" s="24"/>
      <c r="V241" s="24"/>
      <c r="W241" s="24"/>
      <c r="X241" s="24"/>
    </row>
    <row r="242" spans="2:24" x14ac:dyDescent="0.25">
      <c r="B242" s="25" t="s">
        <v>452</v>
      </c>
      <c r="C242" s="25" t="s">
        <v>454</v>
      </c>
      <c r="D242" s="7" t="s">
        <v>455</v>
      </c>
      <c r="E242" s="25" t="s">
        <v>163</v>
      </c>
      <c r="F242" s="7" t="s">
        <v>28</v>
      </c>
      <c r="G242" s="24" t="s">
        <v>133</v>
      </c>
      <c r="H242" s="24"/>
      <c r="I242" s="7">
        <v>3</v>
      </c>
      <c r="J242" s="7">
        <v>0.82499999999999996</v>
      </c>
      <c r="K242" s="7">
        <v>4.3299999999999998E-2</v>
      </c>
      <c r="L242" s="7">
        <v>3</v>
      </c>
      <c r="M242" s="24">
        <v>1</v>
      </c>
      <c r="N242" s="24">
        <v>2.2516000000000001E-2</v>
      </c>
      <c r="O242" s="24"/>
      <c r="P242" s="24"/>
      <c r="Q242" s="24"/>
      <c r="R242" s="24"/>
      <c r="S242" s="24"/>
      <c r="T242" s="24"/>
      <c r="U242" s="24"/>
      <c r="V242" s="24"/>
      <c r="W242" s="24"/>
      <c r="X242" s="24"/>
    </row>
    <row r="243" spans="2:24" x14ac:dyDescent="0.25">
      <c r="B243" s="25" t="s">
        <v>452</v>
      </c>
      <c r="C243" s="25" t="s">
        <v>454</v>
      </c>
      <c r="D243" s="7" t="s">
        <v>455</v>
      </c>
      <c r="E243" s="25" t="s">
        <v>163</v>
      </c>
      <c r="F243" s="7" t="s">
        <v>28</v>
      </c>
      <c r="G243" s="24" t="s">
        <v>134</v>
      </c>
      <c r="H243" s="24"/>
      <c r="I243" s="7">
        <v>3</v>
      </c>
      <c r="J243" s="7">
        <v>0.25</v>
      </c>
      <c r="K243" s="7">
        <v>0</v>
      </c>
      <c r="L243" s="7">
        <v>3</v>
      </c>
      <c r="M243" s="24">
        <v>1.012</v>
      </c>
      <c r="N243" s="24">
        <v>4.3299999999999998E-2</v>
      </c>
      <c r="O243" s="24"/>
      <c r="P243" s="24"/>
      <c r="Q243" s="24"/>
      <c r="R243" s="24"/>
      <c r="S243" s="24"/>
      <c r="T243" s="24"/>
      <c r="U243" s="24"/>
      <c r="V243" s="24"/>
      <c r="W243" s="24"/>
      <c r="X243" s="24"/>
    </row>
    <row r="244" spans="2:24" x14ac:dyDescent="0.25">
      <c r="B244" s="25" t="s">
        <v>452</v>
      </c>
      <c r="C244" s="25" t="s">
        <v>454</v>
      </c>
      <c r="D244" s="7" t="s">
        <v>455</v>
      </c>
      <c r="E244" s="25" t="s">
        <v>163</v>
      </c>
      <c r="F244" s="7" t="s">
        <v>28</v>
      </c>
      <c r="G244" s="24" t="s">
        <v>143</v>
      </c>
      <c r="H244" s="24"/>
      <c r="I244" s="7">
        <v>3</v>
      </c>
      <c r="J244" s="7">
        <v>1.194</v>
      </c>
      <c r="K244" s="7">
        <v>2.7712000000000001E-2</v>
      </c>
      <c r="L244" s="7">
        <v>3</v>
      </c>
      <c r="M244" s="24">
        <v>1</v>
      </c>
      <c r="N244" s="24">
        <v>2.7712000000000001E-2</v>
      </c>
      <c r="O244" s="24"/>
      <c r="P244" s="24"/>
      <c r="Q244" s="24"/>
      <c r="R244" s="24"/>
      <c r="S244" s="24"/>
      <c r="T244" s="24"/>
      <c r="U244" s="24"/>
      <c r="V244" s="24"/>
      <c r="W244" s="24"/>
      <c r="X244" s="24"/>
    </row>
    <row r="245" spans="2:24" x14ac:dyDescent="0.25">
      <c r="B245" s="25" t="s">
        <v>452</v>
      </c>
      <c r="C245" s="25" t="s">
        <v>454</v>
      </c>
      <c r="D245" s="7" t="s">
        <v>455</v>
      </c>
      <c r="E245" s="25" t="s">
        <v>163</v>
      </c>
      <c r="F245" s="7" t="s">
        <v>28</v>
      </c>
      <c r="G245" s="24" t="s">
        <v>136</v>
      </c>
      <c r="H245" s="24"/>
      <c r="I245" s="7">
        <v>3</v>
      </c>
      <c r="J245" s="7">
        <v>1.097</v>
      </c>
      <c r="K245" s="7">
        <v>8.3136000000000002E-2</v>
      </c>
      <c r="L245" s="7">
        <v>3</v>
      </c>
      <c r="M245" s="24">
        <v>0.98399999999999999</v>
      </c>
      <c r="N245" s="24">
        <v>2.7712000000000001E-2</v>
      </c>
      <c r="O245" s="24"/>
      <c r="P245" s="24"/>
      <c r="Q245" s="24"/>
      <c r="R245" s="24"/>
      <c r="S245" s="24"/>
      <c r="T245" s="24"/>
      <c r="U245" s="24"/>
      <c r="V245" s="24"/>
      <c r="W245" s="24"/>
      <c r="X245" s="24"/>
    </row>
    <row r="246" spans="2:24" x14ac:dyDescent="0.25">
      <c r="B246" s="25" t="s">
        <v>452</v>
      </c>
      <c r="C246" s="25" t="s">
        <v>454</v>
      </c>
      <c r="D246" s="7" t="s">
        <v>455</v>
      </c>
      <c r="E246" s="25" t="s">
        <v>163</v>
      </c>
      <c r="F246" s="7" t="s">
        <v>28</v>
      </c>
      <c r="G246" s="24" t="s">
        <v>107</v>
      </c>
      <c r="H246" s="24"/>
      <c r="I246" s="7">
        <v>3</v>
      </c>
      <c r="J246" s="7">
        <v>0.77400000000000002</v>
      </c>
      <c r="K246" s="7">
        <v>0</v>
      </c>
      <c r="L246" s="7">
        <v>3</v>
      </c>
      <c r="M246" s="24">
        <v>1</v>
      </c>
      <c r="N246" s="24">
        <v>0</v>
      </c>
      <c r="O246" s="24"/>
      <c r="P246" s="24"/>
      <c r="Q246" s="24"/>
      <c r="R246" s="24"/>
      <c r="S246" s="24"/>
      <c r="T246" s="24"/>
      <c r="U246" s="24"/>
      <c r="V246" s="24"/>
      <c r="W246" s="24"/>
      <c r="X246" s="24"/>
    </row>
    <row r="247" spans="2:24" x14ac:dyDescent="0.25">
      <c r="B247" s="25" t="s">
        <v>452</v>
      </c>
      <c r="C247" s="25" t="s">
        <v>454</v>
      </c>
      <c r="D247" s="7" t="s">
        <v>455</v>
      </c>
      <c r="E247" s="25" t="s">
        <v>163</v>
      </c>
      <c r="F247" s="7" t="s">
        <v>28</v>
      </c>
      <c r="G247" s="24" t="s">
        <v>44</v>
      </c>
      <c r="H247" s="24"/>
      <c r="I247" s="7">
        <v>3</v>
      </c>
      <c r="J247" s="7">
        <v>1.0349999999999999</v>
      </c>
      <c r="K247" s="7">
        <v>6.9279999999999994E-2</v>
      </c>
      <c r="L247" s="7">
        <v>3</v>
      </c>
      <c r="M247" s="24">
        <v>1.0089999999999999</v>
      </c>
      <c r="N247" s="24">
        <v>4.6764E-2</v>
      </c>
      <c r="O247" s="24"/>
      <c r="P247" s="24"/>
      <c r="Q247" s="24"/>
      <c r="R247" s="24"/>
      <c r="S247" s="24"/>
      <c r="T247" s="24"/>
      <c r="U247" s="24"/>
      <c r="V247" s="24"/>
      <c r="W247" s="24"/>
      <c r="X247" s="24"/>
    </row>
    <row r="248" spans="2:24" x14ac:dyDescent="0.25">
      <c r="B248" s="25" t="s">
        <v>452</v>
      </c>
      <c r="C248" s="25" t="s">
        <v>454</v>
      </c>
      <c r="D248" s="7" t="s">
        <v>455</v>
      </c>
      <c r="E248" s="25" t="s">
        <v>163</v>
      </c>
      <c r="F248" s="7" t="s">
        <v>28</v>
      </c>
      <c r="G248" s="24" t="s">
        <v>66</v>
      </c>
      <c r="H248" s="24"/>
      <c r="I248" s="7">
        <v>3</v>
      </c>
      <c r="J248" s="7">
        <v>0.78300000000000003</v>
      </c>
      <c r="K248" s="7">
        <v>2.2516000000000001E-2</v>
      </c>
      <c r="L248" s="7">
        <v>3</v>
      </c>
      <c r="M248" s="24">
        <v>1.0089999999999999</v>
      </c>
      <c r="N248" s="24">
        <v>4.6764E-2</v>
      </c>
      <c r="O248" s="24"/>
      <c r="P248" s="24"/>
      <c r="Q248" s="24"/>
      <c r="R248" s="24"/>
      <c r="S248" s="24"/>
      <c r="T248" s="24"/>
      <c r="U248" s="24"/>
      <c r="V248" s="24"/>
      <c r="W248" s="24"/>
      <c r="X248" s="24"/>
    </row>
    <row r="249" spans="2:24" x14ac:dyDescent="0.25">
      <c r="B249" s="25"/>
      <c r="C249" s="25"/>
      <c r="E249" s="25"/>
      <c r="G249" s="24"/>
      <c r="H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</row>
    <row r="250" spans="2:24" x14ac:dyDescent="0.25">
      <c r="B250" s="25"/>
      <c r="C250" s="25"/>
      <c r="E250" s="25"/>
      <c r="G250" s="24"/>
      <c r="H250" s="24"/>
      <c r="I250" s="18" t="s">
        <v>372</v>
      </c>
      <c r="J250" s="18" t="s">
        <v>373</v>
      </c>
      <c r="K250" s="18" t="s">
        <v>374</v>
      </c>
      <c r="L250" s="18" t="s">
        <v>375</v>
      </c>
      <c r="M250" s="18" t="s">
        <v>376</v>
      </c>
      <c r="N250" s="18" t="s">
        <v>377</v>
      </c>
      <c r="O250" s="18" t="s">
        <v>378</v>
      </c>
      <c r="P250" s="18"/>
      <c r="Q250" s="18" t="s">
        <v>379</v>
      </c>
      <c r="R250" s="18" t="s">
        <v>380</v>
      </c>
      <c r="S250" s="24"/>
      <c r="T250" s="24"/>
      <c r="U250" s="24"/>
      <c r="V250" s="24"/>
      <c r="W250" s="24"/>
      <c r="X250" s="24"/>
    </row>
    <row r="251" spans="2:24" x14ac:dyDescent="0.25">
      <c r="B251" s="25"/>
      <c r="C251" s="25"/>
      <c r="E251" s="25"/>
      <c r="G251" s="24"/>
      <c r="H251" s="24"/>
      <c r="I251" s="18">
        <v>1</v>
      </c>
      <c r="J251" s="18">
        <v>1.4E-2</v>
      </c>
      <c r="K251" s="18">
        <v>111.913</v>
      </c>
      <c r="L251" s="18">
        <v>78.667000000000002</v>
      </c>
      <c r="M251" s="18">
        <v>237.333</v>
      </c>
      <c r="N251" s="18">
        <v>-90</v>
      </c>
      <c r="O251" s="18">
        <v>1.018</v>
      </c>
      <c r="P251" s="18"/>
      <c r="Q251" s="18">
        <v>1.018</v>
      </c>
      <c r="R251" s="18">
        <f>O261*1.732</f>
        <v>2.2515999999999998E-2</v>
      </c>
      <c r="S251" s="24"/>
      <c r="T251" s="24"/>
      <c r="U251" s="24"/>
      <c r="V251" s="24"/>
      <c r="W251" s="24"/>
      <c r="X251" s="24"/>
    </row>
    <row r="252" spans="2:24" x14ac:dyDescent="0.25">
      <c r="B252" s="25"/>
      <c r="C252" s="25"/>
      <c r="E252" s="25"/>
      <c r="G252" s="24"/>
      <c r="H252" s="24"/>
      <c r="I252" s="18">
        <v>2</v>
      </c>
      <c r="J252" s="18">
        <v>1.4E-2</v>
      </c>
      <c r="K252" s="18">
        <v>120.504</v>
      </c>
      <c r="L252" s="18">
        <v>83</v>
      </c>
      <c r="M252" s="18">
        <v>159.333</v>
      </c>
      <c r="N252" s="18">
        <v>-90</v>
      </c>
      <c r="O252" s="18">
        <v>1.004</v>
      </c>
      <c r="P252" s="18"/>
      <c r="Q252" s="18">
        <v>1.004</v>
      </c>
      <c r="R252" s="18">
        <f t="shared" ref="R252:R260" si="6">O262*1.732</f>
        <v>0</v>
      </c>
      <c r="S252" s="24"/>
      <c r="T252" s="24"/>
      <c r="U252" s="24"/>
      <c r="V252" s="24"/>
      <c r="W252" s="24"/>
      <c r="X252" s="24"/>
    </row>
    <row r="253" spans="2:24" x14ac:dyDescent="0.25">
      <c r="B253" s="25"/>
      <c r="C253" s="25"/>
      <c r="E253" s="25"/>
      <c r="G253" s="24"/>
      <c r="H253" s="24"/>
      <c r="I253" s="18">
        <v>3</v>
      </c>
      <c r="J253" s="18">
        <v>1.4E-2</v>
      </c>
      <c r="K253" s="18">
        <v>129.27199999999999</v>
      </c>
      <c r="L253" s="18">
        <v>86.332999999999998</v>
      </c>
      <c r="M253" s="18">
        <v>131.667</v>
      </c>
      <c r="N253" s="18">
        <v>-90</v>
      </c>
      <c r="O253" s="18">
        <v>1.004</v>
      </c>
      <c r="P253" s="18"/>
      <c r="Q253" s="18">
        <v>1.004</v>
      </c>
      <c r="R253" s="18">
        <f t="shared" si="6"/>
        <v>6.9279999999999994E-2</v>
      </c>
      <c r="S253" s="24"/>
      <c r="T253" s="24"/>
      <c r="U253" s="24"/>
      <c r="V253" s="24"/>
      <c r="W253" s="24"/>
      <c r="X253" s="24"/>
    </row>
    <row r="254" spans="2:24" x14ac:dyDescent="0.25">
      <c r="B254" s="25"/>
      <c r="C254" s="25"/>
      <c r="E254" s="25"/>
      <c r="G254" s="24"/>
      <c r="H254" s="24"/>
      <c r="I254" s="18">
        <v>4</v>
      </c>
      <c r="J254" s="18">
        <v>1.4E-2</v>
      </c>
      <c r="K254" s="18">
        <v>251.10499999999999</v>
      </c>
      <c r="L254" s="18">
        <v>238</v>
      </c>
      <c r="M254" s="18">
        <v>255</v>
      </c>
      <c r="N254" s="18">
        <v>-90.763999999999996</v>
      </c>
      <c r="O254" s="18">
        <v>1.0049999999999999</v>
      </c>
      <c r="P254" s="18"/>
      <c r="Q254" s="18">
        <v>1.0049999999999999</v>
      </c>
      <c r="R254" s="18">
        <f t="shared" si="6"/>
        <v>6.9279999999999994E-2</v>
      </c>
      <c r="S254" s="24"/>
      <c r="T254" s="24"/>
      <c r="U254" s="24"/>
      <c r="V254" s="24"/>
      <c r="W254" s="24"/>
      <c r="X254" s="24"/>
    </row>
    <row r="255" spans="2:24" x14ac:dyDescent="0.25">
      <c r="B255" s="25"/>
      <c r="C255" s="25"/>
      <c r="E255" s="25"/>
      <c r="G255" s="24"/>
      <c r="H255" s="24"/>
      <c r="I255" s="18">
        <v>5</v>
      </c>
      <c r="J255" s="18">
        <v>1.2999999999999999E-2</v>
      </c>
      <c r="K255" s="18">
        <v>124.146</v>
      </c>
      <c r="L255" s="18">
        <v>100.333</v>
      </c>
      <c r="M255" s="18">
        <v>190.333</v>
      </c>
      <c r="N255" s="18">
        <v>-90</v>
      </c>
      <c r="O255" s="18">
        <v>0.93799999999999994</v>
      </c>
      <c r="P255" s="18"/>
      <c r="Q255" s="18">
        <v>0.93799999999999994</v>
      </c>
      <c r="R255" s="18">
        <f t="shared" si="6"/>
        <v>0.11604400000000001</v>
      </c>
      <c r="S255" s="24"/>
      <c r="T255" s="24"/>
      <c r="U255" s="24"/>
      <c r="V255" s="24"/>
      <c r="W255" s="24"/>
      <c r="X255" s="24"/>
    </row>
    <row r="256" spans="2:24" x14ac:dyDescent="0.25">
      <c r="B256" s="25"/>
      <c r="C256" s="25"/>
      <c r="E256" s="25"/>
      <c r="G256" s="24"/>
      <c r="H256" s="24"/>
      <c r="I256" s="18">
        <v>6</v>
      </c>
      <c r="J256" s="18">
        <v>0.01</v>
      </c>
      <c r="K256" s="18">
        <v>73.930999999999997</v>
      </c>
      <c r="L256" s="18">
        <v>70.667000000000002</v>
      </c>
      <c r="M256" s="18">
        <v>75</v>
      </c>
      <c r="N256" s="18">
        <v>-90</v>
      </c>
      <c r="O256" s="18">
        <v>0.69599999999999995</v>
      </c>
      <c r="P256" s="18"/>
      <c r="Q256" s="18">
        <v>0.69599999999999995</v>
      </c>
      <c r="R256" s="18">
        <f t="shared" si="6"/>
        <v>4.6764E-2</v>
      </c>
      <c r="S256" s="24"/>
      <c r="T256" s="24"/>
      <c r="U256" s="24"/>
      <c r="V256" s="24"/>
      <c r="W256" s="24"/>
      <c r="X256" s="24"/>
    </row>
    <row r="257" spans="2:24" x14ac:dyDescent="0.25">
      <c r="B257" s="25"/>
      <c r="C257" s="25"/>
      <c r="E257" s="25"/>
      <c r="G257" s="24"/>
      <c r="H257" s="24"/>
      <c r="I257" s="18">
        <v>7</v>
      </c>
      <c r="J257" s="18">
        <v>0.01</v>
      </c>
      <c r="K257" s="18">
        <v>254.69</v>
      </c>
      <c r="L257" s="18">
        <v>237</v>
      </c>
      <c r="M257" s="18">
        <v>255</v>
      </c>
      <c r="N257" s="18">
        <v>-90</v>
      </c>
      <c r="O257" s="18">
        <v>0.76300000000000001</v>
      </c>
      <c r="P257" s="18"/>
      <c r="Q257" s="18">
        <v>0.76300000000000001</v>
      </c>
      <c r="R257" s="18">
        <f t="shared" si="6"/>
        <v>0</v>
      </c>
      <c r="S257" s="24"/>
      <c r="T257" s="24"/>
      <c r="U257" s="24"/>
      <c r="V257" s="24"/>
      <c r="W257" s="24"/>
      <c r="X257" s="24"/>
    </row>
    <row r="258" spans="2:24" x14ac:dyDescent="0.25">
      <c r="B258" s="25"/>
      <c r="C258" s="25"/>
      <c r="E258" s="25"/>
      <c r="G258" s="24"/>
      <c r="H258" s="24"/>
      <c r="I258" s="18">
        <v>8</v>
      </c>
      <c r="J258" s="18">
        <v>1.4E-2</v>
      </c>
      <c r="K258" s="18">
        <v>226.85400000000001</v>
      </c>
      <c r="L258" s="18">
        <v>120</v>
      </c>
      <c r="M258" s="18">
        <v>233.333</v>
      </c>
      <c r="N258" s="18">
        <v>-90</v>
      </c>
      <c r="O258" s="18">
        <v>1.0580000000000001</v>
      </c>
      <c r="P258" s="18"/>
      <c r="Q258" s="18">
        <v>1.0580000000000001</v>
      </c>
      <c r="R258" s="18">
        <f t="shared" si="6"/>
        <v>6.9279999999999994E-2</v>
      </c>
      <c r="S258" s="24"/>
      <c r="T258" s="24"/>
      <c r="U258" s="24"/>
      <c r="V258" s="24"/>
      <c r="W258" s="24"/>
      <c r="X258" s="24"/>
    </row>
    <row r="259" spans="2:24" x14ac:dyDescent="0.25">
      <c r="B259" s="25"/>
      <c r="C259" s="25"/>
      <c r="E259" s="25"/>
      <c r="G259" s="24"/>
      <c r="H259" s="24"/>
      <c r="I259" s="18">
        <v>9</v>
      </c>
      <c r="J259" s="18">
        <v>1.0999999999999999E-2</v>
      </c>
      <c r="K259" s="18">
        <v>142.119</v>
      </c>
      <c r="L259" s="18">
        <v>129.333</v>
      </c>
      <c r="M259" s="18">
        <v>214.667</v>
      </c>
      <c r="N259" s="18">
        <v>-90</v>
      </c>
      <c r="O259" s="18">
        <v>0.77700000000000002</v>
      </c>
      <c r="P259" s="18"/>
      <c r="Q259" s="18">
        <v>0.77700000000000002</v>
      </c>
      <c r="R259" s="18">
        <f t="shared" si="6"/>
        <v>0</v>
      </c>
      <c r="S259" s="24"/>
      <c r="T259" s="24"/>
      <c r="U259" s="24"/>
      <c r="V259" s="24"/>
      <c r="W259" s="24"/>
      <c r="X259" s="24"/>
    </row>
    <row r="260" spans="2:24" x14ac:dyDescent="0.25">
      <c r="B260" s="25"/>
      <c r="C260" s="25"/>
      <c r="E260" s="25"/>
      <c r="G260" s="24"/>
      <c r="H260" s="24"/>
      <c r="I260" s="18">
        <v>10</v>
      </c>
      <c r="J260" s="18">
        <v>8.9999999999999993E-3</v>
      </c>
      <c r="K260" s="18">
        <v>254.68100000000001</v>
      </c>
      <c r="L260" s="18">
        <v>239.667</v>
      </c>
      <c r="M260" s="18">
        <v>255</v>
      </c>
      <c r="N260" s="18">
        <v>-90</v>
      </c>
      <c r="O260" s="18">
        <v>0.629</v>
      </c>
      <c r="P260" s="18"/>
      <c r="Q260" s="18">
        <v>0.629</v>
      </c>
      <c r="R260" s="18">
        <f t="shared" si="6"/>
        <v>0</v>
      </c>
      <c r="S260" s="24"/>
      <c r="T260" s="24"/>
      <c r="U260" s="24"/>
      <c r="V260" s="24"/>
      <c r="W260" s="24"/>
      <c r="X260" s="24"/>
    </row>
    <row r="261" spans="2:24" x14ac:dyDescent="0.25">
      <c r="B261" s="25"/>
      <c r="C261" s="25"/>
      <c r="E261" s="25"/>
      <c r="G261" s="24"/>
      <c r="H261" s="24"/>
      <c r="I261" s="18">
        <v>11</v>
      </c>
      <c r="J261" s="19">
        <v>3.5869999999999999E-4</v>
      </c>
      <c r="K261" s="18">
        <v>72</v>
      </c>
      <c r="L261" s="18">
        <v>68.332999999999998</v>
      </c>
      <c r="M261" s="18">
        <v>75.667000000000002</v>
      </c>
      <c r="N261" s="18">
        <v>-90</v>
      </c>
      <c r="O261" s="18">
        <v>1.2999999999999999E-2</v>
      </c>
      <c r="P261" s="18"/>
      <c r="Q261" s="18"/>
      <c r="R261" s="18"/>
      <c r="S261" s="24"/>
      <c r="T261" s="24"/>
      <c r="U261" s="24"/>
      <c r="V261" s="24"/>
      <c r="W261" s="24"/>
      <c r="X261" s="24"/>
    </row>
    <row r="262" spans="2:24" x14ac:dyDescent="0.25">
      <c r="B262" s="25"/>
      <c r="C262" s="25"/>
      <c r="E262" s="25"/>
      <c r="G262" s="24"/>
      <c r="H262" s="24"/>
      <c r="I262" s="18">
        <v>12</v>
      </c>
      <c r="J262" s="18">
        <v>6.5110000000000001</v>
      </c>
      <c r="K262" s="18">
        <v>224.98099999999999</v>
      </c>
      <c r="L262" s="18">
        <v>0</v>
      </c>
      <c r="M262" s="18">
        <v>255</v>
      </c>
      <c r="N262" s="18">
        <v>0</v>
      </c>
      <c r="O262" s="18">
        <v>0</v>
      </c>
      <c r="P262" s="18"/>
      <c r="Q262" s="18"/>
      <c r="R262" s="18"/>
      <c r="S262" s="24"/>
      <c r="T262" s="24"/>
      <c r="U262" s="24"/>
      <c r="V262" s="24"/>
      <c r="W262" s="24"/>
      <c r="X262" s="24"/>
    </row>
    <row r="263" spans="2:24" x14ac:dyDescent="0.25">
      <c r="B263" s="25"/>
      <c r="C263" s="25"/>
      <c r="E263" s="25"/>
      <c r="G263" s="24"/>
      <c r="H263" s="24"/>
      <c r="I263" s="18">
        <v>13</v>
      </c>
      <c r="J263" s="19">
        <v>7.1750000000000004E-4</v>
      </c>
      <c r="K263" s="18">
        <v>120.833</v>
      </c>
      <c r="L263" s="18">
        <v>104</v>
      </c>
      <c r="M263" s="18">
        <v>143.333</v>
      </c>
      <c r="N263" s="18">
        <v>-90</v>
      </c>
      <c r="O263" s="18">
        <v>0.04</v>
      </c>
      <c r="P263" s="18"/>
      <c r="Q263" s="18"/>
      <c r="R263" s="18"/>
      <c r="S263" s="24"/>
      <c r="T263" s="24"/>
      <c r="U263" s="24"/>
      <c r="V263" s="24"/>
      <c r="W263" s="24"/>
      <c r="X263" s="24"/>
    </row>
    <row r="264" spans="2:24" x14ac:dyDescent="0.25">
      <c r="B264" s="25"/>
      <c r="C264" s="25"/>
      <c r="E264" s="25"/>
      <c r="G264" s="24"/>
      <c r="H264" s="24"/>
      <c r="I264" s="18">
        <v>14</v>
      </c>
      <c r="J264" s="19">
        <v>7.1750000000000004E-4</v>
      </c>
      <c r="K264" s="18">
        <v>132.083</v>
      </c>
      <c r="L264" s="18">
        <v>104.333</v>
      </c>
      <c r="M264" s="18">
        <v>196</v>
      </c>
      <c r="N264" s="18">
        <v>-90</v>
      </c>
      <c r="O264" s="18">
        <v>0.04</v>
      </c>
      <c r="P264" s="18"/>
      <c r="Q264" s="18"/>
      <c r="R264" s="18"/>
      <c r="S264" s="24"/>
      <c r="T264" s="24"/>
      <c r="U264" s="24"/>
      <c r="V264" s="24"/>
      <c r="W264" s="24"/>
      <c r="X264" s="24"/>
    </row>
    <row r="265" spans="2:24" x14ac:dyDescent="0.25">
      <c r="B265" s="25"/>
      <c r="C265" s="25"/>
      <c r="E265" s="25"/>
      <c r="G265" s="24"/>
      <c r="H265" s="24"/>
      <c r="I265" s="18">
        <v>15</v>
      </c>
      <c r="J265" s="18">
        <v>1E-3</v>
      </c>
      <c r="K265" s="18">
        <v>128.94399999999999</v>
      </c>
      <c r="L265" s="18">
        <v>98.667000000000002</v>
      </c>
      <c r="M265" s="18">
        <v>145.333</v>
      </c>
      <c r="N265" s="18">
        <v>-90</v>
      </c>
      <c r="O265" s="18">
        <v>6.7000000000000004E-2</v>
      </c>
      <c r="P265" s="18"/>
      <c r="Q265" s="18"/>
      <c r="R265" s="18"/>
      <c r="S265" s="24"/>
      <c r="T265" s="24"/>
      <c r="U265" s="24"/>
      <c r="V265" s="24"/>
      <c r="W265" s="24"/>
      <c r="X265" s="24"/>
    </row>
    <row r="266" spans="2:24" x14ac:dyDescent="0.25">
      <c r="B266" s="25"/>
      <c r="C266" s="25"/>
      <c r="E266" s="25"/>
      <c r="G266" s="24"/>
      <c r="H266" s="24"/>
      <c r="I266" s="18">
        <v>16</v>
      </c>
      <c r="J266" s="19">
        <v>5.3810000000000001E-4</v>
      </c>
      <c r="K266" s="18">
        <v>106.333</v>
      </c>
      <c r="L266" s="18">
        <v>74</v>
      </c>
      <c r="M266" s="18">
        <v>138.333</v>
      </c>
      <c r="N266" s="18">
        <v>-90</v>
      </c>
      <c r="O266" s="18">
        <v>2.7E-2</v>
      </c>
      <c r="P266" s="18"/>
      <c r="Q266" s="18"/>
      <c r="R266" s="18"/>
      <c r="S266" s="24"/>
      <c r="T266" s="24"/>
      <c r="U266" s="24"/>
      <c r="V266" s="24"/>
      <c r="W266" s="24"/>
      <c r="X266" s="24"/>
    </row>
    <row r="267" spans="2:24" x14ac:dyDescent="0.25">
      <c r="B267" s="25"/>
      <c r="C267" s="25"/>
      <c r="E267" s="25"/>
      <c r="G267" s="24"/>
      <c r="H267" s="24"/>
      <c r="I267" s="18">
        <v>17</v>
      </c>
      <c r="J267" s="18">
        <v>6.5110000000000001</v>
      </c>
      <c r="K267" s="18">
        <v>224.98099999999999</v>
      </c>
      <c r="L267" s="18">
        <v>0</v>
      </c>
      <c r="M267" s="18">
        <v>255</v>
      </c>
      <c r="N267" s="18">
        <v>0</v>
      </c>
      <c r="O267" s="18">
        <v>0</v>
      </c>
      <c r="P267" s="18"/>
      <c r="Q267" s="18"/>
      <c r="R267" s="18"/>
      <c r="S267" s="24"/>
      <c r="T267" s="24"/>
      <c r="U267" s="24"/>
      <c r="V267" s="24"/>
      <c r="W267" s="24"/>
      <c r="X267" s="24"/>
    </row>
    <row r="268" spans="2:24" x14ac:dyDescent="0.25">
      <c r="B268" s="25"/>
      <c r="C268" s="25"/>
      <c r="E268" s="25"/>
      <c r="G268" s="24"/>
      <c r="H268" s="24"/>
      <c r="I268" s="18">
        <v>18</v>
      </c>
      <c r="J268" s="19">
        <v>7.1750000000000004E-4</v>
      </c>
      <c r="K268" s="18">
        <v>97.582999999999998</v>
      </c>
      <c r="L268" s="18">
        <v>80.332999999999998</v>
      </c>
      <c r="M268" s="18">
        <v>114</v>
      </c>
      <c r="N268" s="18">
        <v>-90</v>
      </c>
      <c r="O268" s="18">
        <v>0.04</v>
      </c>
      <c r="P268" s="18"/>
      <c r="Q268" s="18"/>
      <c r="R268" s="18"/>
      <c r="S268" s="24"/>
      <c r="T268" s="24"/>
      <c r="U268" s="24"/>
      <c r="V268" s="24"/>
      <c r="W268" s="24"/>
      <c r="X268" s="24"/>
    </row>
    <row r="269" spans="2:24" x14ac:dyDescent="0.25">
      <c r="B269" s="25"/>
      <c r="C269" s="25"/>
      <c r="E269" s="25"/>
      <c r="G269" s="24"/>
      <c r="H269" s="24"/>
      <c r="I269" s="18">
        <v>19</v>
      </c>
      <c r="J269" s="18">
        <v>6.5110000000000001</v>
      </c>
      <c r="K269" s="18">
        <v>224.98099999999999</v>
      </c>
      <c r="L269" s="18">
        <v>0</v>
      </c>
      <c r="M269" s="18">
        <v>255</v>
      </c>
      <c r="N269" s="18">
        <v>0</v>
      </c>
      <c r="O269" s="18">
        <v>0</v>
      </c>
      <c r="P269" s="18"/>
      <c r="Q269" s="18"/>
      <c r="R269" s="18"/>
      <c r="S269" s="24"/>
      <c r="T269" s="24"/>
      <c r="U269" s="24"/>
      <c r="V269" s="24"/>
      <c r="W269" s="24"/>
      <c r="X269" s="24"/>
    </row>
    <row r="270" spans="2:24" x14ac:dyDescent="0.25">
      <c r="B270" s="25"/>
      <c r="C270" s="25"/>
      <c r="E270" s="25"/>
      <c r="G270" s="24"/>
      <c r="H270" s="24"/>
      <c r="I270" s="18">
        <v>20</v>
      </c>
      <c r="J270" s="18">
        <v>6.5110000000000001</v>
      </c>
      <c r="K270" s="18">
        <v>224.98099999999999</v>
      </c>
      <c r="L270" s="18">
        <v>0</v>
      </c>
      <c r="M270" s="18">
        <v>255</v>
      </c>
      <c r="N270" s="18">
        <v>0</v>
      </c>
      <c r="O270" s="18">
        <v>0</v>
      </c>
      <c r="P270" s="18"/>
      <c r="Q270" s="18"/>
      <c r="R270" s="18"/>
      <c r="S270" s="24"/>
      <c r="T270" s="24"/>
      <c r="U270" s="24"/>
      <c r="V270" s="24"/>
      <c r="W270" s="24"/>
      <c r="X270" s="24"/>
    </row>
    <row r="271" spans="2:24" x14ac:dyDescent="0.25">
      <c r="B271" s="25"/>
      <c r="C271" s="25"/>
      <c r="E271" s="25"/>
      <c r="G271" s="24"/>
      <c r="H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</row>
    <row r="272" spans="2:24" x14ac:dyDescent="0.25">
      <c r="B272" s="25"/>
      <c r="C272" s="25"/>
      <c r="E272" s="25"/>
      <c r="G272" s="24"/>
      <c r="H272" s="24"/>
      <c r="I272" s="18" t="s">
        <v>372</v>
      </c>
      <c r="J272" s="18" t="s">
        <v>373</v>
      </c>
      <c r="K272" s="18" t="s">
        <v>374</v>
      </c>
      <c r="L272" s="18" t="s">
        <v>375</v>
      </c>
      <c r="M272" s="18" t="s">
        <v>376</v>
      </c>
      <c r="N272" s="18" t="s">
        <v>377</v>
      </c>
      <c r="O272" s="18" t="s">
        <v>378</v>
      </c>
      <c r="P272" s="18"/>
      <c r="Q272" s="18" t="s">
        <v>379</v>
      </c>
      <c r="R272" s="18" t="s">
        <v>380</v>
      </c>
      <c r="S272" s="24"/>
      <c r="T272" s="24"/>
      <c r="U272" s="24"/>
      <c r="V272" s="24"/>
      <c r="W272" s="24"/>
      <c r="X272" s="24"/>
    </row>
    <row r="273" spans="2:24" x14ac:dyDescent="0.25">
      <c r="B273" s="25"/>
      <c r="C273" s="25"/>
      <c r="E273" s="25"/>
      <c r="G273" s="24"/>
      <c r="H273" s="24"/>
      <c r="I273" s="18">
        <v>1</v>
      </c>
      <c r="J273" s="18">
        <v>1.2999999999999999E-2</v>
      </c>
      <c r="K273" s="18">
        <v>189.54599999999999</v>
      </c>
      <c r="L273" s="18">
        <v>95.332999999999998</v>
      </c>
      <c r="M273" s="18">
        <v>242.333</v>
      </c>
      <c r="N273" s="18">
        <v>-90</v>
      </c>
      <c r="O273" s="18">
        <v>1.008</v>
      </c>
      <c r="P273" s="18"/>
      <c r="Q273" s="18">
        <v>1.008</v>
      </c>
      <c r="R273" s="18">
        <f>O281*1.732</f>
        <v>0.105652</v>
      </c>
      <c r="S273" s="24"/>
      <c r="T273" s="24"/>
      <c r="U273" s="24"/>
      <c r="V273" s="24"/>
      <c r="W273" s="24"/>
      <c r="X273" s="24"/>
    </row>
    <row r="274" spans="2:24" x14ac:dyDescent="0.25">
      <c r="B274" s="25"/>
      <c r="C274" s="25"/>
      <c r="E274" s="25"/>
      <c r="G274" s="24"/>
      <c r="H274" s="24"/>
      <c r="I274" s="18">
        <v>2</v>
      </c>
      <c r="J274" s="18">
        <v>1.2999999999999999E-2</v>
      </c>
      <c r="K274" s="18">
        <v>253.16900000000001</v>
      </c>
      <c r="L274" s="18">
        <v>119.667</v>
      </c>
      <c r="M274" s="18">
        <v>255</v>
      </c>
      <c r="N274" s="18">
        <v>-90</v>
      </c>
      <c r="O274" s="18">
        <v>1.008</v>
      </c>
      <c r="P274" s="18"/>
      <c r="Q274" s="18">
        <v>1.008</v>
      </c>
      <c r="R274" s="18">
        <f t="shared" ref="R274:R280" si="7">O282*1.732</f>
        <v>0.213036</v>
      </c>
      <c r="S274" s="24"/>
      <c r="T274" s="24"/>
      <c r="U274" s="24"/>
      <c r="V274" s="24"/>
      <c r="W274" s="24"/>
      <c r="X274" s="24"/>
    </row>
    <row r="275" spans="2:24" x14ac:dyDescent="0.25">
      <c r="B275" s="25"/>
      <c r="C275" s="25"/>
      <c r="E275" s="25"/>
      <c r="G275" s="24"/>
      <c r="H275" s="24"/>
      <c r="I275" s="18">
        <v>3</v>
      </c>
      <c r="J275" s="18">
        <v>1.2E-2</v>
      </c>
      <c r="K275" s="18">
        <v>219.34100000000001</v>
      </c>
      <c r="L275" s="18">
        <v>205.333</v>
      </c>
      <c r="M275" s="18">
        <v>249</v>
      </c>
      <c r="N275" s="18">
        <v>-90</v>
      </c>
      <c r="O275" s="18">
        <v>0.996</v>
      </c>
      <c r="P275" s="18"/>
      <c r="Q275" s="18">
        <v>0.996</v>
      </c>
      <c r="R275" s="18">
        <f t="shared" si="7"/>
        <v>2.0784E-2</v>
      </c>
      <c r="S275" s="24"/>
      <c r="T275" s="24"/>
      <c r="U275" s="24"/>
      <c r="V275" s="24"/>
      <c r="W275" s="24"/>
      <c r="X275" s="24"/>
    </row>
    <row r="276" spans="2:24" x14ac:dyDescent="0.25">
      <c r="B276" s="25"/>
      <c r="C276" s="25"/>
      <c r="E276" s="25"/>
      <c r="G276" s="24"/>
      <c r="H276" s="24"/>
      <c r="I276" s="18">
        <v>4</v>
      </c>
      <c r="J276" s="18">
        <v>1.2999999999999999E-2</v>
      </c>
      <c r="K276" s="18">
        <v>164.94399999999999</v>
      </c>
      <c r="L276" s="18">
        <v>72</v>
      </c>
      <c r="M276" s="18">
        <v>183.333</v>
      </c>
      <c r="N276" s="18">
        <v>-90</v>
      </c>
      <c r="O276" s="18">
        <v>1.008</v>
      </c>
      <c r="P276" s="18"/>
      <c r="Q276" s="18">
        <v>1.008</v>
      </c>
      <c r="R276" s="18">
        <f t="shared" si="7"/>
        <v>6.4084000000000002E-2</v>
      </c>
      <c r="S276" s="24"/>
      <c r="T276" s="24"/>
      <c r="U276" s="24"/>
      <c r="V276" s="24"/>
      <c r="W276" s="24"/>
      <c r="X276" s="24"/>
    </row>
    <row r="277" spans="2:24" x14ac:dyDescent="0.25">
      <c r="B277" s="25"/>
      <c r="C277" s="25"/>
      <c r="E277" s="25"/>
      <c r="G277" s="24"/>
      <c r="H277" s="24"/>
      <c r="I277" s="18">
        <v>5</v>
      </c>
      <c r="J277" s="18">
        <v>8.0000000000000002E-3</v>
      </c>
      <c r="K277" s="18">
        <v>58.048000000000002</v>
      </c>
      <c r="L277" s="18">
        <v>44</v>
      </c>
      <c r="M277" s="18">
        <v>248.333</v>
      </c>
      <c r="N277" s="18">
        <v>-90</v>
      </c>
      <c r="O277" s="18">
        <v>0.66400000000000003</v>
      </c>
      <c r="P277" s="18"/>
      <c r="Q277" s="18">
        <v>0.66400000000000003</v>
      </c>
      <c r="R277" s="18">
        <f t="shared" si="7"/>
        <v>0</v>
      </c>
      <c r="S277" s="24"/>
      <c r="T277" s="24"/>
      <c r="U277" s="24"/>
      <c r="V277" s="24"/>
      <c r="W277" s="24"/>
      <c r="X277" s="24"/>
    </row>
    <row r="278" spans="2:24" x14ac:dyDescent="0.25">
      <c r="B278" s="25"/>
      <c r="C278" s="25"/>
      <c r="E278" s="25"/>
      <c r="G278" s="24"/>
      <c r="H278" s="24"/>
      <c r="I278" s="18">
        <v>6</v>
      </c>
      <c r="J278" s="18">
        <v>1.4E-2</v>
      </c>
      <c r="K278" s="18">
        <v>18.116</v>
      </c>
      <c r="L278" s="18">
        <v>12.333</v>
      </c>
      <c r="M278" s="18">
        <v>161.333</v>
      </c>
      <c r="N278" s="18">
        <v>-90</v>
      </c>
      <c r="O278" s="18">
        <v>1.119</v>
      </c>
      <c r="P278" s="18"/>
      <c r="Q278" s="18">
        <v>1.119</v>
      </c>
      <c r="R278" s="18">
        <f t="shared" si="7"/>
        <v>4.3300000000000005E-2</v>
      </c>
      <c r="S278" s="24"/>
      <c r="T278" s="24"/>
      <c r="U278" s="24"/>
      <c r="V278" s="24"/>
      <c r="W278" s="24"/>
      <c r="X278" s="24"/>
    </row>
    <row r="279" spans="2:24" x14ac:dyDescent="0.25">
      <c r="B279" s="25"/>
      <c r="C279" s="25"/>
      <c r="E279" s="25"/>
      <c r="G279" s="24"/>
      <c r="H279" s="24"/>
      <c r="I279" s="18">
        <v>7</v>
      </c>
      <c r="J279" s="18">
        <v>1.2E-2</v>
      </c>
      <c r="K279" s="18">
        <v>119.523</v>
      </c>
      <c r="L279" s="18">
        <v>70</v>
      </c>
      <c r="M279" s="18">
        <v>154</v>
      </c>
      <c r="N279" s="18">
        <v>-90</v>
      </c>
      <c r="O279" s="18">
        <v>0.98399999999999999</v>
      </c>
      <c r="P279" s="18"/>
      <c r="Q279" s="18">
        <v>0.98399999999999999</v>
      </c>
      <c r="R279" s="18">
        <f t="shared" si="7"/>
        <v>2.0784E-2</v>
      </c>
      <c r="S279" s="24"/>
      <c r="T279" s="24"/>
      <c r="U279" s="24"/>
      <c r="V279" s="24"/>
      <c r="W279" s="24"/>
      <c r="X279" s="24"/>
    </row>
    <row r="280" spans="2:24" x14ac:dyDescent="0.25">
      <c r="B280" s="25"/>
      <c r="C280" s="25"/>
      <c r="E280" s="25"/>
      <c r="G280" s="24"/>
      <c r="H280" s="24"/>
      <c r="I280" s="18">
        <v>8</v>
      </c>
      <c r="J280" s="18">
        <v>0.01</v>
      </c>
      <c r="K280" s="18">
        <v>84.823999999999998</v>
      </c>
      <c r="L280" s="18">
        <v>56.667000000000002</v>
      </c>
      <c r="M280" s="18">
        <v>123.667</v>
      </c>
      <c r="N280" s="18">
        <v>-90</v>
      </c>
      <c r="O280" s="18">
        <v>0.82399999999999995</v>
      </c>
      <c r="P280" s="18"/>
      <c r="Q280" s="18">
        <v>0.82399999999999995</v>
      </c>
      <c r="R280" s="18">
        <f t="shared" si="7"/>
        <v>2.0784E-2</v>
      </c>
      <c r="S280" s="24"/>
      <c r="T280" s="24"/>
      <c r="U280" s="24"/>
      <c r="V280" s="24"/>
      <c r="W280" s="24"/>
      <c r="X280" s="24"/>
    </row>
    <row r="281" spans="2:24" x14ac:dyDescent="0.25">
      <c r="B281" s="25"/>
      <c r="C281" s="25"/>
      <c r="E281" s="25"/>
      <c r="G281" s="24"/>
      <c r="H281" s="24"/>
      <c r="I281" s="18">
        <v>9</v>
      </c>
      <c r="J281" s="19">
        <v>9.0700000000000004E-4</v>
      </c>
      <c r="K281" s="18">
        <v>119.944</v>
      </c>
      <c r="L281" s="18">
        <v>61.332999999999998</v>
      </c>
      <c r="M281" s="18">
        <v>177.333</v>
      </c>
      <c r="N281" s="18">
        <v>-90</v>
      </c>
      <c r="O281" s="18">
        <v>6.0999999999999999E-2</v>
      </c>
      <c r="P281" s="18"/>
      <c r="Q281" s="18"/>
      <c r="R281" s="18"/>
      <c r="S281" s="24"/>
      <c r="T281" s="24"/>
      <c r="U281" s="24"/>
      <c r="V281" s="24"/>
      <c r="W281" s="24"/>
      <c r="X281" s="24"/>
    </row>
    <row r="282" spans="2:24" x14ac:dyDescent="0.25">
      <c r="B282" s="25"/>
      <c r="C282" s="25"/>
      <c r="E282" s="25"/>
      <c r="G282" s="24"/>
      <c r="H282" s="24"/>
      <c r="I282" s="18">
        <v>10</v>
      </c>
      <c r="J282" s="18">
        <v>2E-3</v>
      </c>
      <c r="K282" s="18">
        <v>141.90899999999999</v>
      </c>
      <c r="L282" s="18">
        <v>88</v>
      </c>
      <c r="M282" s="18">
        <v>156</v>
      </c>
      <c r="N282" s="18">
        <v>-90</v>
      </c>
      <c r="O282" s="18">
        <v>0.123</v>
      </c>
      <c r="P282" s="18"/>
      <c r="Q282" s="18"/>
      <c r="R282" s="18"/>
      <c r="S282" s="24"/>
      <c r="T282" s="24"/>
      <c r="U282" s="24"/>
      <c r="V282" s="24"/>
      <c r="W282" s="24"/>
      <c r="X282" s="24"/>
    </row>
    <row r="283" spans="2:24" x14ac:dyDescent="0.25">
      <c r="B283" s="25"/>
      <c r="C283" s="25"/>
      <c r="E283" s="25"/>
      <c r="G283" s="24"/>
      <c r="H283" s="24"/>
      <c r="I283" s="18">
        <v>11</v>
      </c>
      <c r="J283" s="19">
        <v>3.0229999999999998E-4</v>
      </c>
      <c r="K283" s="18">
        <v>129.333</v>
      </c>
      <c r="L283" s="18">
        <v>110</v>
      </c>
      <c r="M283" s="18">
        <v>148.667</v>
      </c>
      <c r="N283" s="18">
        <v>-90</v>
      </c>
      <c r="O283" s="18">
        <v>1.2E-2</v>
      </c>
      <c r="P283" s="18"/>
      <c r="Q283" s="18"/>
      <c r="R283" s="18"/>
      <c r="S283" s="24"/>
      <c r="T283" s="24"/>
      <c r="U283" s="24"/>
      <c r="V283" s="24"/>
      <c r="W283" s="24"/>
      <c r="X283" s="24"/>
    </row>
    <row r="284" spans="2:24" x14ac:dyDescent="0.25">
      <c r="B284" s="25"/>
      <c r="C284" s="25"/>
      <c r="E284" s="25"/>
      <c r="G284" s="24"/>
      <c r="H284" s="24"/>
      <c r="I284" s="18">
        <v>12</v>
      </c>
      <c r="J284" s="19">
        <v>6.0470000000000001E-4</v>
      </c>
      <c r="K284" s="18">
        <v>255</v>
      </c>
      <c r="L284" s="18">
        <v>255</v>
      </c>
      <c r="M284" s="18">
        <v>255</v>
      </c>
      <c r="N284" s="18">
        <v>-90</v>
      </c>
      <c r="O284" s="18">
        <v>3.6999999999999998E-2</v>
      </c>
      <c r="P284" s="18"/>
      <c r="Q284" s="18"/>
      <c r="R284" s="18"/>
      <c r="S284" s="24"/>
      <c r="T284" s="24"/>
      <c r="U284" s="24"/>
      <c r="V284" s="24"/>
      <c r="W284" s="24"/>
      <c r="X284" s="24"/>
    </row>
    <row r="285" spans="2:24" x14ac:dyDescent="0.25">
      <c r="B285" s="25"/>
      <c r="C285" s="25"/>
      <c r="E285" s="25"/>
      <c r="G285" s="24"/>
      <c r="H285" s="24"/>
      <c r="I285" s="18">
        <v>13</v>
      </c>
      <c r="J285" s="18">
        <v>21.262</v>
      </c>
      <c r="K285" s="18">
        <v>227.86600000000001</v>
      </c>
      <c r="L285" s="18">
        <v>0</v>
      </c>
      <c r="M285" s="18">
        <v>255</v>
      </c>
      <c r="N285" s="18">
        <v>0</v>
      </c>
      <c r="O285" s="18">
        <v>0</v>
      </c>
      <c r="P285" s="18"/>
      <c r="Q285" s="18"/>
      <c r="R285" s="18"/>
      <c r="S285" s="24"/>
      <c r="T285" s="24"/>
      <c r="U285" s="24"/>
      <c r="V285" s="24"/>
      <c r="W285" s="24"/>
      <c r="X285" s="24"/>
    </row>
    <row r="286" spans="2:24" x14ac:dyDescent="0.25">
      <c r="B286" s="25"/>
      <c r="C286" s="25"/>
      <c r="E286" s="25"/>
      <c r="G286" s="24"/>
      <c r="H286" s="24"/>
      <c r="I286" s="18">
        <v>14</v>
      </c>
      <c r="J286" s="19">
        <v>4.5350000000000002E-4</v>
      </c>
      <c r="K286" s="18">
        <v>255</v>
      </c>
      <c r="L286" s="18">
        <v>255</v>
      </c>
      <c r="M286" s="18">
        <v>255</v>
      </c>
      <c r="N286" s="18">
        <v>-90</v>
      </c>
      <c r="O286" s="18">
        <v>2.5000000000000001E-2</v>
      </c>
      <c r="P286" s="18"/>
      <c r="Q286" s="18"/>
      <c r="R286" s="18"/>
      <c r="S286" s="24"/>
      <c r="T286" s="24"/>
      <c r="U286" s="24"/>
      <c r="V286" s="24"/>
      <c r="W286" s="24"/>
      <c r="X286" s="24"/>
    </row>
    <row r="287" spans="2:24" x14ac:dyDescent="0.25">
      <c r="B287" s="25"/>
      <c r="C287" s="25"/>
      <c r="E287" s="25"/>
      <c r="G287" s="24"/>
      <c r="H287" s="24"/>
      <c r="I287" s="18">
        <v>15</v>
      </c>
      <c r="J287" s="19">
        <v>3.0229999999999998E-4</v>
      </c>
      <c r="K287" s="18">
        <v>255</v>
      </c>
      <c r="L287" s="18">
        <v>255</v>
      </c>
      <c r="M287" s="18">
        <v>255</v>
      </c>
      <c r="N287" s="18">
        <v>-90</v>
      </c>
      <c r="O287" s="18">
        <v>1.2E-2</v>
      </c>
      <c r="P287" s="18"/>
      <c r="Q287" s="18"/>
      <c r="R287" s="18"/>
      <c r="S287" s="24"/>
      <c r="T287" s="24"/>
      <c r="U287" s="24"/>
      <c r="V287" s="24"/>
      <c r="W287" s="24"/>
      <c r="X287" s="24"/>
    </row>
    <row r="288" spans="2:24" x14ac:dyDescent="0.25">
      <c r="B288" s="25"/>
      <c r="C288" s="25"/>
      <c r="E288" s="25"/>
      <c r="G288" s="24"/>
      <c r="H288" s="24"/>
      <c r="I288" s="18">
        <v>16</v>
      </c>
      <c r="J288" s="19">
        <v>3.0229999999999998E-4</v>
      </c>
      <c r="K288" s="18">
        <v>255</v>
      </c>
      <c r="L288" s="18">
        <v>255</v>
      </c>
      <c r="M288" s="18">
        <v>255</v>
      </c>
      <c r="N288" s="18">
        <v>-90</v>
      </c>
      <c r="O288" s="18">
        <v>1.2E-2</v>
      </c>
      <c r="P288" s="18"/>
      <c r="Q288" s="18"/>
      <c r="R288" s="18"/>
      <c r="S288" s="24"/>
      <c r="T288" s="24"/>
      <c r="U288" s="24"/>
      <c r="V288" s="24"/>
      <c r="W288" s="24"/>
      <c r="X288" s="24"/>
    </row>
    <row r="289" spans="2:24" x14ac:dyDescent="0.25">
      <c r="B289" s="25"/>
      <c r="C289" s="25"/>
      <c r="E289" s="25"/>
      <c r="G289" s="24"/>
      <c r="H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</row>
    <row r="290" spans="2:24" x14ac:dyDescent="0.25">
      <c r="B290" s="25"/>
      <c r="C290" s="25"/>
      <c r="E290" s="25"/>
      <c r="G290" s="24"/>
      <c r="H290" s="24"/>
      <c r="I290" s="18" t="s">
        <v>372</v>
      </c>
      <c r="J290" s="18" t="s">
        <v>373</v>
      </c>
      <c r="K290" s="18" t="s">
        <v>374</v>
      </c>
      <c r="L290" s="18" t="s">
        <v>375</v>
      </c>
      <c r="M290" s="18" t="s">
        <v>376</v>
      </c>
      <c r="N290" s="18" t="s">
        <v>377</v>
      </c>
      <c r="O290" s="18" t="s">
        <v>378</v>
      </c>
      <c r="P290" s="18"/>
      <c r="Q290" s="18" t="s">
        <v>379</v>
      </c>
      <c r="R290" s="18" t="s">
        <v>380</v>
      </c>
      <c r="S290" s="24"/>
      <c r="T290" s="24"/>
      <c r="U290" s="24"/>
      <c r="V290" s="24"/>
      <c r="W290" s="24"/>
      <c r="X290" s="24"/>
    </row>
    <row r="291" spans="2:24" x14ac:dyDescent="0.25">
      <c r="B291" s="25"/>
      <c r="C291" s="25"/>
      <c r="E291" s="25"/>
      <c r="G291" s="24"/>
      <c r="H291" s="24"/>
      <c r="I291" s="18">
        <v>1</v>
      </c>
      <c r="J291" s="18">
        <v>1.2999999999999999E-2</v>
      </c>
      <c r="K291" s="18">
        <v>132.988</v>
      </c>
      <c r="L291" s="18">
        <v>93.667000000000002</v>
      </c>
      <c r="M291" s="18">
        <v>191.667</v>
      </c>
      <c r="N291" s="18">
        <v>-90</v>
      </c>
      <c r="O291" s="18">
        <v>1</v>
      </c>
      <c r="P291" s="18"/>
      <c r="Q291" s="18">
        <v>1</v>
      </c>
      <c r="R291" s="18">
        <f>O295*1.732</f>
        <v>2.2515999999999998E-2</v>
      </c>
      <c r="S291" s="24"/>
      <c r="T291" s="24"/>
      <c r="U291" s="24"/>
      <c r="V291" s="24"/>
      <c r="W291" s="24"/>
      <c r="X291" s="24"/>
    </row>
    <row r="292" spans="2:24" x14ac:dyDescent="0.25">
      <c r="B292" s="25"/>
      <c r="C292" s="25"/>
      <c r="E292" s="25"/>
      <c r="G292" s="24"/>
      <c r="H292" s="24"/>
      <c r="I292" s="18">
        <v>2</v>
      </c>
      <c r="J292" s="18">
        <v>1.2999999999999999E-2</v>
      </c>
      <c r="K292" s="18">
        <v>89.593000000000004</v>
      </c>
      <c r="L292" s="18">
        <v>62</v>
      </c>
      <c r="M292" s="18">
        <v>145</v>
      </c>
      <c r="N292" s="18">
        <v>-90</v>
      </c>
      <c r="O292" s="18">
        <v>1.012</v>
      </c>
      <c r="P292" s="18"/>
      <c r="Q292" s="18">
        <v>1.012</v>
      </c>
      <c r="R292" s="18">
        <f t="shared" ref="R292:R294" si="8">O296*1.732</f>
        <v>4.3300000000000005E-2</v>
      </c>
      <c r="S292" s="24"/>
      <c r="T292" s="24"/>
      <c r="U292" s="24"/>
      <c r="V292" s="24"/>
      <c r="W292" s="24"/>
      <c r="X292" s="24"/>
    </row>
    <row r="293" spans="2:24" x14ac:dyDescent="0.25">
      <c r="B293" s="25"/>
      <c r="C293" s="25"/>
      <c r="E293" s="25"/>
      <c r="G293" s="24"/>
      <c r="H293" s="24"/>
      <c r="I293" s="18">
        <v>3</v>
      </c>
      <c r="J293" s="18">
        <v>0.01</v>
      </c>
      <c r="K293" s="18">
        <v>172.83600000000001</v>
      </c>
      <c r="L293" s="18">
        <v>121.667</v>
      </c>
      <c r="M293" s="18">
        <v>255</v>
      </c>
      <c r="N293" s="18">
        <v>-90</v>
      </c>
      <c r="O293" s="18">
        <v>0.82499999999999996</v>
      </c>
      <c r="P293" s="18"/>
      <c r="Q293" s="18">
        <v>0.82499999999999996</v>
      </c>
      <c r="R293" s="18">
        <f t="shared" si="8"/>
        <v>4.3300000000000005E-2</v>
      </c>
      <c r="S293" s="24"/>
      <c r="T293" s="24"/>
      <c r="U293" s="24"/>
      <c r="V293" s="24"/>
      <c r="W293" s="24"/>
      <c r="X293" s="24"/>
    </row>
    <row r="294" spans="2:24" x14ac:dyDescent="0.25">
      <c r="B294" s="25"/>
      <c r="C294" s="25"/>
      <c r="E294" s="25"/>
      <c r="G294" s="24"/>
      <c r="H294" s="24"/>
      <c r="I294" s="18">
        <v>4</v>
      </c>
      <c r="J294" s="18">
        <v>3.0000000000000001E-3</v>
      </c>
      <c r="K294" s="18">
        <v>103.36499999999999</v>
      </c>
      <c r="L294" s="18">
        <v>68</v>
      </c>
      <c r="M294" s="18">
        <v>211</v>
      </c>
      <c r="N294" s="18">
        <v>-90</v>
      </c>
      <c r="O294" s="18">
        <v>0.25</v>
      </c>
      <c r="P294" s="18"/>
      <c r="Q294" s="18">
        <v>0.25</v>
      </c>
      <c r="R294" s="18">
        <f t="shared" si="8"/>
        <v>0</v>
      </c>
      <c r="S294" s="24"/>
      <c r="T294" s="24"/>
      <c r="U294" s="24"/>
      <c r="V294" s="24"/>
      <c r="W294" s="24"/>
      <c r="X294" s="24"/>
    </row>
    <row r="295" spans="2:24" x14ac:dyDescent="0.25">
      <c r="B295" s="25"/>
      <c r="C295" s="25"/>
      <c r="E295" s="25"/>
      <c r="G295" s="24"/>
      <c r="H295" s="24"/>
      <c r="I295" s="18">
        <v>5</v>
      </c>
      <c r="J295" s="19">
        <v>3.1250000000000001E-4</v>
      </c>
      <c r="K295" s="18">
        <v>122.333</v>
      </c>
      <c r="L295" s="18">
        <v>58.332999999999998</v>
      </c>
      <c r="M295" s="18">
        <v>186.333</v>
      </c>
      <c r="N295" s="18">
        <v>-90</v>
      </c>
      <c r="O295" s="18">
        <v>1.2999999999999999E-2</v>
      </c>
      <c r="P295" s="18"/>
      <c r="Q295" s="18"/>
      <c r="R295" s="18"/>
      <c r="S295" s="24"/>
      <c r="T295" s="24"/>
      <c r="U295" s="24"/>
      <c r="V295" s="24"/>
      <c r="W295" s="24"/>
      <c r="X295" s="24"/>
    </row>
    <row r="296" spans="2:24" x14ac:dyDescent="0.25">
      <c r="B296" s="25"/>
      <c r="C296" s="25"/>
      <c r="E296" s="25"/>
      <c r="G296" s="24"/>
      <c r="H296" s="24"/>
      <c r="I296" s="18">
        <v>6</v>
      </c>
      <c r="J296" s="19">
        <v>4.6880000000000001E-4</v>
      </c>
      <c r="K296" s="18">
        <v>118.556</v>
      </c>
      <c r="L296" s="18">
        <v>102.667</v>
      </c>
      <c r="M296" s="18">
        <v>150</v>
      </c>
      <c r="N296" s="18">
        <v>-90</v>
      </c>
      <c r="O296" s="18">
        <v>2.5000000000000001E-2</v>
      </c>
      <c r="P296" s="18"/>
      <c r="Q296" s="18"/>
      <c r="R296" s="18"/>
      <c r="S296" s="24"/>
      <c r="T296" s="24"/>
      <c r="U296" s="24"/>
      <c r="V296" s="24"/>
      <c r="W296" s="24"/>
      <c r="X296" s="24"/>
    </row>
    <row r="297" spans="2:24" x14ac:dyDescent="0.25">
      <c r="B297" s="25"/>
      <c r="C297" s="25"/>
      <c r="E297" s="25"/>
      <c r="G297" s="24"/>
      <c r="H297" s="24"/>
      <c r="I297" s="18">
        <v>7</v>
      </c>
      <c r="J297" s="19">
        <v>4.6880000000000001E-4</v>
      </c>
      <c r="K297" s="18">
        <v>122.667</v>
      </c>
      <c r="L297" s="18">
        <v>88</v>
      </c>
      <c r="M297" s="18">
        <v>161.667</v>
      </c>
      <c r="N297" s="18">
        <v>-90</v>
      </c>
      <c r="O297" s="18">
        <v>2.5000000000000001E-2</v>
      </c>
      <c r="P297" s="18"/>
      <c r="Q297" s="18"/>
      <c r="R297" s="18"/>
      <c r="S297" s="24"/>
      <c r="T297" s="24"/>
      <c r="U297" s="24"/>
      <c r="V297" s="24"/>
      <c r="W297" s="24"/>
      <c r="X297" s="24"/>
    </row>
    <row r="298" spans="2:24" x14ac:dyDescent="0.25">
      <c r="B298" s="25"/>
      <c r="C298" s="25"/>
      <c r="E298" s="25"/>
      <c r="G298" s="24"/>
      <c r="H298" s="24"/>
      <c r="I298" s="18">
        <v>8</v>
      </c>
      <c r="J298" s="18">
        <v>21.977</v>
      </c>
      <c r="K298" s="18">
        <v>227.86600000000001</v>
      </c>
      <c r="L298" s="18">
        <v>0</v>
      </c>
      <c r="M298" s="18">
        <v>255</v>
      </c>
      <c r="N298" s="18">
        <v>0</v>
      </c>
      <c r="O298" s="18">
        <v>0</v>
      </c>
      <c r="P298" s="18"/>
      <c r="Q298" s="18"/>
      <c r="R298" s="18"/>
      <c r="S298" s="24"/>
      <c r="T298" s="24"/>
      <c r="U298" s="24"/>
      <c r="V298" s="24"/>
      <c r="W298" s="24"/>
      <c r="X298" s="24"/>
    </row>
    <row r="299" spans="2:24" x14ac:dyDescent="0.25">
      <c r="B299" s="25"/>
      <c r="C299" s="25"/>
      <c r="E299" s="25"/>
      <c r="G299" s="24"/>
      <c r="H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</row>
    <row r="300" spans="2:24" x14ac:dyDescent="0.25">
      <c r="B300" s="25"/>
      <c r="C300" s="25"/>
      <c r="E300" s="25"/>
      <c r="G300" s="24"/>
      <c r="H300" s="24"/>
      <c r="I300" s="18" t="s">
        <v>372</v>
      </c>
      <c r="J300" s="18" t="s">
        <v>373</v>
      </c>
      <c r="K300" s="18" t="s">
        <v>374</v>
      </c>
      <c r="L300" s="18" t="s">
        <v>375</v>
      </c>
      <c r="M300" s="18" t="s">
        <v>376</v>
      </c>
      <c r="N300" s="18" t="s">
        <v>377</v>
      </c>
      <c r="O300" s="18" t="s">
        <v>378</v>
      </c>
      <c r="P300" s="18"/>
      <c r="Q300" s="18" t="s">
        <v>379</v>
      </c>
      <c r="R300" s="18" t="s">
        <v>380</v>
      </c>
      <c r="S300" s="24"/>
      <c r="T300" s="24"/>
      <c r="U300" s="24"/>
      <c r="V300" s="24"/>
      <c r="W300" s="24"/>
      <c r="X300" s="24"/>
    </row>
    <row r="301" spans="2:24" x14ac:dyDescent="0.25">
      <c r="B301" s="25"/>
      <c r="C301" s="25"/>
      <c r="E301" s="25"/>
      <c r="G301" s="24"/>
      <c r="H301" s="24"/>
      <c r="I301" s="18">
        <v>1</v>
      </c>
      <c r="J301" s="18">
        <v>1.6E-2</v>
      </c>
      <c r="K301" s="18">
        <v>182.238</v>
      </c>
      <c r="L301" s="18">
        <v>91.332999999999998</v>
      </c>
      <c r="M301" s="18">
        <v>240</v>
      </c>
      <c r="N301" s="18">
        <v>-90</v>
      </c>
      <c r="O301" s="18">
        <v>1</v>
      </c>
      <c r="P301" s="18"/>
      <c r="Q301" s="18">
        <v>1</v>
      </c>
      <c r="R301" s="18">
        <f>O307*1.732</f>
        <v>2.7712000000000001E-2</v>
      </c>
      <c r="S301" s="24"/>
      <c r="T301" s="24"/>
      <c r="U301" s="24"/>
      <c r="V301" s="24"/>
      <c r="W301" s="24"/>
      <c r="X301" s="24"/>
    </row>
    <row r="302" spans="2:24" x14ac:dyDescent="0.25">
      <c r="B302" s="25"/>
      <c r="C302" s="25"/>
      <c r="E302" s="25"/>
      <c r="G302" s="24"/>
      <c r="H302" s="24"/>
      <c r="I302" s="18">
        <v>2</v>
      </c>
      <c r="J302" s="18">
        <v>1.6E-2</v>
      </c>
      <c r="K302" s="18">
        <v>117.65600000000001</v>
      </c>
      <c r="L302" s="18">
        <v>71</v>
      </c>
      <c r="M302" s="18">
        <v>137.333</v>
      </c>
      <c r="N302" s="18">
        <v>-90</v>
      </c>
      <c r="O302" s="18">
        <v>0.98399999999999999</v>
      </c>
      <c r="P302" s="18"/>
      <c r="Q302" s="18">
        <v>0.98399999999999999</v>
      </c>
      <c r="R302" s="18">
        <f t="shared" ref="R302:R306" si="9">O308*1.732</f>
        <v>2.7712000000000001E-2</v>
      </c>
      <c r="S302" s="24"/>
      <c r="T302" s="24"/>
      <c r="U302" s="24"/>
      <c r="V302" s="24"/>
      <c r="W302" s="24"/>
      <c r="X302" s="24"/>
    </row>
    <row r="303" spans="2:24" x14ac:dyDescent="0.25">
      <c r="B303" s="25"/>
      <c r="C303" s="25"/>
      <c r="E303" s="25"/>
      <c r="G303" s="24"/>
      <c r="H303" s="24"/>
      <c r="I303" s="18">
        <v>3</v>
      </c>
      <c r="J303" s="18">
        <v>1.6E-2</v>
      </c>
      <c r="K303" s="18">
        <v>118.476</v>
      </c>
      <c r="L303" s="18">
        <v>85</v>
      </c>
      <c r="M303" s="18">
        <v>196.667</v>
      </c>
      <c r="N303" s="18">
        <v>-90</v>
      </c>
      <c r="O303" s="18">
        <v>1</v>
      </c>
      <c r="P303" s="18"/>
      <c r="Q303" s="18">
        <v>1</v>
      </c>
      <c r="R303" s="18">
        <f t="shared" si="9"/>
        <v>0</v>
      </c>
      <c r="S303" s="24"/>
      <c r="T303" s="24"/>
      <c r="U303" s="24"/>
      <c r="V303" s="24"/>
      <c r="W303" s="24"/>
      <c r="X303" s="24"/>
    </row>
    <row r="304" spans="2:24" x14ac:dyDescent="0.25">
      <c r="B304" s="25"/>
      <c r="C304" s="25"/>
      <c r="E304" s="25"/>
      <c r="G304" s="24"/>
      <c r="H304" s="24"/>
      <c r="I304" s="18">
        <v>4</v>
      </c>
      <c r="J304" s="18">
        <v>0.02</v>
      </c>
      <c r="K304" s="18">
        <v>186.11600000000001</v>
      </c>
      <c r="L304" s="18">
        <v>94</v>
      </c>
      <c r="M304" s="18">
        <v>224.333</v>
      </c>
      <c r="N304" s="18">
        <v>-90</v>
      </c>
      <c r="O304" s="18">
        <v>1.194</v>
      </c>
      <c r="P304" s="18"/>
      <c r="Q304" s="18">
        <v>1.194</v>
      </c>
      <c r="R304" s="18">
        <f t="shared" si="9"/>
        <v>2.7712000000000001E-2</v>
      </c>
      <c r="S304" s="24"/>
      <c r="T304" s="24"/>
      <c r="U304" s="24"/>
      <c r="V304" s="24"/>
      <c r="W304" s="24"/>
      <c r="X304" s="24"/>
    </row>
    <row r="305" spans="2:24" x14ac:dyDescent="0.25">
      <c r="B305" s="25"/>
      <c r="C305" s="25"/>
      <c r="E305" s="25"/>
      <c r="G305" s="24"/>
      <c r="H305" s="24"/>
      <c r="I305" s="18">
        <v>5</v>
      </c>
      <c r="J305" s="18">
        <v>1.7999999999999999E-2</v>
      </c>
      <c r="K305" s="18">
        <v>250.86</v>
      </c>
      <c r="L305" s="18">
        <v>234.667</v>
      </c>
      <c r="M305" s="18">
        <v>254</v>
      </c>
      <c r="N305" s="18">
        <v>-90</v>
      </c>
      <c r="O305" s="18">
        <v>1.097</v>
      </c>
      <c r="P305" s="18"/>
      <c r="Q305" s="18">
        <v>1.097</v>
      </c>
      <c r="R305" s="18">
        <f t="shared" si="9"/>
        <v>8.3136000000000002E-2</v>
      </c>
      <c r="S305" s="24"/>
      <c r="T305" s="24"/>
      <c r="U305" s="24"/>
      <c r="V305" s="24"/>
      <c r="W305" s="24"/>
      <c r="X305" s="24"/>
    </row>
    <row r="306" spans="2:24" x14ac:dyDescent="0.25">
      <c r="B306" s="25"/>
      <c r="C306" s="25"/>
      <c r="E306" s="25"/>
      <c r="G306" s="24"/>
      <c r="H306" s="24"/>
      <c r="I306" s="18">
        <v>6</v>
      </c>
      <c r="J306" s="18">
        <v>1.2999999999999999E-2</v>
      </c>
      <c r="K306" s="18">
        <v>14.449</v>
      </c>
      <c r="L306" s="18">
        <v>9</v>
      </c>
      <c r="M306" s="18">
        <v>104.333</v>
      </c>
      <c r="N306" s="18">
        <v>-90</v>
      </c>
      <c r="O306" s="18">
        <v>0.77400000000000002</v>
      </c>
      <c r="P306" s="18"/>
      <c r="Q306" s="18">
        <v>0.77400000000000002</v>
      </c>
      <c r="R306" s="18">
        <f t="shared" si="9"/>
        <v>0</v>
      </c>
      <c r="S306" s="24"/>
      <c r="T306" s="24"/>
      <c r="U306" s="24"/>
      <c r="V306" s="24"/>
      <c r="W306" s="24"/>
      <c r="X306" s="24"/>
    </row>
    <row r="307" spans="2:24" x14ac:dyDescent="0.25">
      <c r="B307" s="25"/>
      <c r="C307" s="25"/>
      <c r="E307" s="25"/>
      <c r="G307" s="24"/>
      <c r="H307" s="24"/>
      <c r="I307" s="18">
        <v>7</v>
      </c>
      <c r="J307" s="19">
        <v>5.2030000000000002E-4</v>
      </c>
      <c r="K307" s="18">
        <v>135.833</v>
      </c>
      <c r="L307" s="18">
        <v>89.332999999999998</v>
      </c>
      <c r="M307" s="18">
        <v>182.333</v>
      </c>
      <c r="N307" s="18">
        <v>-90</v>
      </c>
      <c r="O307" s="18">
        <v>1.6E-2</v>
      </c>
      <c r="P307" s="18"/>
      <c r="Q307" s="18"/>
      <c r="R307" s="18"/>
      <c r="S307" s="24"/>
      <c r="T307" s="24"/>
      <c r="U307" s="24"/>
      <c r="V307" s="24"/>
      <c r="W307" s="24"/>
      <c r="X307" s="24"/>
    </row>
    <row r="308" spans="2:24" x14ac:dyDescent="0.25">
      <c r="B308" s="25"/>
      <c r="C308" s="25"/>
      <c r="E308" s="25"/>
      <c r="G308" s="24"/>
      <c r="H308" s="24"/>
      <c r="I308" s="18">
        <v>8</v>
      </c>
      <c r="J308" s="19">
        <v>5.2030000000000002E-4</v>
      </c>
      <c r="K308" s="18">
        <v>200</v>
      </c>
      <c r="L308" s="18">
        <v>200</v>
      </c>
      <c r="M308" s="18">
        <v>200</v>
      </c>
      <c r="N308" s="18">
        <v>-90</v>
      </c>
      <c r="O308" s="18">
        <v>1.6E-2</v>
      </c>
      <c r="P308" s="18"/>
      <c r="Q308" s="18"/>
      <c r="R308" s="18"/>
      <c r="S308" s="24"/>
      <c r="T308" s="24"/>
      <c r="U308" s="24"/>
      <c r="V308" s="24"/>
      <c r="W308" s="24"/>
      <c r="X308" s="24"/>
    </row>
    <row r="309" spans="2:24" x14ac:dyDescent="0.25">
      <c r="B309" s="25"/>
      <c r="C309" s="25"/>
      <c r="E309" s="25"/>
      <c r="G309" s="24"/>
      <c r="H309" s="24"/>
      <c r="I309" s="18">
        <v>9</v>
      </c>
      <c r="J309" s="18">
        <v>36.588999999999999</v>
      </c>
      <c r="K309" s="18">
        <v>227.86600000000001</v>
      </c>
      <c r="L309" s="18">
        <v>0</v>
      </c>
      <c r="M309" s="18">
        <v>255</v>
      </c>
      <c r="N309" s="18">
        <v>0</v>
      </c>
      <c r="O309" s="18">
        <v>0</v>
      </c>
      <c r="P309" s="18"/>
      <c r="Q309" s="18"/>
      <c r="R309" s="18"/>
      <c r="S309" s="24"/>
      <c r="T309" s="24"/>
      <c r="U309" s="24"/>
      <c r="V309" s="24"/>
      <c r="W309" s="24"/>
      <c r="X309" s="24"/>
    </row>
    <row r="310" spans="2:24" x14ac:dyDescent="0.25">
      <c r="B310" s="25"/>
      <c r="C310" s="25"/>
      <c r="E310" s="25"/>
      <c r="G310" s="24"/>
      <c r="H310" s="24"/>
      <c r="I310" s="18">
        <v>10</v>
      </c>
      <c r="J310" s="19">
        <v>5.2030000000000002E-4</v>
      </c>
      <c r="K310" s="18">
        <v>118.167</v>
      </c>
      <c r="L310" s="18">
        <v>79</v>
      </c>
      <c r="M310" s="18">
        <v>157.333</v>
      </c>
      <c r="N310" s="18">
        <v>-90</v>
      </c>
      <c r="O310" s="18">
        <v>1.6E-2</v>
      </c>
      <c r="P310" s="18"/>
      <c r="Q310" s="18"/>
      <c r="R310" s="18"/>
      <c r="S310" s="24"/>
      <c r="T310" s="24"/>
      <c r="U310" s="24"/>
      <c r="V310" s="24"/>
      <c r="W310" s="24"/>
      <c r="X310" s="24"/>
    </row>
    <row r="311" spans="2:24" x14ac:dyDescent="0.25">
      <c r="B311" s="25"/>
      <c r="C311" s="25"/>
      <c r="E311" s="25"/>
      <c r="G311" s="24"/>
      <c r="H311" s="24"/>
      <c r="I311" s="18">
        <v>11</v>
      </c>
      <c r="J311" s="18">
        <v>1E-3</v>
      </c>
      <c r="K311" s="18">
        <v>112</v>
      </c>
      <c r="L311" s="18">
        <v>86.667000000000002</v>
      </c>
      <c r="M311" s="18">
        <v>129.333</v>
      </c>
      <c r="N311" s="18">
        <v>-90</v>
      </c>
      <c r="O311" s="18">
        <v>4.8000000000000001E-2</v>
      </c>
      <c r="P311" s="18"/>
      <c r="Q311" s="18"/>
      <c r="R311" s="18"/>
      <c r="S311" s="24"/>
      <c r="T311" s="24"/>
      <c r="U311" s="24"/>
      <c r="V311" s="24"/>
      <c r="W311" s="24"/>
      <c r="X311" s="24"/>
    </row>
    <row r="312" spans="2:24" x14ac:dyDescent="0.25">
      <c r="B312" s="25"/>
      <c r="C312" s="25"/>
      <c r="E312" s="25"/>
      <c r="G312" s="24"/>
      <c r="H312" s="24"/>
      <c r="I312" s="18">
        <v>12</v>
      </c>
      <c r="J312" s="18">
        <v>36.588999999999999</v>
      </c>
      <c r="K312" s="18">
        <v>227.86600000000001</v>
      </c>
      <c r="L312" s="18">
        <v>0</v>
      </c>
      <c r="M312" s="18">
        <v>255</v>
      </c>
      <c r="N312" s="18">
        <v>0</v>
      </c>
      <c r="O312" s="18">
        <v>0</v>
      </c>
      <c r="P312" s="18"/>
      <c r="Q312" s="18"/>
      <c r="R312" s="18"/>
      <c r="S312" s="24"/>
      <c r="T312" s="24"/>
      <c r="U312" s="24"/>
      <c r="V312" s="24"/>
      <c r="W312" s="24"/>
      <c r="X312" s="24"/>
    </row>
    <row r="313" spans="2:24" x14ac:dyDescent="0.25">
      <c r="B313" s="25"/>
      <c r="C313" s="25"/>
      <c r="E313" s="25"/>
      <c r="G313" s="24"/>
      <c r="H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</row>
    <row r="314" spans="2:24" x14ac:dyDescent="0.25">
      <c r="B314" s="25"/>
      <c r="C314" s="25"/>
      <c r="E314" s="25"/>
      <c r="G314" s="24"/>
      <c r="H314" s="24"/>
      <c r="I314" s="18" t="s">
        <v>372</v>
      </c>
      <c r="J314" s="18" t="s">
        <v>373</v>
      </c>
      <c r="K314" s="18" t="s">
        <v>374</v>
      </c>
      <c r="L314" s="18" t="s">
        <v>375</v>
      </c>
      <c r="M314" s="18" t="s">
        <v>376</v>
      </c>
      <c r="N314" s="18" t="s">
        <v>377</v>
      </c>
      <c r="O314" s="18" t="s">
        <v>378</v>
      </c>
      <c r="P314" s="18"/>
      <c r="Q314" s="18" t="s">
        <v>379</v>
      </c>
      <c r="R314" s="18" t="s">
        <v>380</v>
      </c>
      <c r="S314" s="24"/>
      <c r="T314" s="24"/>
      <c r="U314" s="24"/>
      <c r="V314" s="24"/>
      <c r="W314" s="24"/>
      <c r="X314" s="24"/>
    </row>
    <row r="315" spans="2:24" x14ac:dyDescent="0.25">
      <c r="B315" s="25"/>
      <c r="C315" s="25"/>
      <c r="E315" s="25"/>
      <c r="G315" s="24"/>
      <c r="H315" s="24"/>
      <c r="I315" s="18">
        <v>1</v>
      </c>
      <c r="J315" s="18">
        <v>1.4E-2</v>
      </c>
      <c r="K315" s="18">
        <v>186.48099999999999</v>
      </c>
      <c r="L315" s="18">
        <v>104.667</v>
      </c>
      <c r="M315" s="18">
        <v>206</v>
      </c>
      <c r="N315" s="18">
        <v>-90</v>
      </c>
      <c r="O315" s="18">
        <v>1.0089999999999999</v>
      </c>
      <c r="P315" s="18"/>
      <c r="Q315" s="18">
        <v>1.0089999999999999</v>
      </c>
      <c r="R315" s="18">
        <f>O319*1.732</f>
        <v>4.6764E-2</v>
      </c>
      <c r="S315" s="24"/>
      <c r="T315" s="24"/>
      <c r="U315" s="24"/>
      <c r="V315" s="24"/>
      <c r="W315" s="24"/>
      <c r="X315" s="24"/>
    </row>
    <row r="316" spans="2:24" x14ac:dyDescent="0.25">
      <c r="B316" s="25"/>
      <c r="C316" s="25"/>
      <c r="E316" s="25"/>
      <c r="G316" s="24"/>
      <c r="H316" s="24"/>
      <c r="I316" s="18">
        <v>2</v>
      </c>
      <c r="J316" s="18">
        <v>1.4E-2</v>
      </c>
      <c r="K316" s="18">
        <v>122.39</v>
      </c>
      <c r="L316" s="18">
        <v>83.332999999999998</v>
      </c>
      <c r="M316" s="18">
        <v>210</v>
      </c>
      <c r="N316" s="18">
        <v>-90</v>
      </c>
      <c r="O316" s="18">
        <v>1.0089999999999999</v>
      </c>
      <c r="P316" s="18"/>
      <c r="Q316" s="18">
        <v>1.0089999999999999</v>
      </c>
      <c r="R316" s="18">
        <f t="shared" ref="R316:R318" si="10">O320*1.732</f>
        <v>4.6764E-2</v>
      </c>
      <c r="S316" s="24"/>
      <c r="T316" s="24"/>
      <c r="U316" s="24"/>
      <c r="V316" s="24"/>
      <c r="W316" s="24"/>
      <c r="X316" s="24"/>
    </row>
    <row r="317" spans="2:24" x14ac:dyDescent="0.25">
      <c r="B317" s="25"/>
      <c r="C317" s="25"/>
      <c r="E317" s="25"/>
      <c r="G317" s="24"/>
      <c r="H317" s="24"/>
      <c r="I317" s="18">
        <v>3</v>
      </c>
      <c r="J317" s="18">
        <v>1.4E-2</v>
      </c>
      <c r="K317" s="18">
        <v>10.173</v>
      </c>
      <c r="L317" s="18">
        <v>6.3330000000000002</v>
      </c>
      <c r="M317" s="18">
        <v>18.332999999999998</v>
      </c>
      <c r="N317" s="18">
        <v>-90</v>
      </c>
      <c r="O317" s="18">
        <v>1.0349999999999999</v>
      </c>
      <c r="P317" s="18"/>
      <c r="Q317" s="18">
        <v>1.0349999999999999</v>
      </c>
      <c r="R317" s="18">
        <f t="shared" si="10"/>
        <v>6.9279999999999994E-2</v>
      </c>
      <c r="S317" s="24"/>
      <c r="T317" s="24"/>
      <c r="U317" s="24"/>
      <c r="V317" s="24"/>
      <c r="W317" s="24"/>
      <c r="X317" s="24"/>
    </row>
    <row r="318" spans="2:24" x14ac:dyDescent="0.25">
      <c r="B318" s="25"/>
      <c r="C318" s="25"/>
      <c r="E318" s="25"/>
      <c r="G318" s="24"/>
      <c r="H318" s="24"/>
      <c r="I318" s="18">
        <v>4</v>
      </c>
      <c r="J318" s="18">
        <v>1.0999999999999999E-2</v>
      </c>
      <c r="K318" s="18">
        <v>21.861000000000001</v>
      </c>
      <c r="L318" s="18">
        <v>12</v>
      </c>
      <c r="M318" s="18">
        <v>253.333</v>
      </c>
      <c r="N318" s="18">
        <v>-90</v>
      </c>
      <c r="O318" s="18">
        <v>0.78300000000000003</v>
      </c>
      <c r="P318" s="18"/>
      <c r="Q318" s="18">
        <v>0.78300000000000003</v>
      </c>
      <c r="R318" s="18">
        <f t="shared" si="10"/>
        <v>2.2515999999999998E-2</v>
      </c>
      <c r="S318" s="24"/>
      <c r="T318" s="24"/>
      <c r="U318" s="24"/>
      <c r="V318" s="24"/>
      <c r="W318" s="24"/>
      <c r="X318" s="24"/>
    </row>
    <row r="319" spans="2:24" x14ac:dyDescent="0.25">
      <c r="B319" s="25"/>
      <c r="C319" s="25"/>
      <c r="E319" s="25"/>
      <c r="G319" s="24"/>
      <c r="H319" s="24"/>
      <c r="I319" s="18">
        <v>5</v>
      </c>
      <c r="J319" s="19">
        <v>5.2859999999999995E-4</v>
      </c>
      <c r="K319" s="18">
        <v>255</v>
      </c>
      <c r="L319" s="18">
        <v>255</v>
      </c>
      <c r="M319" s="18">
        <v>255</v>
      </c>
      <c r="N319" s="18">
        <v>-90</v>
      </c>
      <c r="O319" s="18">
        <v>2.7E-2</v>
      </c>
      <c r="P319" s="18"/>
      <c r="Q319" s="18"/>
      <c r="R319" s="18"/>
      <c r="S319" s="24"/>
      <c r="T319" s="24"/>
      <c r="U319" s="24"/>
      <c r="V319" s="24"/>
      <c r="W319" s="24"/>
      <c r="X319" s="24"/>
    </row>
    <row r="320" spans="2:24" x14ac:dyDescent="0.25">
      <c r="B320" s="25"/>
      <c r="C320" s="25"/>
      <c r="E320" s="25"/>
      <c r="G320" s="24"/>
      <c r="H320" s="24"/>
      <c r="I320" s="18">
        <v>6</v>
      </c>
      <c r="J320" s="19">
        <v>5.2859999999999995E-4</v>
      </c>
      <c r="K320" s="18">
        <v>255</v>
      </c>
      <c r="L320" s="18">
        <v>255</v>
      </c>
      <c r="M320" s="18">
        <v>255</v>
      </c>
      <c r="N320" s="18">
        <v>-90</v>
      </c>
      <c r="O320" s="18">
        <v>2.7E-2</v>
      </c>
      <c r="P320" s="18"/>
      <c r="Q320" s="18"/>
      <c r="R320" s="18"/>
      <c r="S320" s="24"/>
      <c r="T320" s="24"/>
      <c r="U320" s="24"/>
      <c r="V320" s="24"/>
      <c r="W320" s="24"/>
      <c r="X320" s="24"/>
    </row>
    <row r="321" spans="1:24" x14ac:dyDescent="0.25">
      <c r="B321" s="25"/>
      <c r="C321" s="25"/>
      <c r="E321" s="25"/>
      <c r="G321" s="24"/>
      <c r="H321" s="24"/>
      <c r="I321" s="18">
        <v>7</v>
      </c>
      <c r="J321" s="19">
        <v>7.048E-4</v>
      </c>
      <c r="K321" s="18">
        <v>255</v>
      </c>
      <c r="L321" s="18">
        <v>255</v>
      </c>
      <c r="M321" s="18">
        <v>255</v>
      </c>
      <c r="N321" s="18">
        <v>-90</v>
      </c>
      <c r="O321" s="18">
        <v>0.04</v>
      </c>
      <c r="P321" s="18"/>
      <c r="Q321" s="18"/>
      <c r="R321" s="18"/>
      <c r="S321" s="24"/>
      <c r="T321" s="24"/>
      <c r="U321" s="24"/>
      <c r="V321" s="24"/>
      <c r="W321" s="24"/>
      <c r="X321" s="24"/>
    </row>
    <row r="322" spans="1:24" x14ac:dyDescent="0.25">
      <c r="B322" s="25"/>
      <c r="C322" s="25"/>
      <c r="E322" s="25"/>
      <c r="G322" s="24"/>
      <c r="H322" s="24"/>
      <c r="I322" s="18">
        <v>8</v>
      </c>
      <c r="J322" s="19">
        <v>3.524E-4</v>
      </c>
      <c r="K322" s="18">
        <v>255</v>
      </c>
      <c r="L322" s="18">
        <v>255</v>
      </c>
      <c r="M322" s="18">
        <v>255</v>
      </c>
      <c r="N322" s="18">
        <v>-90</v>
      </c>
      <c r="O322" s="18">
        <v>1.2999999999999999E-2</v>
      </c>
      <c r="P322" s="18"/>
      <c r="Q322" s="18"/>
      <c r="R322" s="18"/>
      <c r="S322" s="24"/>
      <c r="T322" s="24"/>
      <c r="U322" s="24"/>
      <c r="V322" s="24"/>
      <c r="W322" s="24"/>
      <c r="X322" s="24"/>
    </row>
    <row r="323" spans="1:24" x14ac:dyDescent="0.25">
      <c r="B323" s="25"/>
      <c r="C323" s="25"/>
      <c r="E323" s="25"/>
      <c r="G323" s="24"/>
      <c r="H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</row>
    <row r="324" spans="1:24" x14ac:dyDescent="0.25">
      <c r="B324" s="25"/>
      <c r="C324" s="25"/>
      <c r="E324" s="25"/>
      <c r="G324" s="24"/>
      <c r="H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</row>
    <row r="325" spans="1:24" x14ac:dyDescent="0.25">
      <c r="B325" s="25"/>
      <c r="C325" s="25"/>
      <c r="E325" s="25"/>
      <c r="G325" s="24"/>
      <c r="H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</row>
    <row r="326" spans="1:24" x14ac:dyDescent="0.25">
      <c r="A326" s="7">
        <v>6</v>
      </c>
      <c r="B326" s="7" t="s">
        <v>305</v>
      </c>
      <c r="C326" s="7" t="s">
        <v>458</v>
      </c>
      <c r="D326" s="7" t="s">
        <v>393</v>
      </c>
      <c r="E326" s="7" t="s">
        <v>52</v>
      </c>
      <c r="F326" s="7" t="s">
        <v>28</v>
      </c>
      <c r="G326" s="24" t="s">
        <v>39</v>
      </c>
      <c r="H326" s="24"/>
      <c r="I326" s="7">
        <v>3</v>
      </c>
      <c r="J326" s="18">
        <v>0.40200000000000002</v>
      </c>
      <c r="K326" s="18">
        <v>6.062E-2</v>
      </c>
      <c r="L326" s="7">
        <v>3</v>
      </c>
      <c r="M326" s="18">
        <v>2.1070000000000002</v>
      </c>
      <c r="N326" s="18">
        <v>6.062E-2</v>
      </c>
      <c r="O326" s="24"/>
      <c r="P326" s="24"/>
      <c r="Q326" s="24"/>
      <c r="R326" s="24"/>
      <c r="S326" s="24"/>
      <c r="T326" s="24"/>
      <c r="U326" s="24"/>
      <c r="V326" s="24"/>
      <c r="W326" s="24"/>
      <c r="X326" s="24"/>
    </row>
    <row r="327" spans="1:24" x14ac:dyDescent="0.25">
      <c r="B327" s="7" t="s">
        <v>305</v>
      </c>
      <c r="C327" s="7" t="s">
        <v>458</v>
      </c>
      <c r="D327" s="7" t="s">
        <v>393</v>
      </c>
      <c r="E327" s="7" t="s">
        <v>52</v>
      </c>
      <c r="F327" s="7" t="s">
        <v>28</v>
      </c>
      <c r="G327" s="24" t="s">
        <v>14</v>
      </c>
      <c r="H327" s="24"/>
      <c r="I327" s="7">
        <v>3</v>
      </c>
      <c r="J327" s="18">
        <v>0.65600000000000003</v>
      </c>
      <c r="K327" s="18">
        <v>6.062E-2</v>
      </c>
      <c r="L327" s="7">
        <v>3</v>
      </c>
      <c r="M327" s="18">
        <v>1.399</v>
      </c>
      <c r="N327" s="18">
        <v>0.12124</v>
      </c>
      <c r="O327" s="24"/>
      <c r="P327" s="24"/>
      <c r="Q327" s="24"/>
      <c r="R327" s="24"/>
      <c r="S327" s="24"/>
      <c r="T327" s="24"/>
      <c r="U327" s="24"/>
      <c r="V327" s="24"/>
      <c r="W327" s="24"/>
      <c r="X327" s="24"/>
    </row>
    <row r="328" spans="1:24" x14ac:dyDescent="0.25">
      <c r="B328" s="7" t="s">
        <v>305</v>
      </c>
      <c r="C328" s="7" t="s">
        <v>458</v>
      </c>
      <c r="D328" s="7" t="s">
        <v>393</v>
      </c>
      <c r="E328" s="7" t="s">
        <v>52</v>
      </c>
      <c r="F328" s="7" t="s">
        <v>28</v>
      </c>
      <c r="G328" s="24" t="s">
        <v>30</v>
      </c>
      <c r="H328" s="24"/>
      <c r="I328" s="7">
        <v>3</v>
      </c>
      <c r="J328" s="18">
        <v>0.78700000000000003</v>
      </c>
      <c r="K328" s="18">
        <v>6.062E-2</v>
      </c>
      <c r="L328" s="7">
        <v>3</v>
      </c>
      <c r="M328" s="18">
        <v>1.2669999999999999</v>
      </c>
      <c r="N328" s="18">
        <v>0.15068400000000001</v>
      </c>
      <c r="O328" s="24"/>
      <c r="P328" s="24"/>
      <c r="Q328" s="24"/>
      <c r="R328" s="24"/>
      <c r="S328" s="24"/>
      <c r="T328" s="24"/>
      <c r="U328" s="24"/>
      <c r="V328" s="24"/>
      <c r="W328" s="24"/>
      <c r="X328" s="24"/>
    </row>
    <row r="329" spans="1:24" x14ac:dyDescent="0.25">
      <c r="B329" s="7" t="s">
        <v>305</v>
      </c>
      <c r="C329" s="7" t="s">
        <v>458</v>
      </c>
      <c r="D329" s="7" t="s">
        <v>393</v>
      </c>
      <c r="E329" s="7" t="s">
        <v>52</v>
      </c>
      <c r="F329" s="7" t="s">
        <v>28</v>
      </c>
      <c r="G329" s="24" t="s">
        <v>46</v>
      </c>
      <c r="H329" s="24"/>
      <c r="I329" s="7">
        <v>3</v>
      </c>
      <c r="J329" s="18">
        <v>0.65600000000000003</v>
      </c>
      <c r="K329" s="18">
        <v>0.12124</v>
      </c>
      <c r="L329" s="7">
        <v>3</v>
      </c>
      <c r="M329" s="18">
        <v>1.853</v>
      </c>
      <c r="N329" s="18">
        <v>0.48496</v>
      </c>
      <c r="O329" s="24"/>
      <c r="P329" s="24"/>
      <c r="Q329" s="24"/>
      <c r="R329" s="24"/>
      <c r="S329" s="24"/>
      <c r="T329" s="24"/>
      <c r="U329" s="24"/>
      <c r="V329" s="24"/>
      <c r="W329" s="24"/>
      <c r="X329" s="24"/>
    </row>
    <row r="330" spans="1:24" x14ac:dyDescent="0.25">
      <c r="B330" s="7" t="s">
        <v>305</v>
      </c>
      <c r="C330" s="7" t="s">
        <v>458</v>
      </c>
      <c r="D330" s="7" t="s">
        <v>393</v>
      </c>
      <c r="E330" s="7" t="s">
        <v>52</v>
      </c>
      <c r="F330" s="7" t="s">
        <v>28</v>
      </c>
      <c r="G330" s="24" t="s">
        <v>34</v>
      </c>
      <c r="H330" s="24"/>
      <c r="I330" s="7">
        <v>3</v>
      </c>
      <c r="J330" s="18">
        <v>0.58599999999999997</v>
      </c>
      <c r="K330" s="18">
        <v>0</v>
      </c>
      <c r="L330" s="7">
        <v>3</v>
      </c>
      <c r="M330" s="18">
        <v>1.9490000000000001</v>
      </c>
      <c r="N330" s="18">
        <v>0.30309999999999998</v>
      </c>
      <c r="O330" s="24"/>
      <c r="P330" s="24"/>
      <c r="Q330" s="24"/>
      <c r="R330" s="24"/>
      <c r="S330" s="24"/>
      <c r="T330" s="24"/>
      <c r="U330" s="24"/>
      <c r="V330" s="24"/>
      <c r="W330" s="24"/>
      <c r="X330" s="24"/>
    </row>
    <row r="331" spans="1:24" x14ac:dyDescent="0.25">
      <c r="B331" s="7" t="s">
        <v>305</v>
      </c>
      <c r="C331" s="7" t="s">
        <v>458</v>
      </c>
      <c r="D331" s="7" t="s">
        <v>393</v>
      </c>
      <c r="E331" s="7" t="s">
        <v>52</v>
      </c>
      <c r="F331" s="7" t="s">
        <v>28</v>
      </c>
      <c r="G331" s="24" t="s">
        <v>33</v>
      </c>
      <c r="H331" s="24"/>
      <c r="I331" s="7">
        <v>3</v>
      </c>
      <c r="J331" s="18">
        <v>0.56799999999999995</v>
      </c>
      <c r="K331" s="18">
        <v>0</v>
      </c>
      <c r="L331" s="7">
        <v>3</v>
      </c>
      <c r="M331" s="18">
        <v>1.573</v>
      </c>
      <c r="N331" s="18">
        <v>0.12124</v>
      </c>
      <c r="O331" s="24"/>
      <c r="P331" s="24"/>
      <c r="Q331" s="24"/>
      <c r="R331" s="24"/>
      <c r="S331" s="24"/>
      <c r="T331" s="24"/>
      <c r="U331" s="24"/>
      <c r="V331" s="24"/>
      <c r="W331" s="24"/>
      <c r="X331" s="24"/>
    </row>
    <row r="332" spans="1:24" x14ac:dyDescent="0.25">
      <c r="B332" s="7" t="s">
        <v>305</v>
      </c>
      <c r="C332" s="7" t="s">
        <v>458</v>
      </c>
      <c r="D332" s="7" t="s">
        <v>393</v>
      </c>
      <c r="E332" s="7" t="s">
        <v>52</v>
      </c>
      <c r="F332" s="7" t="s">
        <v>28</v>
      </c>
      <c r="G332" s="24" t="s">
        <v>31</v>
      </c>
      <c r="H332" s="24"/>
      <c r="I332" s="7">
        <v>3</v>
      </c>
      <c r="J332" s="18">
        <v>0.752</v>
      </c>
      <c r="K332" s="18">
        <v>0.12124</v>
      </c>
      <c r="L332" s="7">
        <v>3</v>
      </c>
      <c r="M332" s="18">
        <v>1.381</v>
      </c>
      <c r="N332" s="18">
        <v>0</v>
      </c>
      <c r="O332" s="24"/>
      <c r="P332" s="24"/>
      <c r="Q332" s="24"/>
      <c r="R332" s="24"/>
      <c r="S332" s="24"/>
      <c r="T332" s="24"/>
      <c r="U332" s="24"/>
      <c r="V332" s="24"/>
      <c r="W332" s="24"/>
      <c r="X332" s="24"/>
    </row>
    <row r="333" spans="1:24" x14ac:dyDescent="0.25">
      <c r="G333" s="24"/>
      <c r="H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</row>
    <row r="334" spans="1:24" x14ac:dyDescent="0.25">
      <c r="G334" s="24"/>
      <c r="H334" s="24"/>
      <c r="I334" s="18" t="s">
        <v>372</v>
      </c>
      <c r="J334" s="18" t="s">
        <v>373</v>
      </c>
      <c r="K334" s="18" t="s">
        <v>374</v>
      </c>
      <c r="L334" s="18" t="s">
        <v>375</v>
      </c>
      <c r="M334" s="18" t="s">
        <v>376</v>
      </c>
      <c r="N334" s="18" t="s">
        <v>377</v>
      </c>
      <c r="O334" s="18" t="s">
        <v>378</v>
      </c>
      <c r="P334" s="18"/>
      <c r="Q334" s="18" t="s">
        <v>379</v>
      </c>
      <c r="R334" s="18" t="s">
        <v>380</v>
      </c>
      <c r="S334" s="24"/>
      <c r="T334" s="24"/>
      <c r="U334" s="24"/>
      <c r="V334" s="24"/>
      <c r="W334" s="24"/>
      <c r="X334" s="24"/>
    </row>
    <row r="335" spans="1:24" x14ac:dyDescent="0.25">
      <c r="G335" s="24"/>
      <c r="H335" s="24"/>
      <c r="I335" s="18">
        <v>1</v>
      </c>
      <c r="J335" s="18">
        <v>3.6999999999999998E-2</v>
      </c>
      <c r="K335" s="18">
        <v>69.834999999999994</v>
      </c>
      <c r="L335" s="18">
        <v>39.264000000000003</v>
      </c>
      <c r="M335" s="18">
        <v>71.025000000000006</v>
      </c>
      <c r="N335" s="18">
        <v>-90</v>
      </c>
      <c r="O335" s="18">
        <v>2.1070000000000002</v>
      </c>
      <c r="P335" s="18"/>
      <c r="Q335" s="18">
        <v>2.1070000000000002</v>
      </c>
      <c r="R335" s="18">
        <f t="shared" ref="R335:R348" si="11">O349*1.732</f>
        <v>6.0620000000000007E-2</v>
      </c>
      <c r="S335" s="24"/>
      <c r="T335" s="24"/>
      <c r="U335" s="24"/>
      <c r="V335" s="24"/>
      <c r="W335" s="24"/>
      <c r="X335" s="24"/>
    </row>
    <row r="336" spans="1:24" x14ac:dyDescent="0.25">
      <c r="G336" s="24"/>
      <c r="H336" s="24"/>
      <c r="I336" s="18">
        <v>2</v>
      </c>
      <c r="J336" s="18">
        <v>2.5000000000000001E-2</v>
      </c>
      <c r="K336" s="18">
        <v>125.667</v>
      </c>
      <c r="L336" s="18">
        <v>20</v>
      </c>
      <c r="M336" s="18">
        <v>137.5</v>
      </c>
      <c r="N336" s="18">
        <v>-90</v>
      </c>
      <c r="O336" s="18">
        <v>1.399</v>
      </c>
      <c r="P336" s="18"/>
      <c r="Q336" s="18">
        <v>1.399</v>
      </c>
      <c r="R336" s="18">
        <f t="shared" si="11"/>
        <v>0.12124000000000001</v>
      </c>
      <c r="S336" s="24"/>
      <c r="T336" s="24"/>
      <c r="U336" s="24"/>
      <c r="V336" s="24"/>
      <c r="W336" s="24"/>
      <c r="X336" s="24"/>
    </row>
    <row r="337" spans="7:24" x14ac:dyDescent="0.25">
      <c r="G337" s="24"/>
      <c r="H337" s="24"/>
      <c r="I337" s="18">
        <v>3</v>
      </c>
      <c r="J337" s="18">
        <v>2.3E-2</v>
      </c>
      <c r="K337" s="18">
        <v>116.95</v>
      </c>
      <c r="L337" s="18">
        <v>20.5</v>
      </c>
      <c r="M337" s="18">
        <v>120</v>
      </c>
      <c r="N337" s="18">
        <v>-90</v>
      </c>
      <c r="O337" s="18">
        <v>1.2669999999999999</v>
      </c>
      <c r="P337" s="18"/>
      <c r="Q337" s="18">
        <v>1.2669999999999999</v>
      </c>
      <c r="R337" s="18">
        <f t="shared" si="11"/>
        <v>0.15068399999999998</v>
      </c>
      <c r="S337" s="24"/>
      <c r="T337" s="24"/>
      <c r="U337" s="24"/>
      <c r="V337" s="24"/>
      <c r="W337" s="24"/>
      <c r="X337" s="24"/>
    </row>
    <row r="338" spans="7:24" x14ac:dyDescent="0.25">
      <c r="G338" s="24"/>
      <c r="H338" s="24"/>
      <c r="I338" s="18">
        <v>4</v>
      </c>
      <c r="J338" s="18">
        <v>3.3000000000000002E-2</v>
      </c>
      <c r="K338" s="18">
        <v>83.834999999999994</v>
      </c>
      <c r="L338" s="18">
        <v>52</v>
      </c>
      <c r="M338" s="18">
        <v>102.5</v>
      </c>
      <c r="N338" s="18">
        <v>-90.27</v>
      </c>
      <c r="O338" s="18">
        <v>1.853</v>
      </c>
      <c r="P338" s="18"/>
      <c r="Q338" s="18">
        <v>1.853</v>
      </c>
      <c r="R338" s="18">
        <f t="shared" si="11"/>
        <v>0.48496000000000006</v>
      </c>
      <c r="S338" s="24"/>
      <c r="T338" s="24"/>
      <c r="U338" s="24"/>
      <c r="V338" s="24"/>
      <c r="W338" s="24"/>
      <c r="X338" s="24"/>
    </row>
    <row r="339" spans="7:24" x14ac:dyDescent="0.25">
      <c r="G339" s="24"/>
      <c r="H339" s="24"/>
      <c r="I339" s="18">
        <v>5</v>
      </c>
      <c r="J339" s="18">
        <v>3.5000000000000003E-2</v>
      </c>
      <c r="K339" s="18">
        <v>71.174999999999997</v>
      </c>
      <c r="L339" s="18">
        <v>11.5</v>
      </c>
      <c r="M339" s="18">
        <v>73</v>
      </c>
      <c r="N339" s="18">
        <v>-90</v>
      </c>
      <c r="O339" s="18">
        <v>1.9490000000000001</v>
      </c>
      <c r="P339" s="18"/>
      <c r="Q339" s="18">
        <v>1.9490000000000001</v>
      </c>
      <c r="R339" s="18">
        <f t="shared" si="11"/>
        <v>0.30309999999999998</v>
      </c>
      <c r="S339" s="24"/>
      <c r="T339" s="24"/>
      <c r="U339" s="24"/>
      <c r="V339" s="24"/>
      <c r="W339" s="24"/>
      <c r="X339" s="24"/>
    </row>
    <row r="340" spans="7:24" x14ac:dyDescent="0.25">
      <c r="G340" s="24"/>
      <c r="H340" s="24"/>
      <c r="I340" s="18">
        <v>6</v>
      </c>
      <c r="J340" s="18">
        <v>2.8000000000000001E-2</v>
      </c>
      <c r="K340" s="18">
        <v>116.22799999999999</v>
      </c>
      <c r="L340" s="18">
        <v>59.75</v>
      </c>
      <c r="M340" s="18">
        <v>123</v>
      </c>
      <c r="N340" s="18">
        <v>-90</v>
      </c>
      <c r="O340" s="18">
        <v>1.573</v>
      </c>
      <c r="P340" s="18"/>
      <c r="Q340" s="18">
        <v>1.573</v>
      </c>
      <c r="R340" s="18">
        <f t="shared" si="11"/>
        <v>0.12124000000000001</v>
      </c>
      <c r="S340" s="24"/>
      <c r="T340" s="24"/>
      <c r="U340" s="24"/>
      <c r="V340" s="24"/>
      <c r="W340" s="24"/>
      <c r="X340" s="24"/>
    </row>
    <row r="341" spans="7:24" x14ac:dyDescent="0.25">
      <c r="G341" s="24"/>
      <c r="H341" s="24"/>
      <c r="I341" s="18">
        <v>7</v>
      </c>
      <c r="J341" s="18">
        <v>2.4E-2</v>
      </c>
      <c r="K341" s="18">
        <v>87.215999999999994</v>
      </c>
      <c r="L341" s="18">
        <v>49.5</v>
      </c>
      <c r="M341" s="18">
        <v>178.5</v>
      </c>
      <c r="N341" s="18">
        <v>-90</v>
      </c>
      <c r="O341" s="18">
        <v>1.381</v>
      </c>
      <c r="P341" s="18"/>
      <c r="Q341" s="18">
        <v>1.381</v>
      </c>
      <c r="R341" s="18">
        <f t="shared" si="11"/>
        <v>0</v>
      </c>
      <c r="S341" s="24"/>
      <c r="T341" s="24"/>
      <c r="U341" s="24"/>
      <c r="V341" s="24"/>
      <c r="W341" s="24"/>
      <c r="X341" s="24"/>
    </row>
    <row r="342" spans="7:24" x14ac:dyDescent="0.25">
      <c r="G342" s="24"/>
      <c r="H342" s="24"/>
      <c r="I342" s="18">
        <v>8</v>
      </c>
      <c r="J342" s="18">
        <v>7.0000000000000001E-3</v>
      </c>
      <c r="K342" s="18">
        <v>101.292</v>
      </c>
      <c r="L342" s="18">
        <v>57.75</v>
      </c>
      <c r="M342" s="18">
        <v>141.25</v>
      </c>
      <c r="N342" s="18">
        <v>-90</v>
      </c>
      <c r="O342" s="18">
        <v>0.40200000000000002</v>
      </c>
      <c r="P342" s="18"/>
      <c r="Q342" s="18">
        <v>0.40200000000000002</v>
      </c>
      <c r="R342" s="18">
        <f t="shared" si="11"/>
        <v>6.0620000000000007E-2</v>
      </c>
      <c r="S342" s="24"/>
      <c r="T342" s="24"/>
      <c r="U342" s="24"/>
      <c r="V342" s="24"/>
      <c r="W342" s="24"/>
      <c r="X342" s="24"/>
    </row>
    <row r="343" spans="7:24" x14ac:dyDescent="0.25">
      <c r="G343" s="24"/>
      <c r="H343" s="24"/>
      <c r="I343" s="18">
        <v>9</v>
      </c>
      <c r="J343" s="18">
        <v>1.2E-2</v>
      </c>
      <c r="K343" s="18">
        <v>135.31700000000001</v>
      </c>
      <c r="L343" s="18">
        <v>76.5</v>
      </c>
      <c r="M343" s="18">
        <v>216</v>
      </c>
      <c r="N343" s="18">
        <v>-90</v>
      </c>
      <c r="O343" s="18">
        <v>0.65600000000000003</v>
      </c>
      <c r="P343" s="18"/>
      <c r="Q343" s="18">
        <v>0.65600000000000003</v>
      </c>
      <c r="R343" s="18">
        <f t="shared" si="11"/>
        <v>6.0620000000000007E-2</v>
      </c>
      <c r="S343" s="24"/>
      <c r="T343" s="24"/>
      <c r="U343" s="24"/>
      <c r="V343" s="24"/>
      <c r="W343" s="24"/>
      <c r="X343" s="24"/>
    </row>
    <row r="344" spans="7:24" x14ac:dyDescent="0.25">
      <c r="G344" s="24"/>
      <c r="H344" s="24"/>
      <c r="I344" s="18">
        <v>10</v>
      </c>
      <c r="J344" s="18">
        <v>1.4E-2</v>
      </c>
      <c r="K344" s="18">
        <v>86.554000000000002</v>
      </c>
      <c r="L344" s="18">
        <v>48.5</v>
      </c>
      <c r="M344" s="18">
        <v>144.5</v>
      </c>
      <c r="N344" s="18">
        <v>-90</v>
      </c>
      <c r="O344" s="18">
        <v>0.78700000000000003</v>
      </c>
      <c r="P344" s="18"/>
      <c r="Q344" s="18">
        <v>0.78700000000000003</v>
      </c>
      <c r="R344" s="18">
        <f t="shared" si="11"/>
        <v>6.0620000000000007E-2</v>
      </c>
      <c r="S344" s="24"/>
      <c r="T344" s="24"/>
      <c r="U344" s="24"/>
      <c r="V344" s="24"/>
      <c r="W344" s="24"/>
      <c r="X344" s="24"/>
    </row>
    <row r="345" spans="7:24" x14ac:dyDescent="0.25">
      <c r="G345" s="24"/>
      <c r="H345" s="24"/>
      <c r="I345" s="18">
        <v>11</v>
      </c>
      <c r="J345" s="18">
        <v>1.2E-2</v>
      </c>
      <c r="K345" s="18">
        <v>132.499</v>
      </c>
      <c r="L345" s="18">
        <v>22.5</v>
      </c>
      <c r="M345" s="18">
        <v>228.25</v>
      </c>
      <c r="N345" s="18">
        <v>-90</v>
      </c>
      <c r="O345" s="18">
        <v>0.65600000000000003</v>
      </c>
      <c r="P345" s="18"/>
      <c r="Q345" s="18">
        <v>0.65600000000000003</v>
      </c>
      <c r="R345" s="18">
        <f t="shared" si="11"/>
        <v>0.12124000000000001</v>
      </c>
      <c r="S345" s="24"/>
      <c r="T345" s="24"/>
      <c r="U345" s="24"/>
      <c r="V345" s="24"/>
      <c r="W345" s="24"/>
      <c r="X345" s="24"/>
    </row>
    <row r="346" spans="7:24" x14ac:dyDescent="0.25">
      <c r="G346" s="24"/>
      <c r="H346" s="24"/>
      <c r="I346" s="18">
        <v>12</v>
      </c>
      <c r="J346" s="18">
        <v>1.0999999999999999E-2</v>
      </c>
      <c r="K346" s="18">
        <v>15.272</v>
      </c>
      <c r="L346" s="18">
        <v>7.3380000000000001</v>
      </c>
      <c r="M346" s="18">
        <v>150</v>
      </c>
      <c r="N346" s="18">
        <v>-90</v>
      </c>
      <c r="O346" s="18">
        <v>0.58599999999999997</v>
      </c>
      <c r="P346" s="18"/>
      <c r="Q346" s="18">
        <v>0.58599999999999997</v>
      </c>
      <c r="R346" s="18">
        <f t="shared" si="11"/>
        <v>0</v>
      </c>
      <c r="S346" s="24"/>
      <c r="T346" s="24"/>
      <c r="U346" s="24"/>
      <c r="V346" s="24"/>
      <c r="W346" s="24"/>
      <c r="X346" s="24"/>
    </row>
    <row r="347" spans="7:24" x14ac:dyDescent="0.25">
      <c r="G347" s="24"/>
      <c r="H347" s="24"/>
      <c r="I347" s="18">
        <v>13</v>
      </c>
      <c r="J347" s="18">
        <v>0.01</v>
      </c>
      <c r="K347" s="18">
        <v>59.118000000000002</v>
      </c>
      <c r="L347" s="18">
        <v>10.379</v>
      </c>
      <c r="M347" s="18">
        <v>114.5</v>
      </c>
      <c r="N347" s="18">
        <v>-90</v>
      </c>
      <c r="O347" s="18">
        <v>0.56799999999999995</v>
      </c>
      <c r="P347" s="18"/>
      <c r="Q347" s="18">
        <v>0.56799999999999995</v>
      </c>
      <c r="R347" s="18">
        <f t="shared" si="11"/>
        <v>0</v>
      </c>
      <c r="S347" s="24"/>
      <c r="T347" s="24"/>
      <c r="U347" s="24"/>
      <c r="V347" s="24"/>
      <c r="W347" s="24"/>
      <c r="X347" s="24"/>
    </row>
    <row r="348" spans="7:24" x14ac:dyDescent="0.25">
      <c r="G348" s="24"/>
      <c r="H348" s="24"/>
      <c r="I348" s="18">
        <v>14</v>
      </c>
      <c r="J348" s="18">
        <v>1.2999999999999999E-2</v>
      </c>
      <c r="K348" s="18">
        <v>149.92599999999999</v>
      </c>
      <c r="L348" s="18">
        <v>84.5</v>
      </c>
      <c r="M348" s="18">
        <v>212.5</v>
      </c>
      <c r="N348" s="18">
        <v>-90</v>
      </c>
      <c r="O348" s="18">
        <v>0.752</v>
      </c>
      <c r="P348" s="18"/>
      <c r="Q348" s="18">
        <v>0.752</v>
      </c>
      <c r="R348" s="18">
        <f t="shared" si="11"/>
        <v>0.12124000000000001</v>
      </c>
      <c r="S348" s="24"/>
      <c r="T348" s="24"/>
      <c r="U348" s="24"/>
      <c r="V348" s="24"/>
      <c r="W348" s="24"/>
      <c r="X348" s="24"/>
    </row>
    <row r="349" spans="7:24" x14ac:dyDescent="0.25">
      <c r="G349" s="24"/>
      <c r="H349" s="24"/>
      <c r="I349" s="18">
        <v>15</v>
      </c>
      <c r="J349" s="19">
        <v>9.1690000000000001E-4</v>
      </c>
      <c r="K349" s="18">
        <v>21</v>
      </c>
      <c r="L349" s="18">
        <v>10</v>
      </c>
      <c r="M349" s="18">
        <v>29</v>
      </c>
      <c r="N349" s="18">
        <v>-90</v>
      </c>
      <c r="O349" s="18">
        <v>3.5000000000000003E-2</v>
      </c>
      <c r="P349" s="18"/>
      <c r="Q349" s="18"/>
      <c r="R349" s="18"/>
      <c r="S349" s="24"/>
      <c r="T349" s="24"/>
      <c r="U349" s="24"/>
      <c r="V349" s="24"/>
      <c r="W349" s="24"/>
      <c r="X349" s="24"/>
    </row>
    <row r="350" spans="7:24" x14ac:dyDescent="0.25">
      <c r="G350" s="24"/>
      <c r="H350" s="24"/>
      <c r="I350" s="18">
        <v>16</v>
      </c>
      <c r="J350" s="18">
        <v>2E-3</v>
      </c>
      <c r="K350" s="18">
        <v>85.4</v>
      </c>
      <c r="L350" s="18">
        <v>4</v>
      </c>
      <c r="M350" s="18">
        <v>121</v>
      </c>
      <c r="N350" s="18">
        <v>-90</v>
      </c>
      <c r="O350" s="18">
        <v>7.0000000000000007E-2</v>
      </c>
      <c r="P350" s="18"/>
      <c r="Q350" s="18"/>
      <c r="R350" s="18"/>
      <c r="S350" s="24"/>
      <c r="T350" s="24"/>
      <c r="U350" s="24"/>
      <c r="V350" s="24"/>
      <c r="W350" s="24"/>
      <c r="X350" s="24"/>
    </row>
    <row r="351" spans="7:24" x14ac:dyDescent="0.25">
      <c r="G351" s="24"/>
      <c r="H351" s="24"/>
      <c r="I351" s="18">
        <v>17</v>
      </c>
      <c r="J351" s="18">
        <v>2E-3</v>
      </c>
      <c r="K351" s="18">
        <v>45.5</v>
      </c>
      <c r="L351" s="18">
        <v>7</v>
      </c>
      <c r="M351" s="18">
        <v>197</v>
      </c>
      <c r="N351" s="18">
        <v>-90</v>
      </c>
      <c r="O351" s="18">
        <v>8.6999999999999994E-2</v>
      </c>
      <c r="P351" s="18"/>
      <c r="Q351" s="18"/>
      <c r="R351" s="18"/>
      <c r="S351" s="24"/>
      <c r="T351" s="24"/>
      <c r="U351" s="24"/>
      <c r="V351" s="24"/>
      <c r="W351" s="24"/>
      <c r="X351" s="24"/>
    </row>
    <row r="352" spans="7:24" x14ac:dyDescent="0.25">
      <c r="G352" s="24"/>
      <c r="H352" s="24"/>
      <c r="I352" s="18">
        <v>18</v>
      </c>
      <c r="J352" s="18">
        <v>5.0000000000000001E-3</v>
      </c>
      <c r="K352" s="18">
        <v>50.176000000000002</v>
      </c>
      <c r="L352" s="18">
        <v>10</v>
      </c>
      <c r="M352" s="18">
        <v>252</v>
      </c>
      <c r="N352" s="18">
        <v>-90</v>
      </c>
      <c r="O352" s="18">
        <v>0.28000000000000003</v>
      </c>
      <c r="P352" s="18"/>
      <c r="Q352" s="18"/>
      <c r="R352" s="18"/>
      <c r="S352" s="24"/>
      <c r="T352" s="24"/>
      <c r="U352" s="24"/>
      <c r="V352" s="24"/>
      <c r="W352" s="24"/>
      <c r="X352" s="24"/>
    </row>
    <row r="353" spans="1:24" x14ac:dyDescent="0.25">
      <c r="G353" s="24"/>
      <c r="H353" s="24"/>
      <c r="I353" s="18">
        <v>19</v>
      </c>
      <c r="J353" s="18">
        <v>3.0000000000000001E-3</v>
      </c>
      <c r="K353" s="18">
        <v>55.545000000000002</v>
      </c>
      <c r="L353" s="18">
        <v>18</v>
      </c>
      <c r="M353" s="18">
        <v>65</v>
      </c>
      <c r="N353" s="18">
        <v>-90</v>
      </c>
      <c r="O353" s="18">
        <v>0.17499999999999999</v>
      </c>
      <c r="P353" s="18"/>
      <c r="Q353" s="18"/>
      <c r="R353" s="18"/>
      <c r="S353" s="24"/>
      <c r="T353" s="24"/>
      <c r="U353" s="24"/>
      <c r="V353" s="24"/>
      <c r="W353" s="24"/>
      <c r="X353" s="24"/>
    </row>
    <row r="354" spans="1:24" x14ac:dyDescent="0.25">
      <c r="G354" s="24"/>
      <c r="H354" s="24"/>
      <c r="I354" s="18">
        <v>20</v>
      </c>
      <c r="J354" s="18">
        <v>2E-3</v>
      </c>
      <c r="K354" s="18">
        <v>58</v>
      </c>
      <c r="L354" s="18">
        <v>10</v>
      </c>
      <c r="M354" s="18">
        <v>177</v>
      </c>
      <c r="N354" s="18">
        <v>-90</v>
      </c>
      <c r="O354" s="18">
        <v>7.0000000000000007E-2</v>
      </c>
      <c r="P354" s="18"/>
      <c r="Q354" s="18"/>
      <c r="R354" s="18"/>
      <c r="S354" s="24"/>
      <c r="T354" s="24"/>
      <c r="U354" s="24"/>
      <c r="V354" s="24"/>
      <c r="W354" s="24"/>
      <c r="X354" s="24"/>
    </row>
    <row r="355" spans="1:24" x14ac:dyDescent="0.25">
      <c r="G355" s="24"/>
      <c r="H355" s="24"/>
      <c r="I355" s="18">
        <v>21</v>
      </c>
      <c r="J355" s="18">
        <v>23.062000000000001</v>
      </c>
      <c r="K355" s="18">
        <v>228.28899999999999</v>
      </c>
      <c r="L355" s="18">
        <v>0</v>
      </c>
      <c r="M355" s="18">
        <v>255</v>
      </c>
      <c r="N355" s="18">
        <v>0</v>
      </c>
      <c r="O355" s="18">
        <v>0</v>
      </c>
      <c r="P355" s="18"/>
      <c r="Q355" s="18"/>
      <c r="R355" s="18"/>
      <c r="S355" s="24"/>
      <c r="T355" s="24"/>
      <c r="U355" s="24"/>
      <c r="V355" s="24"/>
      <c r="W355" s="24"/>
      <c r="X355" s="24"/>
    </row>
    <row r="356" spans="1:24" x14ac:dyDescent="0.25">
      <c r="G356" s="24"/>
      <c r="H356" s="24"/>
      <c r="I356" s="18">
        <v>22</v>
      </c>
      <c r="J356" s="19">
        <v>9.1690000000000001E-4</v>
      </c>
      <c r="K356" s="18">
        <v>49</v>
      </c>
      <c r="L356" s="18">
        <v>47</v>
      </c>
      <c r="M356" s="18">
        <v>51</v>
      </c>
      <c r="N356" s="18">
        <v>-90</v>
      </c>
      <c r="O356" s="18">
        <v>3.5000000000000003E-2</v>
      </c>
      <c r="P356" s="18"/>
      <c r="Q356" s="18"/>
      <c r="R356" s="18"/>
      <c r="S356" s="24"/>
      <c r="T356" s="24"/>
      <c r="U356" s="24"/>
      <c r="V356" s="24"/>
      <c r="W356" s="24"/>
      <c r="X356" s="24"/>
    </row>
    <row r="357" spans="1:24" x14ac:dyDescent="0.25">
      <c r="G357" s="24"/>
      <c r="H357" s="24"/>
      <c r="I357" s="18">
        <v>23</v>
      </c>
      <c r="J357" s="19">
        <v>9.1690000000000001E-4</v>
      </c>
      <c r="K357" s="18">
        <v>92.667000000000002</v>
      </c>
      <c r="L357" s="18">
        <v>24</v>
      </c>
      <c r="M357" s="18">
        <v>155</v>
      </c>
      <c r="N357" s="18">
        <v>-90</v>
      </c>
      <c r="O357" s="18">
        <v>3.5000000000000003E-2</v>
      </c>
      <c r="P357" s="18"/>
      <c r="Q357" s="18"/>
      <c r="R357" s="18"/>
      <c r="S357" s="24"/>
      <c r="T357" s="24"/>
      <c r="U357" s="24"/>
      <c r="V357" s="24"/>
      <c r="W357" s="24"/>
      <c r="X357" s="24"/>
    </row>
    <row r="358" spans="1:24" x14ac:dyDescent="0.25">
      <c r="G358" s="24"/>
      <c r="H358" s="24"/>
      <c r="I358" s="18">
        <v>24</v>
      </c>
      <c r="J358" s="19">
        <v>9.1690000000000001E-4</v>
      </c>
      <c r="K358" s="18">
        <v>155.333</v>
      </c>
      <c r="L358" s="18">
        <v>103</v>
      </c>
      <c r="M358" s="18">
        <v>209</v>
      </c>
      <c r="N358" s="18">
        <v>-90</v>
      </c>
      <c r="O358" s="18">
        <v>3.5000000000000003E-2</v>
      </c>
      <c r="P358" s="18"/>
      <c r="Q358" s="18"/>
      <c r="R358" s="18"/>
      <c r="S358" s="24"/>
      <c r="T358" s="24"/>
      <c r="U358" s="24"/>
      <c r="V358" s="24"/>
      <c r="W358" s="24"/>
      <c r="X358" s="24"/>
    </row>
    <row r="359" spans="1:24" x14ac:dyDescent="0.25">
      <c r="G359" s="24"/>
      <c r="H359" s="24"/>
      <c r="I359" s="18">
        <v>25</v>
      </c>
      <c r="J359" s="18">
        <v>2E-3</v>
      </c>
      <c r="K359" s="18">
        <v>23</v>
      </c>
      <c r="L359" s="18">
        <v>0</v>
      </c>
      <c r="M359" s="18">
        <v>65</v>
      </c>
      <c r="N359" s="18">
        <v>-90</v>
      </c>
      <c r="O359" s="18">
        <v>7.0000000000000007E-2</v>
      </c>
      <c r="P359" s="18"/>
      <c r="Q359" s="18"/>
      <c r="R359" s="18"/>
      <c r="S359" s="24"/>
      <c r="T359" s="24"/>
      <c r="U359" s="24"/>
      <c r="V359" s="24"/>
      <c r="W359" s="24"/>
      <c r="X359" s="24"/>
    </row>
    <row r="360" spans="1:24" x14ac:dyDescent="0.25">
      <c r="G360" s="24"/>
      <c r="H360" s="24"/>
      <c r="I360" s="18">
        <v>26</v>
      </c>
      <c r="J360" s="18">
        <v>23.062000000000001</v>
      </c>
      <c r="K360" s="18">
        <v>228.28899999999999</v>
      </c>
      <c r="L360" s="18">
        <v>0</v>
      </c>
      <c r="M360" s="18">
        <v>255</v>
      </c>
      <c r="N360" s="18">
        <v>0</v>
      </c>
      <c r="O360" s="18">
        <v>0</v>
      </c>
      <c r="P360" s="18"/>
      <c r="Q360" s="18"/>
      <c r="R360" s="18"/>
      <c r="S360" s="24"/>
      <c r="T360" s="24"/>
      <c r="U360" s="24"/>
      <c r="V360" s="24"/>
      <c r="W360" s="24"/>
      <c r="X360" s="24"/>
    </row>
    <row r="361" spans="1:24" x14ac:dyDescent="0.25">
      <c r="G361" s="24"/>
      <c r="H361" s="24"/>
      <c r="I361" s="18">
        <v>27</v>
      </c>
      <c r="J361" s="18">
        <v>23.062000000000001</v>
      </c>
      <c r="K361" s="18">
        <v>228.28899999999999</v>
      </c>
      <c r="L361" s="18">
        <v>0</v>
      </c>
      <c r="M361" s="18">
        <v>255</v>
      </c>
      <c r="N361" s="18">
        <v>0</v>
      </c>
      <c r="O361" s="18">
        <v>0</v>
      </c>
      <c r="P361" s="18"/>
      <c r="Q361" s="18"/>
      <c r="R361" s="18"/>
      <c r="S361" s="24"/>
      <c r="T361" s="24"/>
      <c r="U361" s="24"/>
      <c r="V361" s="24"/>
      <c r="W361" s="24"/>
      <c r="X361" s="24"/>
    </row>
    <row r="362" spans="1:24" x14ac:dyDescent="0.25">
      <c r="G362" s="24"/>
      <c r="H362" s="24"/>
      <c r="I362" s="18">
        <v>28</v>
      </c>
      <c r="J362" s="18">
        <v>2E-3</v>
      </c>
      <c r="K362" s="18">
        <v>25.2</v>
      </c>
      <c r="L362" s="18">
        <v>1</v>
      </c>
      <c r="M362" s="18">
        <v>53</v>
      </c>
      <c r="N362" s="18">
        <v>-90</v>
      </c>
      <c r="O362" s="18">
        <v>7.0000000000000007E-2</v>
      </c>
      <c r="P362" s="18"/>
      <c r="Q362" s="18"/>
      <c r="R362" s="18"/>
      <c r="S362" s="24"/>
      <c r="T362" s="24"/>
      <c r="U362" s="24"/>
      <c r="V362" s="24"/>
      <c r="W362" s="24"/>
      <c r="X362" s="24"/>
    </row>
    <row r="363" spans="1:24" x14ac:dyDescent="0.25">
      <c r="G363" s="24"/>
      <c r="H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</row>
    <row r="364" spans="1:24" x14ac:dyDescent="0.25">
      <c r="G364" s="24"/>
      <c r="H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</row>
    <row r="365" spans="1:24" x14ac:dyDescent="0.25">
      <c r="A365" s="7">
        <v>7</v>
      </c>
      <c r="B365" s="7" t="s">
        <v>620</v>
      </c>
      <c r="C365" s="29" t="s">
        <v>454</v>
      </c>
      <c r="D365" s="25" t="s">
        <v>569</v>
      </c>
      <c r="E365" s="25" t="s">
        <v>621</v>
      </c>
      <c r="F365" s="7" t="s">
        <v>28</v>
      </c>
      <c r="G365" s="24" t="s">
        <v>66</v>
      </c>
      <c r="H365" s="24"/>
      <c r="I365" s="7">
        <v>3</v>
      </c>
      <c r="J365" s="7">
        <v>1.071</v>
      </c>
      <c r="K365" s="7">
        <v>0.140292</v>
      </c>
      <c r="L365" s="7">
        <v>3</v>
      </c>
      <c r="M365" s="24">
        <v>1.006</v>
      </c>
      <c r="N365" s="24">
        <v>2.7712000000000001E-2</v>
      </c>
      <c r="O365" s="24"/>
      <c r="P365" s="24"/>
      <c r="Q365" s="24"/>
      <c r="R365" s="24"/>
      <c r="S365" s="24"/>
      <c r="T365" s="24"/>
      <c r="U365" s="24"/>
      <c r="V365" s="24"/>
      <c r="W365" s="24"/>
      <c r="X365" s="24"/>
    </row>
    <row r="366" spans="1:24" x14ac:dyDescent="0.25">
      <c r="B366" s="7" t="s">
        <v>620</v>
      </c>
      <c r="C366" s="29" t="s">
        <v>454</v>
      </c>
      <c r="D366" s="25" t="s">
        <v>569</v>
      </c>
      <c r="E366" s="25" t="s">
        <v>621</v>
      </c>
      <c r="F366" s="7" t="s">
        <v>28</v>
      </c>
      <c r="G366" s="24" t="s">
        <v>44</v>
      </c>
      <c r="H366" s="24"/>
      <c r="I366" s="7">
        <v>3</v>
      </c>
      <c r="J366" s="7">
        <v>1.899</v>
      </c>
      <c r="K366" s="7">
        <v>0.33773999999999998</v>
      </c>
      <c r="L366" s="7">
        <v>3</v>
      </c>
      <c r="M366" s="24">
        <v>1.006</v>
      </c>
      <c r="N366" s="24">
        <v>5.5424000000000001E-2</v>
      </c>
      <c r="O366" s="24"/>
      <c r="P366" s="24"/>
      <c r="Q366" s="24"/>
      <c r="R366" s="24"/>
      <c r="S366" s="24"/>
      <c r="T366" s="24"/>
      <c r="U366" s="24"/>
      <c r="V366" s="24"/>
      <c r="W366" s="24"/>
      <c r="X366" s="24"/>
    </row>
    <row r="367" spans="1:24" x14ac:dyDescent="0.25">
      <c r="B367" s="7" t="s">
        <v>620</v>
      </c>
      <c r="C367" s="29" t="s">
        <v>454</v>
      </c>
      <c r="D367" s="25" t="s">
        <v>569</v>
      </c>
      <c r="E367" s="25" t="s">
        <v>621</v>
      </c>
      <c r="F367" s="7" t="s">
        <v>28</v>
      </c>
      <c r="G367" s="24" t="s">
        <v>43</v>
      </c>
      <c r="H367" s="24"/>
      <c r="I367" s="7">
        <v>3</v>
      </c>
      <c r="J367" s="7">
        <v>1.9810000000000001</v>
      </c>
      <c r="K367" s="7">
        <v>0.11258</v>
      </c>
      <c r="L367" s="7">
        <v>3</v>
      </c>
      <c r="M367" s="24">
        <v>1.006</v>
      </c>
      <c r="N367" s="24">
        <v>0.87119599999999997</v>
      </c>
      <c r="O367" s="24"/>
      <c r="P367" s="24"/>
      <c r="Q367" s="24"/>
      <c r="R367" s="24"/>
      <c r="S367" s="24"/>
      <c r="T367" s="24"/>
      <c r="U367" s="24"/>
      <c r="V367" s="24"/>
      <c r="W367" s="24"/>
      <c r="X367" s="24"/>
    </row>
    <row r="368" spans="1:24" x14ac:dyDescent="0.25">
      <c r="B368" s="7" t="s">
        <v>620</v>
      </c>
      <c r="C368" s="29" t="s">
        <v>454</v>
      </c>
      <c r="D368" s="25" t="s">
        <v>569</v>
      </c>
      <c r="E368" s="25" t="s">
        <v>621</v>
      </c>
      <c r="F368" s="7" t="s">
        <v>28</v>
      </c>
      <c r="G368" s="24" t="s">
        <v>47</v>
      </c>
      <c r="H368" s="24"/>
      <c r="I368" s="7">
        <v>3</v>
      </c>
      <c r="J368" s="7">
        <v>1.494</v>
      </c>
      <c r="K368" s="7">
        <v>0.11258</v>
      </c>
      <c r="L368" s="7">
        <v>3</v>
      </c>
      <c r="M368" s="24">
        <v>1.006</v>
      </c>
      <c r="N368" s="24">
        <v>0.25287199999999999</v>
      </c>
      <c r="O368" s="24"/>
      <c r="P368" s="24"/>
      <c r="Q368" s="24"/>
      <c r="R368" s="24"/>
      <c r="S368" s="24"/>
      <c r="T368" s="24"/>
      <c r="U368" s="24"/>
      <c r="V368" s="24"/>
      <c r="W368" s="24"/>
      <c r="X368" s="24"/>
    </row>
    <row r="369" spans="2:24" x14ac:dyDescent="0.25">
      <c r="B369" s="7" t="s">
        <v>620</v>
      </c>
      <c r="C369" s="29" t="s">
        <v>454</v>
      </c>
      <c r="D369" s="25" t="s">
        <v>569</v>
      </c>
      <c r="E369" s="25" t="s">
        <v>621</v>
      </c>
      <c r="F369" s="7" t="s">
        <v>28</v>
      </c>
      <c r="G369" s="24" t="s">
        <v>50</v>
      </c>
      <c r="H369" s="24"/>
      <c r="I369" s="7">
        <v>3</v>
      </c>
      <c r="J369" s="7">
        <v>5.8949999999999996</v>
      </c>
      <c r="K369" s="7">
        <v>0.72917200000000004</v>
      </c>
      <c r="L369" s="7">
        <v>3</v>
      </c>
      <c r="M369" s="24">
        <v>0.98199999999999998</v>
      </c>
      <c r="N369" s="24">
        <v>0.12124</v>
      </c>
      <c r="O369" s="24"/>
      <c r="P369" s="24"/>
      <c r="Q369" s="24"/>
      <c r="R369" s="24"/>
      <c r="S369" s="24"/>
      <c r="T369" s="24"/>
      <c r="U369" s="24"/>
      <c r="V369" s="24"/>
      <c r="W369" s="24"/>
      <c r="X369" s="24"/>
    </row>
    <row r="370" spans="2:24" x14ac:dyDescent="0.25">
      <c r="B370" s="7" t="s">
        <v>620</v>
      </c>
      <c r="C370" s="29" t="s">
        <v>454</v>
      </c>
      <c r="D370" s="25" t="s">
        <v>569</v>
      </c>
      <c r="E370" s="25" t="s">
        <v>621</v>
      </c>
      <c r="F370" s="7" t="s">
        <v>28</v>
      </c>
      <c r="G370" s="24" t="s">
        <v>49</v>
      </c>
      <c r="H370" s="24"/>
      <c r="I370" s="7">
        <v>3</v>
      </c>
      <c r="J370" s="7">
        <v>3.7890000000000001</v>
      </c>
      <c r="K370" s="7">
        <v>0.365452</v>
      </c>
      <c r="L370" s="7">
        <v>3</v>
      </c>
      <c r="M370" s="24">
        <v>0.98199999999999998</v>
      </c>
      <c r="N370" s="24">
        <v>0.48669200000000001</v>
      </c>
      <c r="O370" s="24"/>
      <c r="P370" s="24"/>
      <c r="Q370" s="24"/>
      <c r="R370" s="24"/>
      <c r="S370" s="24"/>
      <c r="T370" s="24"/>
      <c r="U370" s="24"/>
      <c r="V370" s="24"/>
      <c r="W370" s="24"/>
      <c r="X370" s="24"/>
    </row>
    <row r="371" spans="2:24" x14ac:dyDescent="0.25">
      <c r="B371" s="7" t="s">
        <v>620</v>
      </c>
      <c r="C371" s="29" t="s">
        <v>454</v>
      </c>
      <c r="D371" s="25" t="s">
        <v>569</v>
      </c>
      <c r="E371" s="25" t="s">
        <v>621</v>
      </c>
      <c r="F371" s="7" t="s">
        <v>28</v>
      </c>
      <c r="G371" s="24" t="s">
        <v>46</v>
      </c>
      <c r="H371" s="24"/>
      <c r="I371" s="7">
        <v>3</v>
      </c>
      <c r="J371" s="7">
        <v>1.895</v>
      </c>
      <c r="K371" s="7">
        <v>0.48669200000000001</v>
      </c>
      <c r="L371" s="7">
        <v>3</v>
      </c>
      <c r="M371" s="24">
        <v>0.91200000000000003</v>
      </c>
      <c r="N371" s="24">
        <v>0</v>
      </c>
      <c r="O371" s="24"/>
      <c r="P371" s="24"/>
      <c r="Q371" s="24"/>
      <c r="R371" s="24"/>
      <c r="S371" s="24"/>
      <c r="T371" s="24"/>
      <c r="U371" s="24"/>
      <c r="V371" s="24"/>
      <c r="W371" s="24"/>
      <c r="X371" s="24"/>
    </row>
    <row r="372" spans="2:24" x14ac:dyDescent="0.25">
      <c r="B372" s="7" t="s">
        <v>620</v>
      </c>
      <c r="C372" s="29" t="s">
        <v>454</v>
      </c>
      <c r="D372" s="25" t="s">
        <v>569</v>
      </c>
      <c r="E372" s="25" t="s">
        <v>621</v>
      </c>
      <c r="F372" s="7" t="s">
        <v>28</v>
      </c>
      <c r="G372" s="24" t="s">
        <v>36</v>
      </c>
      <c r="H372" s="24"/>
      <c r="I372" s="7">
        <v>3</v>
      </c>
      <c r="J372" s="7">
        <v>1.4039999999999999</v>
      </c>
      <c r="K372" s="7">
        <v>0.12124</v>
      </c>
      <c r="L372" s="7">
        <v>3</v>
      </c>
      <c r="M372" s="24">
        <v>0.98199999999999998</v>
      </c>
      <c r="N372" s="24">
        <v>0</v>
      </c>
      <c r="O372" s="24"/>
      <c r="P372" s="24"/>
      <c r="Q372" s="24"/>
      <c r="R372" s="24"/>
      <c r="S372" s="24"/>
      <c r="T372" s="24"/>
      <c r="U372" s="24"/>
      <c r="V372" s="24"/>
      <c r="W372" s="24"/>
      <c r="X372" s="24"/>
    </row>
    <row r="373" spans="2:24" x14ac:dyDescent="0.25">
      <c r="B373" s="7" t="s">
        <v>620</v>
      </c>
      <c r="C373" s="29" t="s">
        <v>454</v>
      </c>
      <c r="D373" s="25" t="s">
        <v>569</v>
      </c>
      <c r="E373" s="25" t="s">
        <v>621</v>
      </c>
      <c r="F373" s="7" t="s">
        <v>28</v>
      </c>
      <c r="G373" s="24" t="s">
        <v>34</v>
      </c>
      <c r="H373" s="24"/>
      <c r="I373" s="7">
        <v>3</v>
      </c>
      <c r="J373" s="7">
        <v>4.6189999999999998</v>
      </c>
      <c r="K373" s="7">
        <v>0.36718400000000001</v>
      </c>
      <c r="L373" s="7">
        <v>3</v>
      </c>
      <c r="M373" s="24">
        <v>1.0089999999999999</v>
      </c>
      <c r="N373" s="24">
        <v>9.1796000000000003E-2</v>
      </c>
      <c r="O373" s="24"/>
      <c r="P373" s="24"/>
      <c r="Q373" s="24"/>
      <c r="R373" s="24"/>
      <c r="S373" s="24"/>
      <c r="T373" s="24"/>
      <c r="U373" s="24"/>
      <c r="V373" s="24"/>
      <c r="W373" s="24"/>
      <c r="X373" s="24"/>
    </row>
    <row r="374" spans="2:24" x14ac:dyDescent="0.25">
      <c r="B374" s="7" t="s">
        <v>620</v>
      </c>
      <c r="C374" s="29" t="s">
        <v>454</v>
      </c>
      <c r="D374" s="25" t="s">
        <v>569</v>
      </c>
      <c r="E374" s="25" t="s">
        <v>621</v>
      </c>
      <c r="F374" s="7" t="s">
        <v>28</v>
      </c>
      <c r="G374" s="24" t="s">
        <v>31</v>
      </c>
      <c r="H374" s="24"/>
      <c r="I374" s="7">
        <v>3</v>
      </c>
      <c r="J374" s="7">
        <v>2.7610000000000001</v>
      </c>
      <c r="K374" s="7">
        <v>9.1796000000000003E-2</v>
      </c>
      <c r="L374" s="7">
        <v>3</v>
      </c>
      <c r="M374" s="24">
        <v>0.95599999999999996</v>
      </c>
      <c r="N374" s="24">
        <v>9.1796000000000003E-2</v>
      </c>
      <c r="O374" s="24"/>
      <c r="P374" s="24"/>
      <c r="Q374" s="24"/>
      <c r="R374" s="24"/>
      <c r="S374" s="24"/>
      <c r="T374" s="24"/>
      <c r="U374" s="24"/>
      <c r="V374" s="24"/>
      <c r="W374" s="24"/>
      <c r="X374" s="24"/>
    </row>
    <row r="375" spans="2:24" x14ac:dyDescent="0.25">
      <c r="B375" s="7" t="s">
        <v>620</v>
      </c>
      <c r="C375" s="29" t="s">
        <v>454</v>
      </c>
      <c r="D375" s="25" t="s">
        <v>569</v>
      </c>
      <c r="E375" s="25" t="s">
        <v>621</v>
      </c>
      <c r="F375" s="7" t="s">
        <v>28</v>
      </c>
      <c r="G375" s="24" t="s">
        <v>32</v>
      </c>
      <c r="H375" s="24"/>
      <c r="I375" s="7">
        <v>3</v>
      </c>
      <c r="J375" s="7">
        <v>2.0179999999999998</v>
      </c>
      <c r="K375" s="7">
        <v>0</v>
      </c>
      <c r="L375" s="7">
        <v>3</v>
      </c>
      <c r="M375" s="24">
        <v>0.95599999999999996</v>
      </c>
      <c r="N375" s="24">
        <v>0</v>
      </c>
      <c r="O375" s="24"/>
      <c r="P375" s="24"/>
      <c r="Q375" s="24"/>
      <c r="R375" s="24"/>
      <c r="S375" s="24"/>
      <c r="T375" s="24"/>
      <c r="U375" s="24"/>
      <c r="V375" s="24"/>
      <c r="W375" s="24"/>
      <c r="X375" s="24"/>
    </row>
    <row r="376" spans="2:24" x14ac:dyDescent="0.25">
      <c r="B376" s="7" t="s">
        <v>620</v>
      </c>
      <c r="C376" s="29" t="s">
        <v>454</v>
      </c>
      <c r="D376" s="25" t="s">
        <v>569</v>
      </c>
      <c r="E376" s="25" t="s">
        <v>621</v>
      </c>
      <c r="F376" s="7" t="s">
        <v>28</v>
      </c>
      <c r="G376" s="24" t="s">
        <v>33</v>
      </c>
      <c r="H376" s="24"/>
      <c r="I376" s="7">
        <v>3</v>
      </c>
      <c r="J376" s="7">
        <v>1.593</v>
      </c>
      <c r="K376" s="7">
        <v>0</v>
      </c>
      <c r="L376" s="7">
        <v>3</v>
      </c>
      <c r="M376" s="24">
        <v>0.95599999999999996</v>
      </c>
      <c r="N376" s="24">
        <v>0</v>
      </c>
      <c r="O376" s="24"/>
      <c r="P376" s="24"/>
      <c r="Q376" s="24"/>
      <c r="R376" s="24"/>
      <c r="S376" s="24"/>
      <c r="T376" s="24"/>
      <c r="U376" s="24"/>
      <c r="V376" s="24"/>
      <c r="W376" s="24"/>
      <c r="X376" s="24"/>
    </row>
    <row r="377" spans="2:24" x14ac:dyDescent="0.25">
      <c r="C377" s="29"/>
      <c r="D377" s="25"/>
      <c r="E377" s="25"/>
      <c r="G377" s="24"/>
      <c r="H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</row>
    <row r="378" spans="2:24" x14ac:dyDescent="0.25">
      <c r="C378" s="29"/>
      <c r="D378" s="25"/>
      <c r="E378" s="25"/>
      <c r="G378" s="24"/>
      <c r="H378" s="24"/>
      <c r="I378" s="18" t="s">
        <v>372</v>
      </c>
      <c r="J378" s="18" t="s">
        <v>373</v>
      </c>
      <c r="K378" s="18" t="s">
        <v>374</v>
      </c>
      <c r="L378" s="18" t="s">
        <v>375</v>
      </c>
      <c r="M378" s="18" t="s">
        <v>376</v>
      </c>
      <c r="N378" s="18" t="s">
        <v>377</v>
      </c>
      <c r="O378" s="18" t="s">
        <v>378</v>
      </c>
      <c r="P378" s="18"/>
      <c r="Q378" s="18" t="s">
        <v>379</v>
      </c>
      <c r="R378" s="18" t="s">
        <v>380</v>
      </c>
      <c r="S378" s="24"/>
      <c r="T378" s="24"/>
      <c r="U378" s="24"/>
      <c r="V378" s="24"/>
      <c r="W378" s="24"/>
      <c r="X378" s="24"/>
    </row>
    <row r="379" spans="2:24" x14ac:dyDescent="0.25">
      <c r="C379" s="29"/>
      <c r="D379" s="25"/>
      <c r="E379" s="25"/>
      <c r="G379" s="24"/>
      <c r="H379" s="24"/>
      <c r="I379" s="18">
        <v>1</v>
      </c>
      <c r="J379" s="18">
        <v>1.7000000000000001E-2</v>
      </c>
      <c r="K379" s="18">
        <v>43.143000000000001</v>
      </c>
      <c r="L379" s="18">
        <v>0</v>
      </c>
      <c r="M379" s="18">
        <v>203</v>
      </c>
      <c r="N379" s="18">
        <v>-90</v>
      </c>
      <c r="O379" s="18">
        <v>1.006</v>
      </c>
      <c r="P379" s="18"/>
      <c r="Q379" s="18">
        <v>1.006</v>
      </c>
      <c r="R379" s="18">
        <f>O387*1.732</f>
        <v>2.7712000000000001E-2</v>
      </c>
      <c r="S379" s="24"/>
      <c r="T379" s="24"/>
      <c r="U379" s="24"/>
      <c r="V379" s="24"/>
      <c r="W379" s="24"/>
      <c r="X379" s="24"/>
    </row>
    <row r="380" spans="2:24" x14ac:dyDescent="0.25">
      <c r="C380" s="29"/>
      <c r="D380" s="25"/>
      <c r="E380" s="25"/>
      <c r="G380" s="24"/>
      <c r="H380" s="24"/>
      <c r="I380" s="18">
        <v>2</v>
      </c>
      <c r="J380" s="18">
        <v>1.7000000000000001E-2</v>
      </c>
      <c r="K380" s="18">
        <v>2.7410000000000001</v>
      </c>
      <c r="L380" s="18">
        <v>0</v>
      </c>
      <c r="M380" s="18">
        <v>150.667</v>
      </c>
      <c r="N380" s="18">
        <v>-90</v>
      </c>
      <c r="O380" s="18">
        <v>1.006</v>
      </c>
      <c r="P380" s="18"/>
      <c r="Q380" s="18">
        <v>1.006</v>
      </c>
      <c r="R380" s="18">
        <f t="shared" ref="R380:R386" si="12">O388*1.732</f>
        <v>5.5424000000000001E-2</v>
      </c>
      <c r="S380" s="24"/>
      <c r="T380" s="24"/>
      <c r="U380" s="24"/>
      <c r="V380" s="24"/>
      <c r="W380" s="24"/>
      <c r="X380" s="24"/>
    </row>
    <row r="381" spans="2:24" x14ac:dyDescent="0.25">
      <c r="C381" s="29"/>
      <c r="D381" s="25"/>
      <c r="E381" s="25"/>
      <c r="G381" s="24"/>
      <c r="H381" s="24"/>
      <c r="I381" s="18">
        <v>3</v>
      </c>
      <c r="J381" s="18">
        <v>1.7000000000000001E-2</v>
      </c>
      <c r="K381" s="18">
        <v>2.7410000000000001</v>
      </c>
      <c r="L381" s="18">
        <v>0</v>
      </c>
      <c r="M381" s="18">
        <v>150.667</v>
      </c>
      <c r="N381" s="18">
        <v>-90</v>
      </c>
      <c r="O381" s="18">
        <v>1.006</v>
      </c>
      <c r="P381" s="18"/>
      <c r="Q381" s="18">
        <v>1.006</v>
      </c>
      <c r="R381" s="18">
        <f t="shared" si="12"/>
        <v>0.87119599999999997</v>
      </c>
      <c r="S381" s="24"/>
      <c r="T381" s="24"/>
      <c r="U381" s="24"/>
      <c r="V381" s="24"/>
      <c r="W381" s="24"/>
      <c r="X381" s="24"/>
    </row>
    <row r="382" spans="2:24" x14ac:dyDescent="0.25">
      <c r="C382" s="29"/>
      <c r="D382" s="25"/>
      <c r="E382" s="25"/>
      <c r="G382" s="24"/>
      <c r="H382" s="24"/>
      <c r="I382" s="18">
        <v>4</v>
      </c>
      <c r="J382" s="18">
        <v>1.7000000000000001E-2</v>
      </c>
      <c r="K382" s="18">
        <v>28.794</v>
      </c>
      <c r="L382" s="18">
        <v>0</v>
      </c>
      <c r="M382" s="18">
        <v>203</v>
      </c>
      <c r="N382" s="18">
        <v>-90</v>
      </c>
      <c r="O382" s="18">
        <v>1.006</v>
      </c>
      <c r="P382" s="18"/>
      <c r="Q382" s="18">
        <v>1.006</v>
      </c>
      <c r="R382" s="18">
        <f t="shared" si="12"/>
        <v>0.25287199999999999</v>
      </c>
      <c r="S382" s="24"/>
      <c r="T382" s="24"/>
      <c r="U382" s="24"/>
      <c r="V382" s="24"/>
      <c r="W382" s="24"/>
      <c r="X382" s="24"/>
    </row>
    <row r="383" spans="2:24" x14ac:dyDescent="0.25">
      <c r="C383" s="29"/>
      <c r="D383" s="25"/>
      <c r="E383" s="25"/>
      <c r="G383" s="24"/>
      <c r="H383" s="24"/>
      <c r="I383" s="18">
        <v>5</v>
      </c>
      <c r="J383" s="18">
        <v>1.7999999999999999E-2</v>
      </c>
      <c r="K383" s="18">
        <v>19.527000000000001</v>
      </c>
      <c r="L383" s="18">
        <v>0</v>
      </c>
      <c r="M383" s="18">
        <v>117.667</v>
      </c>
      <c r="N383" s="18">
        <v>-90</v>
      </c>
      <c r="O383" s="18">
        <v>1.071</v>
      </c>
      <c r="P383" s="18"/>
      <c r="Q383" s="18">
        <v>1.071</v>
      </c>
      <c r="R383" s="18">
        <f t="shared" si="12"/>
        <v>0.140292</v>
      </c>
      <c r="S383" s="24"/>
      <c r="T383" s="24"/>
      <c r="U383" s="24"/>
      <c r="V383" s="24"/>
      <c r="W383" s="24"/>
      <c r="X383" s="24"/>
    </row>
    <row r="384" spans="2:24" x14ac:dyDescent="0.25">
      <c r="C384" s="29"/>
      <c r="D384" s="25"/>
      <c r="E384" s="25"/>
      <c r="G384" s="24"/>
      <c r="H384" s="24"/>
      <c r="I384" s="18">
        <v>6</v>
      </c>
      <c r="J384" s="18">
        <v>3.1E-2</v>
      </c>
      <c r="K384" s="18">
        <v>11.76</v>
      </c>
      <c r="L384" s="18">
        <v>0</v>
      </c>
      <c r="M384" s="18">
        <v>68.667000000000002</v>
      </c>
      <c r="N384" s="18">
        <v>-90</v>
      </c>
      <c r="O384" s="18">
        <v>1.899</v>
      </c>
      <c r="P384" s="18"/>
      <c r="Q384" s="18">
        <v>1.899</v>
      </c>
      <c r="R384" s="18">
        <f t="shared" si="12"/>
        <v>0.33773999999999998</v>
      </c>
      <c r="S384" s="24"/>
      <c r="T384" s="24"/>
      <c r="U384" s="24"/>
      <c r="V384" s="24"/>
      <c r="W384" s="24"/>
      <c r="X384" s="24"/>
    </row>
    <row r="385" spans="3:24" x14ac:dyDescent="0.25">
      <c r="C385" s="29"/>
      <c r="D385" s="25"/>
      <c r="E385" s="25"/>
      <c r="G385" s="24"/>
      <c r="H385" s="24"/>
      <c r="I385" s="18">
        <v>7</v>
      </c>
      <c r="J385" s="18">
        <v>3.2000000000000001E-2</v>
      </c>
      <c r="K385" s="18">
        <v>134.95699999999999</v>
      </c>
      <c r="L385" s="18">
        <v>33</v>
      </c>
      <c r="M385" s="18">
        <v>255</v>
      </c>
      <c r="N385" s="18">
        <v>-90</v>
      </c>
      <c r="O385" s="18">
        <v>1.9810000000000001</v>
      </c>
      <c r="P385" s="18"/>
      <c r="Q385" s="18">
        <v>1.9810000000000001</v>
      </c>
      <c r="R385" s="18">
        <f t="shared" si="12"/>
        <v>0.11258</v>
      </c>
      <c r="S385" s="24"/>
      <c r="T385" s="24"/>
      <c r="U385" s="24"/>
      <c r="V385" s="24"/>
      <c r="W385" s="24"/>
      <c r="X385" s="24"/>
    </row>
    <row r="386" spans="3:24" x14ac:dyDescent="0.25">
      <c r="C386" s="29"/>
      <c r="D386" s="25"/>
      <c r="E386" s="25"/>
      <c r="G386" s="24"/>
      <c r="H386" s="24"/>
      <c r="I386" s="18">
        <v>8</v>
      </c>
      <c r="J386" s="18">
        <v>2.5000000000000001E-2</v>
      </c>
      <c r="K386" s="18">
        <v>2.742</v>
      </c>
      <c r="L386" s="18">
        <v>0</v>
      </c>
      <c r="M386" s="18">
        <v>203</v>
      </c>
      <c r="N386" s="18">
        <v>-90</v>
      </c>
      <c r="O386" s="18">
        <v>1.494</v>
      </c>
      <c r="P386" s="18"/>
      <c r="Q386" s="18">
        <v>1.494</v>
      </c>
      <c r="R386" s="18">
        <f t="shared" si="12"/>
        <v>0.11258</v>
      </c>
      <c r="S386" s="24"/>
      <c r="T386" s="24"/>
      <c r="U386" s="24"/>
      <c r="V386" s="24"/>
      <c r="W386" s="24"/>
      <c r="X386" s="24"/>
    </row>
    <row r="387" spans="3:24" x14ac:dyDescent="0.25">
      <c r="C387" s="29"/>
      <c r="D387" s="25"/>
      <c r="E387" s="25"/>
      <c r="G387" s="24"/>
      <c r="H387" s="24"/>
      <c r="I387" s="18">
        <v>9</v>
      </c>
      <c r="J387" s="19">
        <v>5.2709999999999996E-4</v>
      </c>
      <c r="K387" s="18">
        <v>148</v>
      </c>
      <c r="L387" s="18">
        <v>68.667000000000002</v>
      </c>
      <c r="M387" s="18">
        <v>227.333</v>
      </c>
      <c r="N387" s="18">
        <v>-90</v>
      </c>
      <c r="O387" s="18">
        <v>1.6E-2</v>
      </c>
      <c r="P387" s="18"/>
      <c r="Q387" s="18"/>
      <c r="R387" s="18"/>
      <c r="S387" s="24"/>
      <c r="T387" s="24"/>
      <c r="U387" s="24"/>
      <c r="V387" s="24"/>
      <c r="W387" s="24"/>
      <c r="X387" s="24"/>
    </row>
    <row r="388" spans="3:24" x14ac:dyDescent="0.25">
      <c r="C388" s="29"/>
      <c r="D388" s="25"/>
      <c r="E388" s="25"/>
      <c r="G388" s="24"/>
      <c r="H388" s="24"/>
      <c r="I388" s="18">
        <v>10</v>
      </c>
      <c r="J388" s="19">
        <v>7.9060000000000003E-4</v>
      </c>
      <c r="K388" s="18">
        <v>39.222000000000001</v>
      </c>
      <c r="L388" s="18">
        <v>0</v>
      </c>
      <c r="M388" s="18">
        <v>117.667</v>
      </c>
      <c r="N388" s="18">
        <v>-90</v>
      </c>
      <c r="O388" s="18">
        <v>3.2000000000000001E-2</v>
      </c>
      <c r="P388" s="18"/>
      <c r="Q388" s="18"/>
      <c r="R388" s="18"/>
      <c r="S388" s="24"/>
      <c r="T388" s="24"/>
      <c r="U388" s="24"/>
      <c r="V388" s="24"/>
      <c r="W388" s="24"/>
      <c r="X388" s="24"/>
    </row>
    <row r="389" spans="3:24" x14ac:dyDescent="0.25">
      <c r="C389" s="29"/>
      <c r="D389" s="25"/>
      <c r="E389" s="25"/>
      <c r="G389" s="24"/>
      <c r="H389" s="24"/>
      <c r="I389" s="18">
        <v>11</v>
      </c>
      <c r="J389" s="18">
        <v>8.0000000000000002E-3</v>
      </c>
      <c r="K389" s="18">
        <v>3.8540000000000001</v>
      </c>
      <c r="L389" s="18">
        <v>0</v>
      </c>
      <c r="M389" s="18">
        <v>123.333</v>
      </c>
      <c r="N389" s="18">
        <v>-90</v>
      </c>
      <c r="O389" s="18">
        <v>0.503</v>
      </c>
      <c r="P389" s="18"/>
      <c r="Q389" s="18"/>
      <c r="R389" s="18"/>
      <c r="S389" s="24"/>
      <c r="T389" s="24"/>
      <c r="U389" s="24"/>
      <c r="V389" s="24"/>
      <c r="W389" s="24"/>
      <c r="X389" s="24"/>
    </row>
    <row r="390" spans="3:24" x14ac:dyDescent="0.25">
      <c r="C390" s="29"/>
      <c r="D390" s="25"/>
      <c r="E390" s="25"/>
      <c r="G390" s="24"/>
      <c r="H390" s="24"/>
      <c r="I390" s="18">
        <v>12</v>
      </c>
      <c r="J390" s="18">
        <v>3.0000000000000001E-3</v>
      </c>
      <c r="K390" s="18">
        <v>49.133000000000003</v>
      </c>
      <c r="L390" s="18">
        <v>0</v>
      </c>
      <c r="M390" s="18">
        <v>137.333</v>
      </c>
      <c r="N390" s="18">
        <v>-90</v>
      </c>
      <c r="O390" s="18">
        <v>0.14599999999999999</v>
      </c>
      <c r="P390" s="18"/>
      <c r="Q390" s="18"/>
      <c r="R390" s="18"/>
      <c r="S390" s="24"/>
      <c r="T390" s="24"/>
      <c r="U390" s="24"/>
      <c r="V390" s="24"/>
      <c r="W390" s="24"/>
      <c r="X390" s="24"/>
    </row>
    <row r="391" spans="3:24" x14ac:dyDescent="0.25">
      <c r="C391" s="29"/>
      <c r="D391" s="25"/>
      <c r="E391" s="25"/>
      <c r="G391" s="24"/>
      <c r="H391" s="24"/>
      <c r="I391" s="18">
        <v>13</v>
      </c>
      <c r="J391" s="18">
        <v>2E-3</v>
      </c>
      <c r="K391" s="18">
        <v>164.94399999999999</v>
      </c>
      <c r="L391" s="18">
        <v>0</v>
      </c>
      <c r="M391" s="18">
        <v>255</v>
      </c>
      <c r="N391" s="18">
        <v>-90</v>
      </c>
      <c r="O391" s="18">
        <v>8.1000000000000003E-2</v>
      </c>
      <c r="P391" s="18"/>
      <c r="Q391" s="18"/>
      <c r="R391" s="18"/>
      <c r="S391" s="24"/>
      <c r="T391" s="24"/>
      <c r="U391" s="24"/>
      <c r="V391" s="24"/>
      <c r="W391" s="24"/>
      <c r="X391" s="24"/>
    </row>
    <row r="392" spans="3:24" x14ac:dyDescent="0.25">
      <c r="C392" s="29"/>
      <c r="D392" s="25"/>
      <c r="E392" s="25"/>
      <c r="G392" s="24"/>
      <c r="H392" s="24"/>
      <c r="I392" s="18">
        <v>14</v>
      </c>
      <c r="J392" s="18">
        <v>3.0000000000000001E-3</v>
      </c>
      <c r="K392" s="18">
        <v>10.308</v>
      </c>
      <c r="L392" s="18">
        <v>0</v>
      </c>
      <c r="M392" s="18">
        <v>117.667</v>
      </c>
      <c r="N392" s="18">
        <v>-90</v>
      </c>
      <c r="O392" s="18">
        <v>0.19500000000000001</v>
      </c>
      <c r="P392" s="18"/>
      <c r="Q392" s="18"/>
      <c r="R392" s="18"/>
      <c r="S392" s="24"/>
      <c r="T392" s="24"/>
      <c r="U392" s="24"/>
      <c r="V392" s="24"/>
      <c r="W392" s="24"/>
      <c r="X392" s="24"/>
    </row>
    <row r="393" spans="3:24" x14ac:dyDescent="0.25">
      <c r="C393" s="29"/>
      <c r="D393" s="25"/>
      <c r="E393" s="25"/>
      <c r="G393" s="24"/>
      <c r="H393" s="24"/>
      <c r="I393" s="18">
        <v>15</v>
      </c>
      <c r="J393" s="18">
        <v>1E-3</v>
      </c>
      <c r="K393" s="18">
        <v>136.06700000000001</v>
      </c>
      <c r="L393" s="18">
        <v>0</v>
      </c>
      <c r="M393" s="18">
        <v>241.667</v>
      </c>
      <c r="N393" s="18">
        <v>-90</v>
      </c>
      <c r="O393" s="18">
        <v>6.5000000000000002E-2</v>
      </c>
      <c r="P393" s="18"/>
      <c r="Q393" s="18"/>
      <c r="R393" s="18"/>
      <c r="S393" s="24"/>
      <c r="T393" s="24"/>
      <c r="U393" s="24"/>
      <c r="V393" s="24"/>
      <c r="W393" s="24"/>
      <c r="X393" s="24"/>
    </row>
    <row r="394" spans="3:24" x14ac:dyDescent="0.25">
      <c r="C394" s="29"/>
      <c r="D394" s="25"/>
      <c r="E394" s="25"/>
      <c r="G394" s="24"/>
      <c r="H394" s="24"/>
      <c r="I394" s="18">
        <v>16</v>
      </c>
      <c r="J394" s="18">
        <v>1E-3</v>
      </c>
      <c r="K394" s="18">
        <v>36</v>
      </c>
      <c r="L394" s="18">
        <v>11</v>
      </c>
      <c r="M394" s="18">
        <v>49</v>
      </c>
      <c r="N394" s="18">
        <v>-90</v>
      </c>
      <c r="O394" s="18">
        <v>6.5000000000000002E-2</v>
      </c>
      <c r="P394" s="18"/>
      <c r="Q394" s="18"/>
      <c r="R394" s="18"/>
      <c r="S394" s="24"/>
      <c r="T394" s="24"/>
      <c r="U394" s="24"/>
      <c r="V394" s="24"/>
      <c r="W394" s="24"/>
      <c r="X394" s="24"/>
    </row>
    <row r="395" spans="3:24" x14ac:dyDescent="0.25">
      <c r="C395" s="29"/>
      <c r="D395" s="25"/>
      <c r="E395" s="25"/>
      <c r="G395" s="24"/>
      <c r="H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</row>
    <row r="396" spans="3:24" x14ac:dyDescent="0.25">
      <c r="C396" s="29"/>
      <c r="D396" s="25"/>
      <c r="E396" s="25"/>
      <c r="G396" s="24"/>
      <c r="H396" s="24"/>
      <c r="I396" s="18" t="s">
        <v>372</v>
      </c>
      <c r="J396" s="18" t="s">
        <v>373</v>
      </c>
      <c r="K396" s="18" t="s">
        <v>374</v>
      </c>
      <c r="L396" s="18" t="s">
        <v>375</v>
      </c>
      <c r="M396" s="18" t="s">
        <v>376</v>
      </c>
      <c r="N396" s="18" t="s">
        <v>377</v>
      </c>
      <c r="O396" s="18" t="s">
        <v>378</v>
      </c>
      <c r="P396" s="18"/>
      <c r="Q396" s="18" t="s">
        <v>379</v>
      </c>
      <c r="R396" s="18" t="s">
        <v>380</v>
      </c>
      <c r="S396" s="24"/>
      <c r="T396" s="24"/>
      <c r="U396" s="24"/>
      <c r="V396" s="24"/>
      <c r="W396" s="24"/>
      <c r="X396" s="24"/>
    </row>
    <row r="397" spans="3:24" x14ac:dyDescent="0.25">
      <c r="C397" s="29"/>
      <c r="D397" s="25"/>
      <c r="E397" s="25"/>
      <c r="G397" s="24"/>
      <c r="H397" s="24"/>
      <c r="I397" s="18">
        <v>1</v>
      </c>
      <c r="J397" s="18">
        <v>7.3999999999999996E-2</v>
      </c>
      <c r="K397" s="18">
        <v>27</v>
      </c>
      <c r="L397" s="18">
        <v>0</v>
      </c>
      <c r="M397" s="18">
        <v>74</v>
      </c>
      <c r="N397" s="18">
        <v>-90</v>
      </c>
      <c r="O397" s="18">
        <v>0.98199999999999998</v>
      </c>
      <c r="P397" s="18"/>
      <c r="Q397" s="18">
        <v>0.98199999999999998</v>
      </c>
      <c r="R397" s="18">
        <f>O405*1.732</f>
        <v>0.12124000000000001</v>
      </c>
      <c r="S397" s="24"/>
      <c r="T397" s="24"/>
      <c r="U397" s="24"/>
      <c r="V397" s="24"/>
      <c r="W397" s="24"/>
      <c r="X397" s="24"/>
    </row>
    <row r="398" spans="3:24" x14ac:dyDescent="0.25">
      <c r="C398" s="29"/>
      <c r="D398" s="25"/>
      <c r="E398" s="25"/>
      <c r="G398" s="24"/>
      <c r="H398" s="24"/>
      <c r="I398" s="18">
        <v>2</v>
      </c>
      <c r="J398" s="18">
        <v>7.3999999999999996E-2</v>
      </c>
      <c r="K398" s="18">
        <v>5.6440000000000001</v>
      </c>
      <c r="L398" s="18">
        <v>0</v>
      </c>
      <c r="M398" s="18">
        <v>84.667000000000002</v>
      </c>
      <c r="N398" s="18">
        <v>-90</v>
      </c>
      <c r="O398" s="18">
        <v>0.98199999999999998</v>
      </c>
      <c r="P398" s="18"/>
      <c r="Q398" s="18">
        <v>0.98199999999999998</v>
      </c>
      <c r="R398" s="18">
        <f t="shared" ref="R398:R404" si="13">O406*1.732</f>
        <v>0.48669200000000007</v>
      </c>
      <c r="S398" s="24"/>
      <c r="T398" s="24"/>
      <c r="U398" s="24"/>
      <c r="V398" s="24"/>
      <c r="W398" s="24"/>
      <c r="X398" s="24"/>
    </row>
    <row r="399" spans="3:24" x14ac:dyDescent="0.25">
      <c r="C399" s="29"/>
      <c r="D399" s="25"/>
      <c r="E399" s="25"/>
      <c r="G399" s="24"/>
      <c r="H399" s="24"/>
      <c r="I399" s="18">
        <v>3</v>
      </c>
      <c r="J399" s="18">
        <v>6.9000000000000006E-2</v>
      </c>
      <c r="K399" s="18">
        <v>46.19</v>
      </c>
      <c r="L399" s="18">
        <v>24.667000000000002</v>
      </c>
      <c r="M399" s="18">
        <v>153.333</v>
      </c>
      <c r="N399" s="18">
        <v>-90</v>
      </c>
      <c r="O399" s="18">
        <v>0.91200000000000003</v>
      </c>
      <c r="P399" s="18"/>
      <c r="Q399" s="18">
        <v>0.91200000000000003</v>
      </c>
      <c r="R399" s="18">
        <f t="shared" si="13"/>
        <v>0</v>
      </c>
      <c r="S399" s="24"/>
      <c r="T399" s="24"/>
      <c r="U399" s="24"/>
      <c r="V399" s="24"/>
      <c r="W399" s="24"/>
      <c r="X399" s="24"/>
    </row>
    <row r="400" spans="3:24" x14ac:dyDescent="0.25">
      <c r="C400" s="29"/>
      <c r="D400" s="25"/>
      <c r="E400" s="25"/>
      <c r="G400" s="24"/>
      <c r="H400" s="24"/>
      <c r="I400" s="18">
        <v>4</v>
      </c>
      <c r="J400" s="18">
        <v>7.3999999999999996E-2</v>
      </c>
      <c r="K400" s="18">
        <v>52.2</v>
      </c>
      <c r="L400" s="18">
        <v>32.667000000000002</v>
      </c>
      <c r="M400" s="18">
        <v>142.667</v>
      </c>
      <c r="N400" s="18">
        <v>-90</v>
      </c>
      <c r="O400" s="18">
        <v>0.98199999999999998</v>
      </c>
      <c r="P400" s="18"/>
      <c r="Q400" s="18">
        <v>0.98199999999999998</v>
      </c>
      <c r="R400" s="18">
        <f t="shared" si="13"/>
        <v>0</v>
      </c>
      <c r="S400" s="24"/>
      <c r="T400" s="24"/>
      <c r="U400" s="24"/>
      <c r="V400" s="24"/>
      <c r="W400" s="24"/>
      <c r="X400" s="24"/>
    </row>
    <row r="401" spans="3:24" x14ac:dyDescent="0.25">
      <c r="C401" s="29"/>
      <c r="D401" s="25"/>
      <c r="E401" s="25"/>
      <c r="G401" s="24"/>
      <c r="H401" s="24"/>
      <c r="I401" s="18">
        <v>5</v>
      </c>
      <c r="J401" s="18">
        <v>0.41899999999999998</v>
      </c>
      <c r="K401" s="18">
        <v>125.596</v>
      </c>
      <c r="L401" s="18">
        <v>84.667000000000002</v>
      </c>
      <c r="M401" s="18">
        <v>241.667</v>
      </c>
      <c r="N401" s="18">
        <v>-90</v>
      </c>
      <c r="O401" s="18">
        <v>5.8949999999999996</v>
      </c>
      <c r="P401" s="18"/>
      <c r="Q401" s="18">
        <v>5.8949999999999996</v>
      </c>
      <c r="R401" s="18">
        <f t="shared" si="13"/>
        <v>0.72917199999999993</v>
      </c>
      <c r="S401" s="24"/>
      <c r="T401" s="24"/>
      <c r="U401" s="24"/>
      <c r="V401" s="24"/>
      <c r="W401" s="24"/>
      <c r="X401" s="24"/>
    </row>
    <row r="402" spans="3:24" x14ac:dyDescent="0.25">
      <c r="C402" s="29"/>
      <c r="D402" s="25"/>
      <c r="E402" s="25"/>
      <c r="G402" s="24"/>
      <c r="H402" s="24"/>
      <c r="I402" s="18">
        <v>6</v>
      </c>
      <c r="J402" s="18">
        <v>0.27100000000000002</v>
      </c>
      <c r="K402" s="18">
        <v>232.81800000000001</v>
      </c>
      <c r="L402" s="18">
        <v>173</v>
      </c>
      <c r="M402" s="18">
        <v>255</v>
      </c>
      <c r="N402" s="18">
        <v>-90</v>
      </c>
      <c r="O402" s="18">
        <v>3.7890000000000001</v>
      </c>
      <c r="P402" s="18"/>
      <c r="Q402" s="18">
        <v>3.7890000000000001</v>
      </c>
      <c r="R402" s="18">
        <f t="shared" si="13"/>
        <v>0.365452</v>
      </c>
      <c r="S402" s="24"/>
      <c r="T402" s="24"/>
      <c r="U402" s="24"/>
      <c r="V402" s="24"/>
      <c r="W402" s="24"/>
      <c r="X402" s="24"/>
    </row>
    <row r="403" spans="3:24" x14ac:dyDescent="0.25">
      <c r="C403" s="29"/>
      <c r="D403" s="25"/>
      <c r="E403" s="25"/>
      <c r="G403" s="24"/>
      <c r="H403" s="24"/>
      <c r="I403" s="18">
        <v>7</v>
      </c>
      <c r="J403" s="18">
        <v>0.13800000000000001</v>
      </c>
      <c r="K403" s="18">
        <v>0</v>
      </c>
      <c r="L403" s="18">
        <v>0</v>
      </c>
      <c r="M403" s="18">
        <v>0</v>
      </c>
      <c r="N403" s="18">
        <v>-90</v>
      </c>
      <c r="O403" s="18">
        <v>1.895</v>
      </c>
      <c r="P403" s="18"/>
      <c r="Q403" s="18">
        <v>1.895</v>
      </c>
      <c r="R403" s="18">
        <f t="shared" si="13"/>
        <v>0.48669200000000007</v>
      </c>
      <c r="S403" s="24"/>
      <c r="T403" s="24"/>
      <c r="U403" s="24"/>
      <c r="V403" s="24"/>
      <c r="W403" s="24"/>
      <c r="X403" s="24"/>
    </row>
    <row r="404" spans="3:24" x14ac:dyDescent="0.25">
      <c r="C404" s="29"/>
      <c r="D404" s="25"/>
      <c r="E404" s="25"/>
      <c r="G404" s="24"/>
      <c r="H404" s="24"/>
      <c r="I404" s="18">
        <v>8</v>
      </c>
      <c r="J404" s="18">
        <v>0.10299999999999999</v>
      </c>
      <c r="K404" s="18">
        <v>75.587000000000003</v>
      </c>
      <c r="L404" s="18">
        <v>52</v>
      </c>
      <c r="M404" s="18">
        <v>142.667</v>
      </c>
      <c r="N404" s="18">
        <v>-90</v>
      </c>
      <c r="O404" s="18">
        <v>1.4039999999999999</v>
      </c>
      <c r="P404" s="18"/>
      <c r="Q404" s="18">
        <v>1.4039999999999999</v>
      </c>
      <c r="R404" s="18">
        <f t="shared" si="13"/>
        <v>0.12124000000000001</v>
      </c>
      <c r="S404" s="24"/>
      <c r="T404" s="24"/>
      <c r="U404" s="24"/>
      <c r="V404" s="24"/>
      <c r="W404" s="24"/>
      <c r="X404" s="24"/>
    </row>
    <row r="405" spans="3:24" x14ac:dyDescent="0.25">
      <c r="C405" s="29"/>
      <c r="D405" s="25"/>
      <c r="E405" s="25"/>
      <c r="G405" s="24"/>
      <c r="H405" s="24"/>
      <c r="I405" s="18">
        <v>9</v>
      </c>
      <c r="J405" s="18">
        <v>0.01</v>
      </c>
      <c r="K405" s="18">
        <v>66</v>
      </c>
      <c r="L405" s="18">
        <v>0</v>
      </c>
      <c r="M405" s="18">
        <v>132</v>
      </c>
      <c r="N405" s="18">
        <v>-90</v>
      </c>
      <c r="O405" s="18">
        <v>7.0000000000000007E-2</v>
      </c>
      <c r="P405" s="18"/>
      <c r="Q405" s="18"/>
      <c r="R405" s="18"/>
      <c r="S405" s="24"/>
      <c r="T405" s="24"/>
      <c r="U405" s="24"/>
      <c r="V405" s="24"/>
      <c r="W405" s="24"/>
      <c r="X405" s="24"/>
    </row>
    <row r="406" spans="3:24" x14ac:dyDescent="0.25">
      <c r="C406" s="29"/>
      <c r="D406" s="25"/>
      <c r="E406" s="25"/>
      <c r="G406" s="24"/>
      <c r="H406" s="24"/>
      <c r="I406" s="18">
        <v>10</v>
      </c>
      <c r="J406" s="18">
        <v>2.5000000000000001E-2</v>
      </c>
      <c r="K406" s="18">
        <v>55.933</v>
      </c>
      <c r="L406" s="18">
        <v>0</v>
      </c>
      <c r="M406" s="18">
        <v>104.333</v>
      </c>
      <c r="N406" s="18">
        <v>-90</v>
      </c>
      <c r="O406" s="18">
        <v>0.28100000000000003</v>
      </c>
      <c r="P406" s="18"/>
      <c r="Q406" s="18"/>
      <c r="R406" s="18"/>
      <c r="S406" s="24"/>
      <c r="T406" s="24"/>
      <c r="U406" s="24"/>
      <c r="V406" s="24"/>
      <c r="W406" s="24"/>
      <c r="X406" s="24"/>
    </row>
    <row r="407" spans="3:24" x14ac:dyDescent="0.25">
      <c r="C407" s="29"/>
      <c r="D407" s="25"/>
      <c r="E407" s="25"/>
      <c r="G407" s="24"/>
      <c r="H407" s="24"/>
      <c r="I407" s="18">
        <v>11</v>
      </c>
      <c r="J407" s="18">
        <v>591.81799999999998</v>
      </c>
      <c r="K407" s="18">
        <v>235.56</v>
      </c>
      <c r="L407" s="18">
        <v>0</v>
      </c>
      <c r="M407" s="18">
        <v>255</v>
      </c>
      <c r="N407" s="18">
        <v>0</v>
      </c>
      <c r="O407" s="18">
        <v>0</v>
      </c>
      <c r="P407" s="18"/>
      <c r="Q407" s="18"/>
      <c r="R407" s="18"/>
      <c r="S407" s="24"/>
      <c r="T407" s="24"/>
      <c r="U407" s="24"/>
      <c r="V407" s="24"/>
      <c r="W407" s="24"/>
      <c r="X407" s="24"/>
    </row>
    <row r="408" spans="3:24" x14ac:dyDescent="0.25">
      <c r="C408" s="29"/>
      <c r="D408" s="25"/>
      <c r="E408" s="25"/>
      <c r="G408" s="24"/>
      <c r="H408" s="24"/>
      <c r="I408" s="18">
        <v>12</v>
      </c>
      <c r="J408" s="18">
        <v>591.81799999999998</v>
      </c>
      <c r="K408" s="18">
        <v>235.56</v>
      </c>
      <c r="L408" s="18">
        <v>0</v>
      </c>
      <c r="M408" s="18">
        <v>255</v>
      </c>
      <c r="N408" s="18">
        <v>0</v>
      </c>
      <c r="O408" s="18">
        <v>0</v>
      </c>
      <c r="P408" s="18"/>
      <c r="Q408" s="18"/>
      <c r="R408" s="18"/>
      <c r="S408" s="24"/>
      <c r="T408" s="24"/>
      <c r="U408" s="24"/>
      <c r="V408" s="24"/>
      <c r="W408" s="24"/>
      <c r="X408" s="24"/>
    </row>
    <row r="409" spans="3:24" x14ac:dyDescent="0.25">
      <c r="C409" s="29"/>
      <c r="D409" s="25"/>
      <c r="E409" s="25"/>
      <c r="G409" s="24"/>
      <c r="H409" s="24"/>
      <c r="I409" s="18">
        <v>13</v>
      </c>
      <c r="J409" s="18">
        <v>3.4000000000000002E-2</v>
      </c>
      <c r="K409" s="18">
        <v>91.762</v>
      </c>
      <c r="L409" s="18">
        <v>10.667</v>
      </c>
      <c r="M409" s="18">
        <v>132</v>
      </c>
      <c r="N409" s="18">
        <v>-90</v>
      </c>
      <c r="O409" s="18">
        <v>0.42099999999999999</v>
      </c>
      <c r="P409" s="18"/>
      <c r="Q409" s="18"/>
      <c r="R409" s="18"/>
      <c r="S409" s="24"/>
      <c r="T409" s="24"/>
      <c r="U409" s="24"/>
      <c r="V409" s="24"/>
      <c r="W409" s="24"/>
      <c r="X409" s="24"/>
    </row>
    <row r="410" spans="3:24" x14ac:dyDescent="0.25">
      <c r="C410" s="29"/>
      <c r="D410" s="25"/>
      <c r="E410" s="25"/>
      <c r="G410" s="24"/>
      <c r="H410" s="24"/>
      <c r="I410" s="18">
        <v>14</v>
      </c>
      <c r="J410" s="18">
        <v>0.02</v>
      </c>
      <c r="K410" s="18">
        <v>128.833</v>
      </c>
      <c r="L410" s="18">
        <v>0</v>
      </c>
      <c r="M410" s="18">
        <v>194.333</v>
      </c>
      <c r="N410" s="18">
        <v>-90</v>
      </c>
      <c r="O410" s="18">
        <v>0.21099999999999999</v>
      </c>
      <c r="P410" s="18"/>
      <c r="Q410" s="18"/>
      <c r="R410" s="18"/>
      <c r="S410" s="24"/>
      <c r="T410" s="24"/>
      <c r="U410" s="24"/>
      <c r="V410" s="24"/>
      <c r="W410" s="24"/>
      <c r="X410" s="24"/>
    </row>
    <row r="411" spans="3:24" x14ac:dyDescent="0.25">
      <c r="C411" s="29"/>
      <c r="D411" s="25"/>
      <c r="E411" s="25"/>
      <c r="G411" s="24"/>
      <c r="H411" s="24"/>
      <c r="I411" s="18">
        <v>15</v>
      </c>
      <c r="J411" s="18">
        <v>2.5000000000000001E-2</v>
      </c>
      <c r="K411" s="18">
        <v>255</v>
      </c>
      <c r="L411" s="18">
        <v>255</v>
      </c>
      <c r="M411" s="18">
        <v>255</v>
      </c>
      <c r="N411" s="18">
        <v>-90</v>
      </c>
      <c r="O411" s="18">
        <v>0.28100000000000003</v>
      </c>
      <c r="P411" s="18"/>
      <c r="Q411" s="18"/>
      <c r="R411" s="18"/>
      <c r="S411" s="24"/>
      <c r="T411" s="24"/>
      <c r="U411" s="24"/>
      <c r="V411" s="24"/>
      <c r="W411" s="24"/>
      <c r="X411" s="24"/>
    </row>
    <row r="412" spans="3:24" x14ac:dyDescent="0.25">
      <c r="C412" s="29"/>
      <c r="D412" s="25"/>
      <c r="E412" s="25"/>
      <c r="G412" s="24"/>
      <c r="H412" s="24"/>
      <c r="I412" s="18">
        <v>16</v>
      </c>
      <c r="J412" s="18">
        <v>0.01</v>
      </c>
      <c r="K412" s="18">
        <v>42.332999999999998</v>
      </c>
      <c r="L412" s="18">
        <v>0</v>
      </c>
      <c r="M412" s="18">
        <v>84.667000000000002</v>
      </c>
      <c r="N412" s="18">
        <v>-90</v>
      </c>
      <c r="O412" s="18">
        <v>7.0000000000000007E-2</v>
      </c>
      <c r="P412" s="18"/>
      <c r="Q412" s="18"/>
      <c r="R412" s="18"/>
      <c r="S412" s="24"/>
      <c r="T412" s="24"/>
      <c r="U412" s="24"/>
      <c r="V412" s="24"/>
      <c r="W412" s="24"/>
      <c r="X412" s="24"/>
    </row>
    <row r="413" spans="3:24" x14ac:dyDescent="0.25">
      <c r="C413" s="29"/>
      <c r="D413" s="25"/>
      <c r="E413" s="25"/>
      <c r="G413" s="24"/>
      <c r="H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</row>
    <row r="414" spans="3:24" x14ac:dyDescent="0.25">
      <c r="C414" s="29"/>
      <c r="D414" s="25"/>
      <c r="E414" s="25"/>
      <c r="G414" s="24"/>
      <c r="H414" s="24"/>
      <c r="I414" s="18" t="s">
        <v>372</v>
      </c>
      <c r="J414" s="18" t="s">
        <v>373</v>
      </c>
      <c r="K414" s="18" t="s">
        <v>374</v>
      </c>
      <c r="L414" s="18" t="s">
        <v>375</v>
      </c>
      <c r="M414" s="18" t="s">
        <v>376</v>
      </c>
      <c r="N414" s="18" t="s">
        <v>377</v>
      </c>
      <c r="O414" s="18" t="s">
        <v>378</v>
      </c>
      <c r="P414" s="18"/>
      <c r="Q414" s="18" t="s">
        <v>379</v>
      </c>
      <c r="R414" s="18" t="s">
        <v>380</v>
      </c>
      <c r="S414" s="24"/>
      <c r="T414" s="24"/>
      <c r="U414" s="24"/>
      <c r="V414" s="24"/>
      <c r="W414" s="24"/>
      <c r="X414" s="24"/>
    </row>
    <row r="415" spans="3:24" x14ac:dyDescent="0.25">
      <c r="C415" s="29"/>
      <c r="D415" s="25"/>
      <c r="E415" s="25"/>
      <c r="G415" s="24"/>
      <c r="H415" s="24"/>
      <c r="I415" s="18">
        <v>1</v>
      </c>
      <c r="J415" s="18">
        <v>5.6000000000000001E-2</v>
      </c>
      <c r="K415" s="18">
        <v>7.6669999999999998</v>
      </c>
      <c r="L415" s="18">
        <v>0</v>
      </c>
      <c r="M415" s="18">
        <v>153.333</v>
      </c>
      <c r="N415" s="18">
        <v>-90</v>
      </c>
      <c r="O415" s="18">
        <v>1.0089999999999999</v>
      </c>
      <c r="P415" s="18"/>
      <c r="Q415" s="18">
        <v>1.0089999999999999</v>
      </c>
      <c r="R415" s="18">
        <f>O423*1.732</f>
        <v>9.1796000000000003E-2</v>
      </c>
      <c r="S415" s="24"/>
      <c r="T415" s="24"/>
      <c r="U415" s="24"/>
      <c r="V415" s="24"/>
      <c r="W415" s="24"/>
      <c r="X415" s="24"/>
    </row>
    <row r="416" spans="3:24" x14ac:dyDescent="0.25">
      <c r="C416" s="29"/>
      <c r="D416" s="25"/>
      <c r="E416" s="25"/>
      <c r="G416" s="24"/>
      <c r="H416" s="24"/>
      <c r="I416" s="18">
        <v>2</v>
      </c>
      <c r="J416" s="18">
        <v>5.3999999999999999E-2</v>
      </c>
      <c r="K416" s="18">
        <v>29.404</v>
      </c>
      <c r="L416" s="18">
        <v>0</v>
      </c>
      <c r="M416" s="18">
        <v>60.667000000000002</v>
      </c>
      <c r="N416" s="18">
        <v>-90</v>
      </c>
      <c r="O416" s="18">
        <v>0.95599999999999996</v>
      </c>
      <c r="P416" s="18"/>
      <c r="Q416" s="18">
        <v>0.95599999999999996</v>
      </c>
      <c r="R416" s="18">
        <f t="shared" ref="R416:R422" si="14">O424*1.732</f>
        <v>9.1796000000000003E-2</v>
      </c>
      <c r="S416" s="24"/>
      <c r="T416" s="24"/>
      <c r="U416" s="24"/>
      <c r="V416" s="24"/>
      <c r="W416" s="24"/>
      <c r="X416" s="24"/>
    </row>
    <row r="417" spans="3:24" x14ac:dyDescent="0.25">
      <c r="C417" s="29"/>
      <c r="D417" s="25"/>
      <c r="E417" s="25"/>
      <c r="G417" s="24"/>
      <c r="H417" s="24"/>
      <c r="I417" s="18">
        <v>3</v>
      </c>
      <c r="J417" s="18">
        <v>5.3999999999999999E-2</v>
      </c>
      <c r="K417" s="18">
        <v>54.439</v>
      </c>
      <c r="L417" s="18">
        <v>33</v>
      </c>
      <c r="M417" s="18">
        <v>74</v>
      </c>
      <c r="N417" s="18">
        <v>-90</v>
      </c>
      <c r="O417" s="18">
        <v>0.95599999999999996</v>
      </c>
      <c r="P417" s="18"/>
      <c r="Q417" s="18">
        <v>0.95599999999999996</v>
      </c>
      <c r="R417" s="18">
        <f t="shared" si="14"/>
        <v>0</v>
      </c>
      <c r="S417" s="24"/>
      <c r="T417" s="24"/>
      <c r="U417" s="24"/>
      <c r="V417" s="24"/>
      <c r="W417" s="24"/>
      <c r="X417" s="24"/>
    </row>
    <row r="418" spans="3:24" x14ac:dyDescent="0.25">
      <c r="C418" s="29"/>
      <c r="D418" s="25"/>
      <c r="E418" s="25"/>
      <c r="G418" s="24"/>
      <c r="H418" s="24"/>
      <c r="I418" s="18">
        <v>4</v>
      </c>
      <c r="J418" s="18">
        <v>5.3999999999999999E-2</v>
      </c>
      <c r="K418" s="18">
        <v>8.2110000000000003</v>
      </c>
      <c r="L418" s="18">
        <v>0</v>
      </c>
      <c r="M418" s="18">
        <v>132</v>
      </c>
      <c r="N418" s="18">
        <v>-90</v>
      </c>
      <c r="O418" s="18">
        <v>0.95599999999999996</v>
      </c>
      <c r="P418" s="18"/>
      <c r="Q418" s="18">
        <v>0.95599999999999996</v>
      </c>
      <c r="R418" s="18">
        <f t="shared" si="14"/>
        <v>0</v>
      </c>
      <c r="S418" s="24"/>
      <c r="T418" s="24"/>
      <c r="U418" s="24"/>
      <c r="V418" s="24"/>
      <c r="W418" s="24"/>
      <c r="X418" s="24"/>
    </row>
    <row r="419" spans="3:24" x14ac:dyDescent="0.25">
      <c r="C419" s="29"/>
      <c r="D419" s="25"/>
      <c r="E419" s="25"/>
      <c r="G419" s="24"/>
      <c r="H419" s="24"/>
      <c r="I419" s="18">
        <v>5</v>
      </c>
      <c r="J419" s="18">
        <v>0.248</v>
      </c>
      <c r="K419" s="18">
        <v>86.382999999999996</v>
      </c>
      <c r="L419" s="18">
        <v>0</v>
      </c>
      <c r="M419" s="18">
        <v>189</v>
      </c>
      <c r="N419" s="18">
        <v>-90</v>
      </c>
      <c r="O419" s="18">
        <v>4.6189999999999998</v>
      </c>
      <c r="P419" s="18"/>
      <c r="Q419" s="18">
        <v>4.6189999999999998</v>
      </c>
      <c r="R419" s="18">
        <f t="shared" si="14"/>
        <v>0.36718400000000001</v>
      </c>
      <c r="S419" s="24"/>
      <c r="T419" s="24"/>
      <c r="U419" s="24"/>
      <c r="V419" s="24"/>
      <c r="W419" s="24"/>
      <c r="X419" s="24"/>
    </row>
    <row r="420" spans="3:24" x14ac:dyDescent="0.25">
      <c r="C420" s="29"/>
      <c r="D420" s="25"/>
      <c r="E420" s="25"/>
      <c r="G420" s="24"/>
      <c r="H420" s="24"/>
      <c r="I420" s="18">
        <v>6</v>
      </c>
      <c r="J420" s="18">
        <v>0.14899999999999999</v>
      </c>
      <c r="K420" s="18">
        <v>9.6349999999999998</v>
      </c>
      <c r="L420" s="18">
        <v>0</v>
      </c>
      <c r="M420" s="18">
        <v>19</v>
      </c>
      <c r="N420" s="18">
        <v>-90</v>
      </c>
      <c r="O420" s="18">
        <v>2.7610000000000001</v>
      </c>
      <c r="P420" s="18"/>
      <c r="Q420" s="18">
        <v>2.7610000000000001</v>
      </c>
      <c r="R420" s="18">
        <f t="shared" si="14"/>
        <v>9.1796000000000003E-2</v>
      </c>
      <c r="S420" s="24"/>
      <c r="T420" s="24"/>
      <c r="U420" s="24"/>
      <c r="V420" s="24"/>
      <c r="W420" s="24"/>
      <c r="X420" s="24"/>
    </row>
    <row r="421" spans="3:24" x14ac:dyDescent="0.25">
      <c r="C421" s="29"/>
      <c r="D421" s="25"/>
      <c r="E421" s="25"/>
      <c r="G421" s="24"/>
      <c r="H421" s="24"/>
      <c r="I421" s="18">
        <v>7</v>
      </c>
      <c r="J421" s="18">
        <v>0.11</v>
      </c>
      <c r="K421" s="18">
        <v>3.1539999999999999</v>
      </c>
      <c r="L421" s="18">
        <v>0</v>
      </c>
      <c r="M421" s="18">
        <v>123</v>
      </c>
      <c r="N421" s="18">
        <v>-90</v>
      </c>
      <c r="O421" s="18">
        <v>2.0179999999999998</v>
      </c>
      <c r="P421" s="18"/>
      <c r="Q421" s="18">
        <v>2.0179999999999998</v>
      </c>
      <c r="R421" s="18">
        <f t="shared" si="14"/>
        <v>0</v>
      </c>
      <c r="S421" s="24"/>
      <c r="T421" s="24"/>
      <c r="U421" s="24"/>
      <c r="V421" s="24"/>
      <c r="W421" s="24"/>
      <c r="X421" s="24"/>
    </row>
    <row r="422" spans="3:24" x14ac:dyDescent="0.25">
      <c r="C422" s="29"/>
      <c r="D422" s="25"/>
      <c r="E422" s="25"/>
      <c r="G422" s="24"/>
      <c r="H422" s="24"/>
      <c r="I422" s="18">
        <v>8</v>
      </c>
      <c r="J422" s="18">
        <v>8.6999999999999994E-2</v>
      </c>
      <c r="K422" s="18">
        <v>1.29</v>
      </c>
      <c r="L422" s="18">
        <v>0</v>
      </c>
      <c r="M422" s="18">
        <v>10.667</v>
      </c>
      <c r="N422" s="18">
        <v>-90</v>
      </c>
      <c r="O422" s="18">
        <v>1.593</v>
      </c>
      <c r="P422" s="18"/>
      <c r="Q422" s="18">
        <v>1.593</v>
      </c>
      <c r="R422" s="18">
        <f t="shared" si="14"/>
        <v>0</v>
      </c>
      <c r="S422" s="24"/>
      <c r="T422" s="24"/>
      <c r="U422" s="24"/>
      <c r="V422" s="24"/>
      <c r="W422" s="24"/>
      <c r="X422" s="24"/>
    </row>
    <row r="423" spans="3:24" x14ac:dyDescent="0.25">
      <c r="C423" s="29"/>
      <c r="D423" s="25"/>
      <c r="E423" s="25"/>
      <c r="G423" s="24"/>
      <c r="H423" s="24"/>
      <c r="I423" s="18">
        <v>9</v>
      </c>
      <c r="J423" s="18">
        <v>6.0000000000000001E-3</v>
      </c>
      <c r="K423" s="18">
        <v>86.5</v>
      </c>
      <c r="L423" s="18">
        <v>0</v>
      </c>
      <c r="M423" s="18">
        <v>173</v>
      </c>
      <c r="N423" s="18">
        <v>-90</v>
      </c>
      <c r="O423" s="18">
        <v>5.2999999999999999E-2</v>
      </c>
      <c r="P423" s="18"/>
      <c r="Q423" s="18"/>
      <c r="R423" s="18"/>
      <c r="S423" s="24"/>
      <c r="T423" s="24"/>
      <c r="U423" s="24"/>
      <c r="V423" s="24"/>
      <c r="W423" s="24"/>
      <c r="X423" s="24"/>
    </row>
    <row r="424" spans="3:24" x14ac:dyDescent="0.25">
      <c r="C424" s="29"/>
      <c r="D424" s="25"/>
      <c r="E424" s="25"/>
      <c r="G424" s="24"/>
      <c r="H424" s="24"/>
      <c r="I424" s="18">
        <v>10</v>
      </c>
      <c r="J424" s="18">
        <v>6.0000000000000001E-3</v>
      </c>
      <c r="K424" s="18">
        <v>255</v>
      </c>
      <c r="L424" s="18">
        <v>255</v>
      </c>
      <c r="M424" s="18">
        <v>255</v>
      </c>
      <c r="N424" s="18">
        <v>-90</v>
      </c>
      <c r="O424" s="18">
        <v>5.2999999999999999E-2</v>
      </c>
      <c r="P424" s="18"/>
      <c r="Q424" s="18"/>
      <c r="R424" s="18"/>
      <c r="S424" s="24"/>
      <c r="T424" s="24"/>
      <c r="U424" s="24"/>
      <c r="V424" s="24"/>
      <c r="W424" s="24"/>
      <c r="X424" s="24"/>
    </row>
    <row r="425" spans="3:24" x14ac:dyDescent="0.25">
      <c r="C425" s="29"/>
      <c r="D425" s="25"/>
      <c r="E425" s="25"/>
      <c r="G425" s="24"/>
      <c r="H425" s="24"/>
      <c r="I425" s="18">
        <v>11</v>
      </c>
      <c r="J425" s="18">
        <v>338.81599999999997</v>
      </c>
      <c r="K425" s="18">
        <v>235.56</v>
      </c>
      <c r="L425" s="18">
        <v>0</v>
      </c>
      <c r="M425" s="18">
        <v>255</v>
      </c>
      <c r="N425" s="18">
        <v>0</v>
      </c>
      <c r="O425" s="18">
        <v>0</v>
      </c>
      <c r="P425" s="18"/>
      <c r="Q425" s="18"/>
      <c r="R425" s="18"/>
      <c r="S425" s="24"/>
      <c r="T425" s="24"/>
      <c r="U425" s="24"/>
      <c r="V425" s="24"/>
      <c r="W425" s="24"/>
      <c r="X425" s="24"/>
    </row>
    <row r="426" spans="3:24" x14ac:dyDescent="0.25">
      <c r="C426" s="29"/>
      <c r="D426" s="25"/>
      <c r="E426" s="25"/>
      <c r="G426" s="24"/>
      <c r="H426" s="24"/>
      <c r="I426" s="18">
        <v>12</v>
      </c>
      <c r="J426" s="18">
        <v>338.81599999999997</v>
      </c>
      <c r="K426" s="18">
        <v>235.56</v>
      </c>
      <c r="L426" s="18">
        <v>0</v>
      </c>
      <c r="M426" s="18">
        <v>255</v>
      </c>
      <c r="N426" s="18">
        <v>0</v>
      </c>
      <c r="O426" s="18">
        <v>0</v>
      </c>
      <c r="P426" s="18"/>
      <c r="Q426" s="18"/>
      <c r="R426" s="18"/>
      <c r="S426" s="24"/>
      <c r="T426" s="24"/>
      <c r="U426" s="24"/>
      <c r="V426" s="24"/>
      <c r="W426" s="24"/>
      <c r="X426" s="24"/>
    </row>
    <row r="427" spans="3:24" x14ac:dyDescent="0.25">
      <c r="C427" s="29"/>
      <c r="D427" s="25"/>
      <c r="E427" s="25"/>
      <c r="G427" s="24"/>
      <c r="H427" s="24"/>
      <c r="I427" s="18">
        <v>13</v>
      </c>
      <c r="J427" s="18">
        <v>1.4E-2</v>
      </c>
      <c r="K427" s="18">
        <v>23.6</v>
      </c>
      <c r="L427" s="18">
        <v>0</v>
      </c>
      <c r="M427" s="18">
        <v>33</v>
      </c>
      <c r="N427" s="18">
        <v>-90</v>
      </c>
      <c r="O427" s="18">
        <v>0.21199999999999999</v>
      </c>
      <c r="P427" s="18"/>
      <c r="Q427" s="18"/>
      <c r="R427" s="18"/>
      <c r="S427" s="24"/>
      <c r="T427" s="24"/>
      <c r="U427" s="24"/>
      <c r="V427" s="24"/>
      <c r="W427" s="24"/>
      <c r="X427" s="24"/>
    </row>
    <row r="428" spans="3:24" x14ac:dyDescent="0.25">
      <c r="C428" s="29"/>
      <c r="D428" s="25"/>
      <c r="E428" s="25"/>
      <c r="G428" s="24"/>
      <c r="H428" s="24"/>
      <c r="I428" s="18">
        <v>14</v>
      </c>
      <c r="J428" s="18">
        <v>6.0000000000000001E-3</v>
      </c>
      <c r="K428" s="18">
        <v>156.333</v>
      </c>
      <c r="L428" s="18">
        <v>74</v>
      </c>
      <c r="M428" s="18">
        <v>238.667</v>
      </c>
      <c r="N428" s="18">
        <v>-90</v>
      </c>
      <c r="O428" s="18">
        <v>5.2999999999999999E-2</v>
      </c>
      <c r="P428" s="18"/>
      <c r="Q428" s="18"/>
      <c r="R428" s="18"/>
      <c r="S428" s="24"/>
      <c r="T428" s="24"/>
      <c r="U428" s="24"/>
      <c r="V428" s="24"/>
      <c r="W428" s="24"/>
      <c r="X428" s="24"/>
    </row>
    <row r="429" spans="3:24" x14ac:dyDescent="0.25">
      <c r="C429" s="29"/>
      <c r="D429" s="25"/>
      <c r="E429" s="25"/>
      <c r="G429" s="24"/>
      <c r="H429" s="24"/>
      <c r="I429" s="18">
        <v>15</v>
      </c>
      <c r="J429" s="18">
        <v>338.81599999999997</v>
      </c>
      <c r="K429" s="18">
        <v>235.56</v>
      </c>
      <c r="L429" s="18">
        <v>0</v>
      </c>
      <c r="M429" s="18">
        <v>255</v>
      </c>
      <c r="N429" s="18">
        <v>0</v>
      </c>
      <c r="O429" s="18">
        <v>0</v>
      </c>
      <c r="P429" s="18"/>
      <c r="Q429" s="18"/>
      <c r="R429" s="18"/>
      <c r="S429" s="24"/>
      <c r="T429" s="24"/>
      <c r="U429" s="24"/>
      <c r="V429" s="24"/>
      <c r="W429" s="24"/>
      <c r="X429" s="24"/>
    </row>
    <row r="430" spans="3:24" x14ac:dyDescent="0.25">
      <c r="C430" s="29"/>
      <c r="D430" s="25"/>
      <c r="E430" s="25"/>
      <c r="G430" s="24"/>
      <c r="H430" s="24"/>
      <c r="I430" s="18">
        <v>16</v>
      </c>
      <c r="J430" s="18">
        <v>338.81599999999997</v>
      </c>
      <c r="K430" s="18">
        <v>235.56</v>
      </c>
      <c r="L430" s="18">
        <v>0</v>
      </c>
      <c r="M430" s="18">
        <v>255</v>
      </c>
      <c r="N430" s="18">
        <v>0</v>
      </c>
      <c r="O430" s="18">
        <v>0</v>
      </c>
      <c r="P430" s="18"/>
      <c r="Q430" s="18"/>
      <c r="R430" s="18"/>
      <c r="S430" s="24"/>
      <c r="T430" s="24"/>
      <c r="U430" s="24"/>
      <c r="V430" s="24"/>
      <c r="W430" s="24"/>
      <c r="X430" s="24"/>
    </row>
    <row r="431" spans="3:24" x14ac:dyDescent="0.25">
      <c r="C431" s="29"/>
      <c r="D431" s="25"/>
      <c r="E431" s="25"/>
      <c r="G431" s="24"/>
      <c r="H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</row>
    <row r="432" spans="3:24" x14ac:dyDescent="0.25">
      <c r="C432" s="29"/>
      <c r="D432" s="25"/>
      <c r="E432" s="25"/>
      <c r="G432" s="24"/>
      <c r="H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</row>
    <row r="433" spans="1:24" x14ac:dyDescent="0.25">
      <c r="A433" s="7">
        <v>8</v>
      </c>
      <c r="B433" s="25" t="s">
        <v>622</v>
      </c>
      <c r="C433" s="29" t="s">
        <v>454</v>
      </c>
      <c r="D433" s="25" t="s">
        <v>569</v>
      </c>
      <c r="E433" s="25" t="s">
        <v>308</v>
      </c>
      <c r="F433" s="7" t="s">
        <v>28</v>
      </c>
      <c r="G433" s="25" t="s">
        <v>46</v>
      </c>
      <c r="H433" s="25"/>
      <c r="I433" s="7">
        <v>3</v>
      </c>
      <c r="J433" s="7">
        <v>0.91600000000000004</v>
      </c>
      <c r="K433" s="7">
        <v>0.31695600000000002</v>
      </c>
      <c r="L433" s="7">
        <v>3</v>
      </c>
      <c r="M433" s="24">
        <v>1.1599999999999999</v>
      </c>
      <c r="N433" s="24">
        <v>0</v>
      </c>
      <c r="O433" s="24"/>
      <c r="P433" s="24"/>
      <c r="Q433" s="24"/>
      <c r="R433" s="24"/>
      <c r="S433" s="24"/>
      <c r="T433" s="24"/>
      <c r="U433" s="24"/>
      <c r="V433" s="24"/>
      <c r="W433" s="24"/>
      <c r="X433" s="24"/>
    </row>
    <row r="434" spans="1:24" x14ac:dyDescent="0.25">
      <c r="B434" s="25" t="s">
        <v>622</v>
      </c>
      <c r="C434" s="29" t="s">
        <v>454</v>
      </c>
      <c r="D434" s="25" t="s">
        <v>569</v>
      </c>
      <c r="E434" s="25" t="s">
        <v>308</v>
      </c>
      <c r="F434" s="7" t="s">
        <v>28</v>
      </c>
      <c r="G434" s="24" t="s">
        <v>66</v>
      </c>
      <c r="H434" s="24"/>
      <c r="I434" s="7">
        <v>3</v>
      </c>
      <c r="J434" s="7">
        <v>1.8320000000000001</v>
      </c>
      <c r="K434" s="7">
        <v>0.84694799999999992</v>
      </c>
      <c r="L434" s="7">
        <v>3</v>
      </c>
      <c r="M434" s="24">
        <v>0.85499999999999998</v>
      </c>
      <c r="N434" s="24">
        <v>0</v>
      </c>
      <c r="O434" s="24"/>
      <c r="P434" s="24"/>
      <c r="Q434" s="24"/>
      <c r="R434" s="24"/>
      <c r="S434" s="24"/>
      <c r="T434" s="24"/>
      <c r="U434" s="24"/>
      <c r="V434" s="24"/>
      <c r="W434" s="24"/>
      <c r="X434" s="24"/>
    </row>
    <row r="435" spans="1:24" x14ac:dyDescent="0.25">
      <c r="B435" s="25" t="s">
        <v>622</v>
      </c>
      <c r="C435" s="29" t="s">
        <v>454</v>
      </c>
      <c r="D435" s="25" t="s">
        <v>569</v>
      </c>
      <c r="E435" s="25" t="s">
        <v>308</v>
      </c>
      <c r="F435" s="7" t="s">
        <v>28</v>
      </c>
      <c r="G435" s="24" t="s">
        <v>44</v>
      </c>
      <c r="H435" s="24"/>
      <c r="I435" s="7">
        <v>3</v>
      </c>
      <c r="J435" s="7">
        <v>0.72399999999999998</v>
      </c>
      <c r="K435" s="7">
        <v>0.11431200000000001</v>
      </c>
      <c r="L435" s="7">
        <v>3</v>
      </c>
      <c r="M435" s="24">
        <v>1.151</v>
      </c>
      <c r="N435" s="24">
        <v>0.11431200000000001</v>
      </c>
      <c r="O435" s="24"/>
      <c r="P435" s="24"/>
      <c r="Q435" s="24"/>
      <c r="R435" s="24"/>
      <c r="S435" s="24"/>
      <c r="T435" s="24"/>
      <c r="U435" s="24"/>
      <c r="V435" s="24"/>
      <c r="W435" s="24"/>
      <c r="X435" s="24"/>
    </row>
    <row r="436" spans="1:24" x14ac:dyDescent="0.25">
      <c r="B436" s="25" t="s">
        <v>622</v>
      </c>
      <c r="C436" s="29" t="s">
        <v>454</v>
      </c>
      <c r="D436" s="25" t="s">
        <v>569</v>
      </c>
      <c r="E436" s="25" t="s">
        <v>308</v>
      </c>
      <c r="F436" s="7" t="s">
        <v>28</v>
      </c>
      <c r="G436" s="24" t="s">
        <v>114</v>
      </c>
      <c r="H436" s="24"/>
      <c r="I436" s="7">
        <v>3</v>
      </c>
      <c r="J436" s="7">
        <v>0.88800000000000001</v>
      </c>
      <c r="K436" s="7">
        <v>8.4867999999999999E-2</v>
      </c>
      <c r="L436" s="7">
        <v>3</v>
      </c>
      <c r="M436" s="24">
        <v>1.02</v>
      </c>
      <c r="N436" s="24">
        <v>0</v>
      </c>
      <c r="O436" s="24"/>
      <c r="P436" s="24"/>
      <c r="Q436" s="24"/>
      <c r="R436" s="24"/>
      <c r="S436" s="24"/>
      <c r="T436" s="24"/>
      <c r="U436" s="24"/>
      <c r="V436" s="24"/>
      <c r="W436" s="24"/>
      <c r="X436" s="24"/>
    </row>
    <row r="437" spans="1:24" x14ac:dyDescent="0.25">
      <c r="B437" s="25" t="s">
        <v>622</v>
      </c>
      <c r="C437" s="29" t="s">
        <v>454</v>
      </c>
      <c r="D437" s="25" t="s">
        <v>569</v>
      </c>
      <c r="E437" s="25" t="s">
        <v>308</v>
      </c>
      <c r="F437" s="7" t="s">
        <v>28</v>
      </c>
      <c r="G437" s="24" t="s">
        <v>43</v>
      </c>
      <c r="H437" s="24"/>
      <c r="I437" s="7">
        <v>3</v>
      </c>
      <c r="J437" s="7">
        <v>1.3640000000000001</v>
      </c>
      <c r="K437" s="7">
        <v>0</v>
      </c>
      <c r="L437" s="7">
        <v>3</v>
      </c>
      <c r="M437" s="24">
        <v>1.091</v>
      </c>
      <c r="N437" s="24">
        <v>0</v>
      </c>
      <c r="O437" s="24"/>
      <c r="P437" s="24"/>
      <c r="Q437" s="24"/>
      <c r="R437" s="24"/>
      <c r="S437" s="24"/>
      <c r="T437" s="24"/>
      <c r="U437" s="24"/>
      <c r="V437" s="24"/>
      <c r="W437" s="24"/>
      <c r="X437" s="24"/>
    </row>
    <row r="438" spans="1:24" x14ac:dyDescent="0.25">
      <c r="B438" s="25" t="s">
        <v>622</v>
      </c>
      <c r="C438" s="29" t="s">
        <v>454</v>
      </c>
      <c r="D438" s="25" t="s">
        <v>569</v>
      </c>
      <c r="E438" s="25" t="s">
        <v>308</v>
      </c>
      <c r="F438" s="7" t="s">
        <v>28</v>
      </c>
      <c r="G438" s="24" t="s">
        <v>300</v>
      </c>
      <c r="H438" s="24"/>
      <c r="I438" s="7">
        <v>3</v>
      </c>
      <c r="J438" s="7">
        <v>2.9089999999999998</v>
      </c>
      <c r="K438" s="7">
        <v>0.94394000000000011</v>
      </c>
      <c r="L438" s="7">
        <v>3</v>
      </c>
      <c r="M438" s="24">
        <v>0.90900000000000003</v>
      </c>
      <c r="N438" s="24">
        <v>0</v>
      </c>
      <c r="O438" s="24"/>
      <c r="P438" s="24"/>
      <c r="Q438" s="24"/>
      <c r="R438" s="24"/>
      <c r="S438" s="24"/>
      <c r="T438" s="24"/>
      <c r="U438" s="24"/>
      <c r="V438" s="24"/>
      <c r="W438" s="24"/>
      <c r="X438" s="24"/>
    </row>
    <row r="439" spans="1:24" ht="13.2" customHeight="1" x14ac:dyDescent="0.25">
      <c r="B439" s="25"/>
      <c r="C439" s="29"/>
      <c r="D439" s="25"/>
      <c r="E439" s="25"/>
      <c r="G439" s="24"/>
      <c r="H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</row>
    <row r="440" spans="1:24" x14ac:dyDescent="0.25">
      <c r="B440" s="25" t="s">
        <v>623</v>
      </c>
      <c r="C440" s="29" t="s">
        <v>454</v>
      </c>
      <c r="D440" s="25" t="s">
        <v>569</v>
      </c>
      <c r="E440" s="25" t="s">
        <v>624</v>
      </c>
      <c r="F440" s="7" t="s">
        <v>28</v>
      </c>
      <c r="G440" s="7" t="s">
        <v>55</v>
      </c>
      <c r="I440" s="7">
        <v>3</v>
      </c>
      <c r="J440" s="7">
        <v>1.5349999999999999</v>
      </c>
      <c r="K440" s="7">
        <v>0</v>
      </c>
      <c r="L440" s="7">
        <v>3</v>
      </c>
      <c r="M440" s="24">
        <v>0.95799999999999996</v>
      </c>
      <c r="N440" s="24">
        <v>0</v>
      </c>
      <c r="O440" s="24"/>
      <c r="P440" s="24"/>
      <c r="Q440" s="24"/>
      <c r="R440" s="24"/>
      <c r="S440" s="24"/>
      <c r="T440" s="24"/>
      <c r="U440" s="24"/>
      <c r="V440" s="24"/>
      <c r="W440" s="24"/>
      <c r="X440" s="24"/>
    </row>
    <row r="441" spans="1:24" x14ac:dyDescent="0.25">
      <c r="B441" s="25" t="s">
        <v>623</v>
      </c>
      <c r="C441" s="29" t="s">
        <v>454</v>
      </c>
      <c r="D441" s="25" t="s">
        <v>569</v>
      </c>
      <c r="E441" s="25" t="s">
        <v>624</v>
      </c>
      <c r="F441" s="7" t="s">
        <v>28</v>
      </c>
      <c r="G441" s="7" t="s">
        <v>32</v>
      </c>
      <c r="I441" s="7">
        <v>3</v>
      </c>
      <c r="J441" s="7">
        <v>1.06</v>
      </c>
      <c r="K441" s="7">
        <v>0.14548800000000001</v>
      </c>
      <c r="L441" s="7">
        <v>3</v>
      </c>
      <c r="M441" s="24">
        <v>0.92100000000000004</v>
      </c>
      <c r="N441" s="24">
        <v>9.6991999999999995E-2</v>
      </c>
      <c r="O441" s="24"/>
      <c r="P441" s="24"/>
      <c r="Q441" s="24"/>
      <c r="R441" s="24"/>
      <c r="S441" s="24"/>
      <c r="T441" s="24"/>
      <c r="U441" s="24"/>
      <c r="V441" s="24"/>
      <c r="W441" s="24"/>
      <c r="X441" s="24"/>
    </row>
    <row r="442" spans="1:24" x14ac:dyDescent="0.25">
      <c r="B442" s="25" t="s">
        <v>623</v>
      </c>
      <c r="C442" s="29" t="s">
        <v>454</v>
      </c>
      <c r="D442" s="25" t="s">
        <v>569</v>
      </c>
      <c r="E442" s="25" t="s">
        <v>624</v>
      </c>
      <c r="F442" s="7" t="s">
        <v>28</v>
      </c>
      <c r="G442" s="7" t="s">
        <v>33</v>
      </c>
      <c r="I442" s="7">
        <v>3</v>
      </c>
      <c r="J442" s="7">
        <v>0.59499999999999997</v>
      </c>
      <c r="K442" s="7">
        <v>4.8495999999999997E-2</v>
      </c>
      <c r="L442" s="7">
        <v>3</v>
      </c>
      <c r="M442" s="24">
        <v>1.014</v>
      </c>
      <c r="N442" s="24">
        <v>0.14548800000000001</v>
      </c>
      <c r="O442" s="24"/>
      <c r="P442" s="24"/>
      <c r="Q442" s="24"/>
      <c r="R442" s="24"/>
      <c r="S442" s="24"/>
      <c r="T442" s="24"/>
      <c r="U442" s="24"/>
      <c r="V442" s="24"/>
      <c r="W442" s="24"/>
      <c r="X442" s="24"/>
    </row>
    <row r="443" spans="1:24" x14ac:dyDescent="0.25">
      <c r="B443" s="25" t="s">
        <v>623</v>
      </c>
      <c r="C443" s="29" t="s">
        <v>454</v>
      </c>
      <c r="D443" s="25" t="s">
        <v>569</v>
      </c>
      <c r="E443" s="25" t="s">
        <v>624</v>
      </c>
      <c r="F443" s="7" t="s">
        <v>28</v>
      </c>
      <c r="G443" s="7" t="s">
        <v>46</v>
      </c>
      <c r="I443" s="7">
        <v>3</v>
      </c>
      <c r="J443" s="7">
        <v>1.24</v>
      </c>
      <c r="K443" s="7">
        <v>4.6764E-2</v>
      </c>
      <c r="L443" s="7">
        <v>3</v>
      </c>
      <c r="M443" s="7">
        <v>1.137</v>
      </c>
      <c r="N443" s="7">
        <v>0.12989999999999999</v>
      </c>
    </row>
    <row r="444" spans="1:24" x14ac:dyDescent="0.25">
      <c r="B444" s="25" t="s">
        <v>623</v>
      </c>
      <c r="C444" s="29" t="s">
        <v>454</v>
      </c>
      <c r="D444" s="25" t="s">
        <v>569</v>
      </c>
      <c r="E444" s="25" t="s">
        <v>624</v>
      </c>
      <c r="F444" s="7" t="s">
        <v>28</v>
      </c>
      <c r="G444" s="7" t="s">
        <v>98</v>
      </c>
      <c r="I444" s="7">
        <v>3</v>
      </c>
      <c r="J444" s="7">
        <v>0.77400000000000002</v>
      </c>
      <c r="K444" s="7">
        <v>5.8888000000000003E-2</v>
      </c>
      <c r="L444" s="7">
        <v>3</v>
      </c>
      <c r="M444" s="7">
        <v>0.877</v>
      </c>
      <c r="N444" s="7">
        <v>0.11777600000000001</v>
      </c>
    </row>
    <row r="445" spans="1:24" x14ac:dyDescent="0.25">
      <c r="B445" s="25" t="s">
        <v>623</v>
      </c>
      <c r="C445" s="29" t="s">
        <v>454</v>
      </c>
      <c r="D445" s="25" t="s">
        <v>569</v>
      </c>
      <c r="E445" s="25" t="s">
        <v>624</v>
      </c>
      <c r="F445" s="7" t="s">
        <v>28</v>
      </c>
      <c r="G445" s="7" t="s">
        <v>186</v>
      </c>
      <c r="I445" s="7">
        <v>3</v>
      </c>
      <c r="J445" s="7">
        <v>0.42499999999999999</v>
      </c>
      <c r="K445" s="7">
        <v>0.178396</v>
      </c>
      <c r="L445" s="7">
        <v>3</v>
      </c>
      <c r="M445" s="7">
        <v>1.151</v>
      </c>
      <c r="N445" s="7">
        <v>0.166272</v>
      </c>
    </row>
    <row r="446" spans="1:24" x14ac:dyDescent="0.25">
      <c r="B446" s="25"/>
      <c r="C446" s="29"/>
      <c r="D446" s="25"/>
      <c r="E446" s="25"/>
    </row>
    <row r="447" spans="1:24" x14ac:dyDescent="0.25">
      <c r="B447" s="25"/>
      <c r="C447" s="29"/>
      <c r="D447" s="25"/>
      <c r="E447" s="25"/>
      <c r="I447" s="18" t="s">
        <v>372</v>
      </c>
      <c r="J447" s="18" t="s">
        <v>373</v>
      </c>
      <c r="K447" s="18" t="s">
        <v>374</v>
      </c>
      <c r="L447" s="18" t="s">
        <v>375</v>
      </c>
      <c r="M447" s="18" t="s">
        <v>376</v>
      </c>
      <c r="N447" s="18" t="s">
        <v>377</v>
      </c>
      <c r="O447" s="18" t="s">
        <v>378</v>
      </c>
      <c r="Q447" s="23" t="s">
        <v>640</v>
      </c>
      <c r="R447" s="23" t="s">
        <v>641</v>
      </c>
    </row>
    <row r="448" spans="1:24" x14ac:dyDescent="0.25">
      <c r="B448" s="25"/>
      <c r="C448" s="29"/>
      <c r="D448" s="25"/>
      <c r="E448" s="25"/>
      <c r="I448" s="18">
        <v>1</v>
      </c>
      <c r="J448" s="18">
        <v>7.4999999999999997E-2</v>
      </c>
      <c r="K448" s="18">
        <v>38.167000000000002</v>
      </c>
      <c r="L448" s="18">
        <v>23.667000000000002</v>
      </c>
      <c r="M448" s="18">
        <v>111.333</v>
      </c>
      <c r="N448" s="18">
        <v>-90</v>
      </c>
      <c r="O448" s="18">
        <v>1.1599999999999999</v>
      </c>
      <c r="Q448" s="18">
        <v>1.1599999999999999</v>
      </c>
      <c r="R448" s="7">
        <f>1.732*O452</f>
        <v>0</v>
      </c>
    </row>
    <row r="449" spans="2:18" x14ac:dyDescent="0.25">
      <c r="B449" s="25"/>
      <c r="C449" s="29"/>
      <c r="D449" s="25"/>
      <c r="E449" s="25"/>
      <c r="I449" s="18">
        <v>2</v>
      </c>
      <c r="J449" s="18">
        <v>5.6000000000000001E-2</v>
      </c>
      <c r="K449" s="18">
        <v>32.844000000000001</v>
      </c>
      <c r="L449" s="18">
        <v>23.667000000000002</v>
      </c>
      <c r="M449" s="18">
        <v>56.332999999999998</v>
      </c>
      <c r="N449" s="18">
        <v>-90</v>
      </c>
      <c r="O449" s="18">
        <v>0.85499999999999998</v>
      </c>
      <c r="Q449" s="18">
        <v>0.85499999999999998</v>
      </c>
      <c r="R449" s="7">
        <f t="shared" ref="R449:R451" si="15">1.732*O453</f>
        <v>0</v>
      </c>
    </row>
    <row r="450" spans="2:18" x14ac:dyDescent="0.25">
      <c r="B450" s="25"/>
      <c r="C450" s="29"/>
      <c r="D450" s="25"/>
      <c r="E450" s="25"/>
      <c r="I450" s="18">
        <v>3</v>
      </c>
      <c r="J450" s="18">
        <v>0.06</v>
      </c>
      <c r="K450" s="18">
        <v>128.833</v>
      </c>
      <c r="L450" s="18">
        <v>33.667000000000002</v>
      </c>
      <c r="M450" s="18">
        <v>153</v>
      </c>
      <c r="N450" s="18">
        <v>-90</v>
      </c>
      <c r="O450" s="18">
        <v>0.91600000000000004</v>
      </c>
      <c r="Q450" s="18">
        <v>0.91600000000000004</v>
      </c>
      <c r="R450" s="7">
        <f t="shared" si="15"/>
        <v>0.31695600000000002</v>
      </c>
    </row>
    <row r="451" spans="2:18" x14ac:dyDescent="0.25">
      <c r="B451" s="25"/>
      <c r="C451" s="29"/>
      <c r="D451" s="25"/>
      <c r="E451" s="25"/>
      <c r="I451" s="18">
        <v>4</v>
      </c>
      <c r="J451" s="18">
        <v>0.11600000000000001</v>
      </c>
      <c r="K451" s="18">
        <v>136.24700000000001</v>
      </c>
      <c r="L451" s="18">
        <v>43.332999999999998</v>
      </c>
      <c r="M451" s="18">
        <v>154</v>
      </c>
      <c r="N451" s="18">
        <v>-90</v>
      </c>
      <c r="O451" s="18">
        <v>1.8320000000000001</v>
      </c>
      <c r="Q451" s="18">
        <v>1.8320000000000001</v>
      </c>
      <c r="R451" s="7">
        <f t="shared" si="15"/>
        <v>0.84694799999999992</v>
      </c>
    </row>
    <row r="452" spans="2:18" x14ac:dyDescent="0.25">
      <c r="B452" s="25"/>
      <c r="C452" s="29"/>
      <c r="D452" s="25"/>
      <c r="E452" s="25"/>
      <c r="I452" s="18">
        <v>5</v>
      </c>
      <c r="J452" s="18">
        <v>562.36199999999997</v>
      </c>
      <c r="K452" s="18">
        <v>239.75700000000001</v>
      </c>
      <c r="L452" s="18">
        <v>11</v>
      </c>
      <c r="M452" s="18">
        <v>255</v>
      </c>
      <c r="N452" s="18">
        <v>0</v>
      </c>
      <c r="O452" s="18">
        <v>0</v>
      </c>
    </row>
    <row r="453" spans="2:18" x14ac:dyDescent="0.25">
      <c r="B453" s="25"/>
      <c r="C453" s="29"/>
      <c r="D453" s="25"/>
      <c r="E453" s="25"/>
      <c r="I453" s="18">
        <v>6</v>
      </c>
      <c r="J453" s="18">
        <v>562.36199999999997</v>
      </c>
      <c r="K453" s="18">
        <v>239.75700000000001</v>
      </c>
      <c r="L453" s="18">
        <v>11</v>
      </c>
      <c r="M453" s="18">
        <v>255</v>
      </c>
      <c r="N453" s="18">
        <v>0</v>
      </c>
      <c r="O453" s="18">
        <v>0</v>
      </c>
    </row>
    <row r="454" spans="2:18" x14ac:dyDescent="0.25">
      <c r="B454" s="25"/>
      <c r="C454" s="29"/>
      <c r="D454" s="25"/>
      <c r="E454" s="25"/>
      <c r="I454" s="18">
        <v>7</v>
      </c>
      <c r="J454" s="18">
        <v>1.4999999999999999E-2</v>
      </c>
      <c r="K454" s="18">
        <v>41.582999999999998</v>
      </c>
      <c r="L454" s="18">
        <v>31.667000000000002</v>
      </c>
      <c r="M454" s="18">
        <v>59.332999999999998</v>
      </c>
      <c r="N454" s="18">
        <v>-90</v>
      </c>
      <c r="O454" s="18">
        <v>0.183</v>
      </c>
    </row>
    <row r="455" spans="2:18" x14ac:dyDescent="0.25">
      <c r="B455" s="25"/>
      <c r="C455" s="29"/>
      <c r="D455" s="25"/>
      <c r="E455" s="25"/>
      <c r="I455" s="18">
        <v>8</v>
      </c>
      <c r="J455" s="18">
        <v>3.4000000000000002E-2</v>
      </c>
      <c r="K455" s="18">
        <v>47.073999999999998</v>
      </c>
      <c r="L455" s="18">
        <v>29.667000000000002</v>
      </c>
      <c r="M455" s="18">
        <v>55.667000000000002</v>
      </c>
      <c r="N455" s="18">
        <v>-90</v>
      </c>
      <c r="O455" s="18">
        <v>0.48899999999999999</v>
      </c>
    </row>
    <row r="456" spans="2:18" x14ac:dyDescent="0.25">
      <c r="B456" s="25"/>
      <c r="C456" s="29"/>
      <c r="D456" s="25"/>
      <c r="E456" s="25"/>
    </row>
    <row r="457" spans="2:18" x14ac:dyDescent="0.25">
      <c r="B457" s="25"/>
      <c r="C457" s="29"/>
      <c r="D457" s="25"/>
      <c r="E457" s="25"/>
      <c r="I457" s="18">
        <v>1</v>
      </c>
      <c r="J457" s="18">
        <v>1.9E-2</v>
      </c>
      <c r="K457" s="18">
        <v>33.384999999999998</v>
      </c>
      <c r="L457" s="18">
        <v>24.667000000000002</v>
      </c>
      <c r="M457" s="18">
        <v>100.333</v>
      </c>
      <c r="N457" s="18">
        <v>-90</v>
      </c>
      <c r="O457" s="18">
        <v>1.151</v>
      </c>
      <c r="Q457" s="18">
        <v>1.151</v>
      </c>
      <c r="R457" s="7">
        <f>1.732*O461</f>
        <v>0.11431200000000001</v>
      </c>
    </row>
    <row r="458" spans="2:18" x14ac:dyDescent="0.25">
      <c r="B458" s="25"/>
      <c r="C458" s="29"/>
      <c r="D458" s="25"/>
      <c r="E458" s="25"/>
      <c r="I458" s="18">
        <v>2</v>
      </c>
      <c r="J458" s="18">
        <v>1.7000000000000001E-2</v>
      </c>
      <c r="K458" s="18">
        <v>36.704000000000001</v>
      </c>
      <c r="L458" s="18">
        <v>24.667000000000002</v>
      </c>
      <c r="M458" s="18">
        <v>233.333</v>
      </c>
      <c r="N458" s="18">
        <v>-90</v>
      </c>
      <c r="O458" s="18">
        <v>1.02</v>
      </c>
      <c r="Q458" s="18">
        <v>1.02</v>
      </c>
      <c r="R458" s="7">
        <f t="shared" ref="R458:R460" si="16">1.732*O462</f>
        <v>0</v>
      </c>
    </row>
    <row r="459" spans="2:18" x14ac:dyDescent="0.25">
      <c r="B459" s="25"/>
      <c r="C459" s="29"/>
      <c r="D459" s="25"/>
      <c r="E459" s="25"/>
      <c r="I459" s="18">
        <v>3</v>
      </c>
      <c r="J459" s="18">
        <v>1.2E-2</v>
      </c>
      <c r="K459" s="18">
        <v>152.06700000000001</v>
      </c>
      <c r="L459" s="18">
        <v>40.332999999999998</v>
      </c>
      <c r="M459" s="18">
        <v>165</v>
      </c>
      <c r="N459" s="18">
        <v>-90</v>
      </c>
      <c r="O459" s="18">
        <v>0.72399999999999998</v>
      </c>
      <c r="Q459" s="18">
        <v>0.72399999999999998</v>
      </c>
      <c r="R459" s="7">
        <f t="shared" si="16"/>
        <v>0.11431200000000001</v>
      </c>
    </row>
    <row r="460" spans="2:18" x14ac:dyDescent="0.25">
      <c r="B460" s="25"/>
      <c r="C460" s="29"/>
      <c r="D460" s="25"/>
      <c r="E460" s="25"/>
      <c r="I460" s="18">
        <v>4</v>
      </c>
      <c r="J460" s="18">
        <v>1.4999999999999999E-2</v>
      </c>
      <c r="K460" s="18">
        <v>155.036</v>
      </c>
      <c r="L460" s="18">
        <v>36.332999999999998</v>
      </c>
      <c r="M460" s="18">
        <v>166.333</v>
      </c>
      <c r="N460" s="18">
        <v>-90</v>
      </c>
      <c r="O460" s="18">
        <v>0.88800000000000001</v>
      </c>
      <c r="Q460" s="18">
        <v>0.88800000000000001</v>
      </c>
      <c r="R460" s="7">
        <f t="shared" si="16"/>
        <v>8.4867999999999999E-2</v>
      </c>
    </row>
    <row r="461" spans="2:18" x14ac:dyDescent="0.25">
      <c r="B461" s="25"/>
      <c r="C461" s="29"/>
      <c r="D461" s="25"/>
      <c r="E461" s="25"/>
      <c r="I461" s="18">
        <v>5</v>
      </c>
      <c r="J461" s="18">
        <v>1E-3</v>
      </c>
      <c r="K461" s="18">
        <v>96.667000000000002</v>
      </c>
      <c r="L461" s="18">
        <v>46.332999999999998</v>
      </c>
      <c r="M461" s="18">
        <v>130.667</v>
      </c>
      <c r="N461" s="18">
        <v>-90</v>
      </c>
      <c r="O461" s="18">
        <v>6.6000000000000003E-2</v>
      </c>
    </row>
    <row r="462" spans="2:18" x14ac:dyDescent="0.25">
      <c r="B462" s="25"/>
      <c r="C462" s="29"/>
      <c r="D462" s="25"/>
      <c r="E462" s="25"/>
      <c r="I462" s="18">
        <v>6</v>
      </c>
      <c r="J462" s="18">
        <v>21.277000000000001</v>
      </c>
      <c r="K462" s="18">
        <v>225.24799999999999</v>
      </c>
      <c r="L462" s="18">
        <v>9</v>
      </c>
      <c r="M462" s="18">
        <v>255</v>
      </c>
      <c r="N462" s="18">
        <v>0</v>
      </c>
      <c r="O462" s="18">
        <v>0</v>
      </c>
    </row>
    <row r="463" spans="2:18" x14ac:dyDescent="0.25">
      <c r="B463" s="25"/>
      <c r="C463" s="29"/>
      <c r="D463" s="25"/>
      <c r="E463" s="25"/>
      <c r="I463" s="18">
        <v>7</v>
      </c>
      <c r="J463" s="18">
        <v>1E-3</v>
      </c>
      <c r="K463" s="18">
        <v>55.2</v>
      </c>
      <c r="L463" s="18">
        <v>39.332999999999998</v>
      </c>
      <c r="M463" s="18">
        <v>65</v>
      </c>
      <c r="N463" s="18">
        <v>-90</v>
      </c>
      <c r="O463" s="18">
        <v>6.6000000000000003E-2</v>
      </c>
    </row>
    <row r="464" spans="2:18" x14ac:dyDescent="0.25">
      <c r="B464" s="25"/>
      <c r="C464" s="29"/>
      <c r="D464" s="25"/>
      <c r="E464" s="25"/>
      <c r="I464" s="18">
        <v>8</v>
      </c>
      <c r="J464" s="18">
        <v>1E-3</v>
      </c>
      <c r="K464" s="18">
        <v>111.25</v>
      </c>
      <c r="L464" s="18">
        <v>66.332999999999998</v>
      </c>
      <c r="M464" s="18">
        <v>162.333</v>
      </c>
      <c r="N464" s="18">
        <v>-90</v>
      </c>
      <c r="O464" s="18">
        <v>4.9000000000000002E-2</v>
      </c>
    </row>
    <row r="465" spans="2:18" x14ac:dyDescent="0.25">
      <c r="B465" s="25"/>
      <c r="C465" s="29"/>
      <c r="D465" s="25"/>
      <c r="E465" s="25"/>
    </row>
    <row r="466" spans="2:18" x14ac:dyDescent="0.25">
      <c r="B466" s="25"/>
      <c r="C466" s="29"/>
      <c r="D466" s="25"/>
      <c r="E466" s="25"/>
      <c r="I466" s="18">
        <v>1</v>
      </c>
      <c r="J466" s="18">
        <v>0.107</v>
      </c>
      <c r="K466" s="18">
        <v>36.103000000000002</v>
      </c>
      <c r="L466" s="18">
        <v>28</v>
      </c>
      <c r="M466" s="18">
        <v>89</v>
      </c>
      <c r="N466" s="18">
        <v>-90</v>
      </c>
      <c r="O466" s="18">
        <v>1.091</v>
      </c>
      <c r="Q466" s="18">
        <v>1.091</v>
      </c>
      <c r="R466" s="7">
        <f>1.732*O470</f>
        <v>0</v>
      </c>
    </row>
    <row r="467" spans="2:18" x14ac:dyDescent="0.25">
      <c r="B467" s="25"/>
      <c r="C467" s="29"/>
      <c r="D467" s="25"/>
      <c r="E467" s="25"/>
      <c r="I467" s="18">
        <v>2</v>
      </c>
      <c r="J467" s="18">
        <v>9.0999999999999998E-2</v>
      </c>
      <c r="K467" s="18">
        <v>37.302999999999997</v>
      </c>
      <c r="L467" s="18">
        <v>24</v>
      </c>
      <c r="M467" s="18">
        <v>99</v>
      </c>
      <c r="N467" s="18">
        <v>-90</v>
      </c>
      <c r="O467" s="18">
        <v>0.90900000000000003</v>
      </c>
      <c r="Q467" s="18">
        <v>0.90900000000000003</v>
      </c>
      <c r="R467" s="7">
        <f t="shared" ref="R467:R469" si="17">1.732*O471</f>
        <v>0</v>
      </c>
    </row>
    <row r="468" spans="2:18" x14ac:dyDescent="0.25">
      <c r="B468" s="25"/>
      <c r="C468" s="29"/>
      <c r="D468" s="25"/>
      <c r="E468" s="25"/>
      <c r="I468" s="18">
        <v>3</v>
      </c>
      <c r="J468" s="18">
        <v>0.13200000000000001</v>
      </c>
      <c r="K468" s="18">
        <v>123.479</v>
      </c>
      <c r="L468" s="18">
        <v>27.667000000000002</v>
      </c>
      <c r="M468" s="18">
        <v>153</v>
      </c>
      <c r="N468" s="18">
        <v>-90</v>
      </c>
      <c r="O468" s="18">
        <v>1.3640000000000001</v>
      </c>
      <c r="Q468" s="18">
        <v>1.3640000000000001</v>
      </c>
      <c r="R468" s="7">
        <f t="shared" si="17"/>
        <v>0</v>
      </c>
    </row>
    <row r="469" spans="2:18" x14ac:dyDescent="0.25">
      <c r="B469" s="25"/>
      <c r="C469" s="29"/>
      <c r="D469" s="25"/>
      <c r="E469" s="25"/>
      <c r="I469" s="18">
        <v>4</v>
      </c>
      <c r="J469" s="18">
        <v>0.27300000000000002</v>
      </c>
      <c r="K469" s="18">
        <v>138.697</v>
      </c>
      <c r="L469" s="18">
        <v>21</v>
      </c>
      <c r="M469" s="18">
        <v>152</v>
      </c>
      <c r="N469" s="18">
        <v>-90</v>
      </c>
      <c r="O469" s="18">
        <v>2.9089999999999998</v>
      </c>
      <c r="Q469" s="18">
        <v>2.9089999999999998</v>
      </c>
      <c r="R469" s="7">
        <f t="shared" si="17"/>
        <v>0.94394000000000011</v>
      </c>
    </row>
    <row r="470" spans="2:18" x14ac:dyDescent="0.25">
      <c r="B470" s="25"/>
      <c r="C470" s="29"/>
      <c r="D470" s="25"/>
      <c r="E470" s="25"/>
      <c r="I470" s="18">
        <v>5</v>
      </c>
      <c r="J470" s="18">
        <v>766</v>
      </c>
      <c r="K470" s="18">
        <v>238.416</v>
      </c>
      <c r="L470" s="18">
        <v>7</v>
      </c>
      <c r="M470" s="18">
        <v>255</v>
      </c>
      <c r="N470" s="18">
        <v>0</v>
      </c>
      <c r="O470" s="18">
        <v>0</v>
      </c>
    </row>
    <row r="471" spans="2:18" x14ac:dyDescent="0.25">
      <c r="B471" s="25"/>
      <c r="C471" s="29"/>
      <c r="D471" s="25"/>
      <c r="E471" s="25"/>
      <c r="I471" s="18">
        <v>6</v>
      </c>
      <c r="J471" s="18">
        <v>766</v>
      </c>
      <c r="K471" s="18">
        <v>238.416</v>
      </c>
      <c r="L471" s="18">
        <v>7</v>
      </c>
      <c r="M471" s="18">
        <v>255</v>
      </c>
      <c r="N471" s="18">
        <v>0</v>
      </c>
      <c r="O471" s="18">
        <v>0</v>
      </c>
    </row>
    <row r="472" spans="2:18" x14ac:dyDescent="0.25">
      <c r="B472" s="25"/>
      <c r="C472" s="29"/>
      <c r="D472" s="25"/>
      <c r="E472" s="25"/>
      <c r="I472" s="18">
        <v>7</v>
      </c>
      <c r="J472" s="18">
        <v>766</v>
      </c>
      <c r="K472" s="18">
        <v>238.416</v>
      </c>
      <c r="L472" s="18">
        <v>7</v>
      </c>
      <c r="M472" s="18">
        <v>255</v>
      </c>
      <c r="N472" s="18">
        <v>0</v>
      </c>
      <c r="O472" s="18">
        <v>0</v>
      </c>
    </row>
    <row r="473" spans="2:18" x14ac:dyDescent="0.25">
      <c r="B473" s="25"/>
      <c r="C473" s="29"/>
      <c r="D473" s="25"/>
      <c r="E473" s="25"/>
      <c r="I473" s="18">
        <v>8</v>
      </c>
      <c r="J473" s="18">
        <v>5.8000000000000003E-2</v>
      </c>
      <c r="K473" s="18">
        <v>188.81</v>
      </c>
      <c r="L473" s="18">
        <v>62</v>
      </c>
      <c r="M473" s="18">
        <v>255</v>
      </c>
      <c r="N473" s="18">
        <v>-90</v>
      </c>
      <c r="O473" s="18">
        <v>0.54500000000000004</v>
      </c>
    </row>
    <row r="474" spans="2:18" x14ac:dyDescent="0.25">
      <c r="B474" s="25"/>
      <c r="C474" s="29"/>
      <c r="D474" s="25"/>
      <c r="E474" s="25"/>
    </row>
    <row r="475" spans="2:18" x14ac:dyDescent="0.25">
      <c r="B475" s="25"/>
      <c r="C475" s="29"/>
      <c r="D475" s="25"/>
      <c r="E475" s="25"/>
      <c r="I475" s="18">
        <v>1</v>
      </c>
      <c r="J475" s="18">
        <v>8.9999999999999993E-3</v>
      </c>
      <c r="K475" s="18">
        <v>248.215</v>
      </c>
      <c r="L475" s="18">
        <v>27.332999999999998</v>
      </c>
      <c r="M475" s="18">
        <v>255</v>
      </c>
      <c r="N475" s="18">
        <v>-90</v>
      </c>
      <c r="O475" s="18">
        <v>0.95799999999999996</v>
      </c>
      <c r="Q475" s="18">
        <v>0.95799999999999996</v>
      </c>
      <c r="R475" s="7">
        <f>1.732*O481</f>
        <v>0</v>
      </c>
    </row>
    <row r="476" spans="2:18" x14ac:dyDescent="0.25">
      <c r="B476" s="25"/>
      <c r="C476" s="29"/>
      <c r="D476" s="25"/>
      <c r="E476" s="25"/>
      <c r="I476" s="18">
        <v>2</v>
      </c>
      <c r="J476" s="18">
        <v>8.9999999999999993E-3</v>
      </c>
      <c r="K476" s="18">
        <v>249.39</v>
      </c>
      <c r="L476" s="18">
        <v>23.667000000000002</v>
      </c>
      <c r="M476" s="18">
        <v>255</v>
      </c>
      <c r="N476" s="18">
        <v>-90</v>
      </c>
      <c r="O476" s="18">
        <v>0.92100000000000004</v>
      </c>
      <c r="Q476" s="18">
        <v>0.92100000000000004</v>
      </c>
      <c r="R476" s="7">
        <f t="shared" ref="R476:R480" si="18">1.732*O482</f>
        <v>9.6991999999999995E-2</v>
      </c>
    </row>
    <row r="477" spans="2:18" x14ac:dyDescent="0.25">
      <c r="B477" s="25"/>
      <c r="C477" s="29"/>
      <c r="D477" s="25"/>
      <c r="E477" s="25"/>
      <c r="I477" s="18">
        <v>3</v>
      </c>
      <c r="J477" s="18">
        <v>0.01</v>
      </c>
      <c r="K477" s="18">
        <v>246.56100000000001</v>
      </c>
      <c r="L477" s="18">
        <v>22.667000000000002</v>
      </c>
      <c r="M477" s="18">
        <v>255</v>
      </c>
      <c r="N477" s="18">
        <v>-90</v>
      </c>
      <c r="O477" s="18">
        <v>1.014</v>
      </c>
      <c r="Q477" s="18">
        <v>1.014</v>
      </c>
      <c r="R477" s="7">
        <f t="shared" si="18"/>
        <v>0.14548800000000001</v>
      </c>
    </row>
    <row r="478" spans="2:18" x14ac:dyDescent="0.25">
      <c r="B478" s="25"/>
      <c r="C478" s="29"/>
      <c r="D478" s="25"/>
      <c r="E478" s="25"/>
      <c r="I478" s="18">
        <v>4</v>
      </c>
      <c r="J478" s="18">
        <v>1.4E-2</v>
      </c>
      <c r="K478" s="18">
        <v>147.739</v>
      </c>
      <c r="L478" s="18">
        <v>25</v>
      </c>
      <c r="M478" s="18">
        <v>153.667</v>
      </c>
      <c r="N478" s="18">
        <v>-90</v>
      </c>
      <c r="O478" s="18">
        <v>1.5349999999999999</v>
      </c>
      <c r="Q478" s="18">
        <v>1.5349999999999999</v>
      </c>
      <c r="R478" s="7">
        <f t="shared" si="18"/>
        <v>0</v>
      </c>
    </row>
    <row r="479" spans="2:18" x14ac:dyDescent="0.25">
      <c r="B479" s="25"/>
      <c r="C479" s="29"/>
      <c r="D479" s="25"/>
      <c r="E479" s="25"/>
      <c r="I479" s="18">
        <v>5</v>
      </c>
      <c r="J479" s="18">
        <v>0.01</v>
      </c>
      <c r="K479" s="18">
        <v>146.304</v>
      </c>
      <c r="L479" s="18">
        <v>17.332999999999998</v>
      </c>
      <c r="M479" s="18">
        <v>157</v>
      </c>
      <c r="N479" s="18">
        <v>-90</v>
      </c>
      <c r="O479" s="18">
        <v>1.06</v>
      </c>
      <c r="Q479" s="18">
        <v>1.06</v>
      </c>
      <c r="R479" s="7">
        <f t="shared" si="18"/>
        <v>0.14548800000000001</v>
      </c>
    </row>
    <row r="480" spans="2:18" x14ac:dyDescent="0.25">
      <c r="B480" s="25"/>
      <c r="C480" s="29"/>
      <c r="D480" s="25"/>
      <c r="E480" s="25"/>
      <c r="I480" s="18">
        <v>6</v>
      </c>
      <c r="J480" s="18">
        <v>6.0000000000000001E-3</v>
      </c>
      <c r="K480" s="18">
        <v>144.80500000000001</v>
      </c>
      <c r="L480" s="18">
        <v>24.667000000000002</v>
      </c>
      <c r="M480" s="18">
        <v>154</v>
      </c>
      <c r="N480" s="18">
        <v>-90</v>
      </c>
      <c r="O480" s="18">
        <v>0.59499999999999997</v>
      </c>
      <c r="Q480" s="18">
        <v>0.59499999999999997</v>
      </c>
      <c r="R480" s="7">
        <f t="shared" si="18"/>
        <v>4.8495999999999997E-2</v>
      </c>
    </row>
    <row r="481" spans="2:18" x14ac:dyDescent="0.25">
      <c r="B481" s="25"/>
      <c r="C481" s="29"/>
      <c r="D481" s="25"/>
      <c r="E481" s="25"/>
      <c r="I481" s="18">
        <v>7</v>
      </c>
      <c r="J481" s="18">
        <v>8.9990000000000006</v>
      </c>
      <c r="K481" s="18">
        <v>227.578</v>
      </c>
      <c r="L481" s="18">
        <v>0</v>
      </c>
      <c r="M481" s="18">
        <v>255</v>
      </c>
      <c r="N481" s="18">
        <v>0</v>
      </c>
      <c r="O481" s="18">
        <v>0</v>
      </c>
    </row>
    <row r="482" spans="2:18" x14ac:dyDescent="0.25">
      <c r="B482" s="25"/>
      <c r="C482" s="29"/>
      <c r="D482" s="25"/>
      <c r="E482" s="25"/>
      <c r="I482" s="18">
        <v>8</v>
      </c>
      <c r="J482" s="19">
        <v>6.0570000000000003E-4</v>
      </c>
      <c r="K482" s="18">
        <v>121.048</v>
      </c>
      <c r="L482" s="18">
        <v>32.667000000000002</v>
      </c>
      <c r="M482" s="18">
        <v>225.333</v>
      </c>
      <c r="N482" s="18">
        <v>-90</v>
      </c>
      <c r="O482" s="18">
        <v>5.6000000000000001E-2</v>
      </c>
    </row>
    <row r="483" spans="2:18" x14ac:dyDescent="0.25">
      <c r="B483" s="25"/>
      <c r="C483" s="29"/>
      <c r="D483" s="25"/>
      <c r="E483" s="25"/>
      <c r="I483" s="18">
        <v>9</v>
      </c>
      <c r="J483" s="19">
        <v>8.6530000000000005E-4</v>
      </c>
      <c r="K483" s="18">
        <v>17.8</v>
      </c>
      <c r="L483" s="18">
        <v>11.667</v>
      </c>
      <c r="M483" s="18">
        <v>30.667000000000002</v>
      </c>
      <c r="N483" s="18">
        <v>-90</v>
      </c>
      <c r="O483" s="18">
        <v>8.4000000000000005E-2</v>
      </c>
    </row>
    <row r="484" spans="2:18" x14ac:dyDescent="0.25">
      <c r="B484" s="25"/>
      <c r="C484" s="29"/>
      <c r="D484" s="25"/>
      <c r="E484" s="25"/>
      <c r="I484" s="18">
        <v>10</v>
      </c>
      <c r="J484" s="18">
        <v>8.9990000000000006</v>
      </c>
      <c r="K484" s="18">
        <v>227.578</v>
      </c>
      <c r="L484" s="18">
        <v>0</v>
      </c>
      <c r="M484" s="18">
        <v>255</v>
      </c>
      <c r="N484" s="18">
        <v>0</v>
      </c>
      <c r="O484" s="18">
        <v>0</v>
      </c>
    </row>
    <row r="485" spans="2:18" x14ac:dyDescent="0.25">
      <c r="B485" s="25"/>
      <c r="C485" s="29"/>
      <c r="D485" s="25"/>
      <c r="E485" s="25"/>
      <c r="I485" s="18">
        <v>11</v>
      </c>
      <c r="J485" s="19">
        <v>8.6530000000000005E-4</v>
      </c>
      <c r="K485" s="18">
        <v>161.43299999999999</v>
      </c>
      <c r="L485" s="18">
        <v>17</v>
      </c>
      <c r="M485" s="18">
        <v>255</v>
      </c>
      <c r="N485" s="18">
        <v>-90</v>
      </c>
      <c r="O485" s="18">
        <v>8.4000000000000005E-2</v>
      </c>
    </row>
    <row r="486" spans="2:18" x14ac:dyDescent="0.25">
      <c r="B486" s="25"/>
      <c r="C486" s="29"/>
      <c r="D486" s="25"/>
      <c r="E486" s="25"/>
      <c r="I486" s="18">
        <v>12</v>
      </c>
      <c r="J486" s="19">
        <v>3.4610000000000001E-4</v>
      </c>
      <c r="K486" s="18">
        <v>125.583</v>
      </c>
      <c r="L486" s="18">
        <v>46.667000000000002</v>
      </c>
      <c r="M486" s="18">
        <v>216</v>
      </c>
      <c r="N486" s="18">
        <v>-90</v>
      </c>
      <c r="O486" s="18">
        <v>2.8000000000000001E-2</v>
      </c>
    </row>
    <row r="487" spans="2:18" x14ac:dyDescent="0.25">
      <c r="B487" s="25"/>
      <c r="C487" s="29"/>
      <c r="D487" s="25"/>
      <c r="E487" s="25"/>
    </row>
    <row r="488" spans="2:18" x14ac:dyDescent="0.25">
      <c r="B488" s="25"/>
      <c r="C488" s="29"/>
      <c r="D488" s="25"/>
      <c r="E488" s="25"/>
      <c r="I488" s="18">
        <v>1</v>
      </c>
      <c r="J488" s="18">
        <v>8.0000000000000002E-3</v>
      </c>
      <c r="K488" s="18">
        <v>251.00800000000001</v>
      </c>
      <c r="L488" s="18">
        <v>22.667000000000002</v>
      </c>
      <c r="M488" s="18">
        <v>255</v>
      </c>
      <c r="N488" s="18">
        <v>-90</v>
      </c>
      <c r="O488" s="18">
        <v>1.137</v>
      </c>
      <c r="Q488" s="18">
        <v>1.137</v>
      </c>
      <c r="R488" s="7">
        <f>1.732*O494</f>
        <v>0.12989999999999999</v>
      </c>
    </row>
    <row r="489" spans="2:18" x14ac:dyDescent="0.25">
      <c r="B489" s="25"/>
      <c r="C489" s="29"/>
      <c r="D489" s="25"/>
      <c r="E489" s="25"/>
      <c r="I489" s="18">
        <v>2</v>
      </c>
      <c r="J489" s="18">
        <v>6.0000000000000001E-3</v>
      </c>
      <c r="K489" s="18">
        <v>248.25800000000001</v>
      </c>
      <c r="L489" s="18">
        <v>19.667000000000002</v>
      </c>
      <c r="M489" s="18">
        <v>255</v>
      </c>
      <c r="N489" s="18">
        <v>-90</v>
      </c>
      <c r="O489" s="18">
        <v>0.877</v>
      </c>
      <c r="Q489" s="18">
        <v>0.877</v>
      </c>
      <c r="R489" s="7">
        <f t="shared" ref="R489:R493" si="19">1.732*O495</f>
        <v>0.11777600000000001</v>
      </c>
    </row>
    <row r="490" spans="2:18" x14ac:dyDescent="0.25">
      <c r="B490" s="25"/>
      <c r="C490" s="29"/>
      <c r="D490" s="25"/>
      <c r="E490" s="25"/>
      <c r="I490" s="18">
        <v>3</v>
      </c>
      <c r="J490" s="18">
        <v>8.0000000000000002E-3</v>
      </c>
      <c r="K490" s="18">
        <v>251.316</v>
      </c>
      <c r="L490" s="18">
        <v>22.667000000000002</v>
      </c>
      <c r="M490" s="18">
        <v>255</v>
      </c>
      <c r="N490" s="18">
        <v>-90</v>
      </c>
      <c r="O490" s="18">
        <v>1.151</v>
      </c>
      <c r="Q490" s="18">
        <v>1.151</v>
      </c>
      <c r="R490" s="7">
        <f t="shared" si="19"/>
        <v>0.166272</v>
      </c>
    </row>
    <row r="491" spans="2:18" x14ac:dyDescent="0.25">
      <c r="B491" s="25"/>
      <c r="C491" s="29"/>
      <c r="D491" s="25"/>
      <c r="E491" s="25"/>
      <c r="I491" s="18">
        <v>4</v>
      </c>
      <c r="J491" s="18">
        <v>8.9999999999999993E-3</v>
      </c>
      <c r="K491" s="18">
        <v>146.99100000000001</v>
      </c>
      <c r="L491" s="18">
        <v>15</v>
      </c>
      <c r="M491" s="18">
        <v>152</v>
      </c>
      <c r="N491" s="18">
        <v>-90</v>
      </c>
      <c r="O491" s="18">
        <v>1.24</v>
      </c>
      <c r="Q491" s="18">
        <v>1.24</v>
      </c>
      <c r="R491" s="7">
        <f t="shared" si="19"/>
        <v>4.6764E-2</v>
      </c>
    </row>
    <row r="492" spans="2:18" x14ac:dyDescent="0.25">
      <c r="B492" s="25"/>
      <c r="C492" s="29"/>
      <c r="D492" s="25"/>
      <c r="E492" s="25"/>
      <c r="I492" s="18">
        <v>5</v>
      </c>
      <c r="J492" s="18">
        <v>5.0000000000000001E-3</v>
      </c>
      <c r="K492" s="18">
        <v>145.44399999999999</v>
      </c>
      <c r="L492" s="18">
        <v>15</v>
      </c>
      <c r="M492" s="18">
        <v>152</v>
      </c>
      <c r="N492" s="18">
        <v>-90</v>
      </c>
      <c r="O492" s="18">
        <v>0.77400000000000002</v>
      </c>
      <c r="Q492" s="18">
        <v>0.77400000000000002</v>
      </c>
      <c r="R492" s="7">
        <f t="shared" si="19"/>
        <v>5.8888000000000003E-2</v>
      </c>
    </row>
    <row r="493" spans="2:18" x14ac:dyDescent="0.25">
      <c r="B493" s="25"/>
      <c r="C493" s="29"/>
      <c r="D493" s="25"/>
      <c r="E493" s="25"/>
      <c r="I493" s="18">
        <v>6</v>
      </c>
      <c r="J493" s="18">
        <v>3.0000000000000001E-3</v>
      </c>
      <c r="K493" s="18">
        <v>142.60300000000001</v>
      </c>
      <c r="L493" s="18">
        <v>15</v>
      </c>
      <c r="M493" s="18">
        <v>151.333</v>
      </c>
      <c r="N493" s="18">
        <v>-90</v>
      </c>
      <c r="O493" s="18">
        <v>0.42499999999999999</v>
      </c>
      <c r="Q493" s="18">
        <v>0.42499999999999999</v>
      </c>
      <c r="R493" s="7">
        <f t="shared" si="19"/>
        <v>0.178396</v>
      </c>
    </row>
    <row r="494" spans="2:18" x14ac:dyDescent="0.25">
      <c r="B494" s="25"/>
      <c r="C494" s="29"/>
      <c r="D494" s="25"/>
      <c r="E494" s="25"/>
      <c r="I494" s="18">
        <v>7</v>
      </c>
      <c r="J494" s="19">
        <v>5.6300000000000002E-4</v>
      </c>
      <c r="K494" s="18">
        <v>84.528000000000006</v>
      </c>
      <c r="L494" s="18">
        <v>33.667000000000002</v>
      </c>
      <c r="M494" s="18">
        <v>105.667</v>
      </c>
      <c r="N494" s="18">
        <v>-90</v>
      </c>
      <c r="O494" s="18">
        <v>7.4999999999999997E-2</v>
      </c>
    </row>
    <row r="495" spans="2:18" x14ac:dyDescent="0.25">
      <c r="B495" s="25"/>
      <c r="C495" s="29"/>
      <c r="D495" s="25"/>
      <c r="E495" s="25"/>
      <c r="I495" s="18">
        <v>8</v>
      </c>
      <c r="J495" s="19">
        <v>5.1599999999999997E-4</v>
      </c>
      <c r="K495" s="18">
        <v>69.545000000000002</v>
      </c>
      <c r="L495" s="18">
        <v>23.667000000000002</v>
      </c>
      <c r="M495" s="18">
        <v>220</v>
      </c>
      <c r="N495" s="18">
        <v>-90</v>
      </c>
      <c r="O495" s="18">
        <v>6.8000000000000005E-2</v>
      </c>
    </row>
    <row r="496" spans="2:18" x14ac:dyDescent="0.25">
      <c r="B496" s="25"/>
      <c r="C496" s="29"/>
      <c r="D496" s="25"/>
      <c r="E496" s="25"/>
      <c r="I496" s="18">
        <v>9</v>
      </c>
      <c r="J496" s="19">
        <v>7.0370000000000003E-4</v>
      </c>
      <c r="K496" s="18">
        <v>27.510999999999999</v>
      </c>
      <c r="L496" s="18">
        <v>26.667000000000002</v>
      </c>
      <c r="M496" s="18">
        <v>31.332999999999998</v>
      </c>
      <c r="N496" s="18">
        <v>-90</v>
      </c>
      <c r="O496" s="18">
        <v>9.6000000000000002E-2</v>
      </c>
    </row>
    <row r="497" spans="1:15" x14ac:dyDescent="0.25">
      <c r="B497" s="25"/>
      <c r="C497" s="29"/>
      <c r="D497" s="25"/>
      <c r="E497" s="25"/>
      <c r="I497" s="18">
        <v>10</v>
      </c>
      <c r="J497" s="19">
        <v>2.3460000000000001E-4</v>
      </c>
      <c r="K497" s="18">
        <v>61.067</v>
      </c>
      <c r="L497" s="18">
        <v>21.667000000000002</v>
      </c>
      <c r="M497" s="18">
        <v>129.333</v>
      </c>
      <c r="N497" s="18">
        <v>-90</v>
      </c>
      <c r="O497" s="18">
        <v>2.7E-2</v>
      </c>
    </row>
    <row r="498" spans="1:15" x14ac:dyDescent="0.25">
      <c r="B498" s="25"/>
      <c r="C498" s="29"/>
      <c r="D498" s="25"/>
      <c r="E498" s="25"/>
      <c r="I498" s="18">
        <v>11</v>
      </c>
      <c r="J498" s="19">
        <v>2.8150000000000001E-4</v>
      </c>
      <c r="K498" s="18">
        <v>82.888999999999996</v>
      </c>
      <c r="L498" s="18">
        <v>20</v>
      </c>
      <c r="M498" s="18">
        <v>248</v>
      </c>
      <c r="N498" s="18">
        <v>-90</v>
      </c>
      <c r="O498" s="18">
        <v>3.4000000000000002E-2</v>
      </c>
    </row>
    <row r="499" spans="1:15" x14ac:dyDescent="0.25">
      <c r="B499" s="25"/>
      <c r="C499" s="29"/>
      <c r="D499" s="25"/>
      <c r="E499" s="25"/>
      <c r="I499" s="18">
        <v>12</v>
      </c>
      <c r="J499" s="19">
        <v>7.5060000000000003E-4</v>
      </c>
      <c r="K499" s="18">
        <v>77.206999999999994</v>
      </c>
      <c r="L499" s="18">
        <v>19.667000000000002</v>
      </c>
      <c r="M499" s="18">
        <v>144.93299999999999</v>
      </c>
      <c r="N499" s="18">
        <v>-93.813999999999993</v>
      </c>
      <c r="O499" s="18">
        <v>0.10299999999999999</v>
      </c>
    </row>
    <row r="500" spans="1:15" x14ac:dyDescent="0.25">
      <c r="B500" s="25"/>
      <c r="C500" s="29"/>
      <c r="D500" s="25"/>
      <c r="E500" s="25"/>
    </row>
    <row r="501" spans="1:15" x14ac:dyDescent="0.25">
      <c r="B501" s="25"/>
      <c r="C501" s="29"/>
      <c r="D501" s="25"/>
      <c r="E501" s="25"/>
    </row>
    <row r="502" spans="1:15" x14ac:dyDescent="0.25">
      <c r="B502" s="25"/>
      <c r="C502" s="29"/>
      <c r="D502" s="25"/>
      <c r="E502" s="25"/>
    </row>
    <row r="503" spans="1:15" x14ac:dyDescent="0.25">
      <c r="B503" s="25"/>
      <c r="C503" s="29"/>
      <c r="D503" s="25"/>
      <c r="E503" s="25"/>
    </row>
    <row r="504" spans="1:15" x14ac:dyDescent="0.25">
      <c r="B504" s="25"/>
      <c r="C504" s="29"/>
      <c r="D504" s="25"/>
      <c r="E504" s="25"/>
    </row>
    <row r="505" spans="1:15" x14ac:dyDescent="0.25">
      <c r="A505" s="7">
        <v>9</v>
      </c>
      <c r="B505" s="24" t="s">
        <v>625</v>
      </c>
      <c r="C505" s="29" t="s">
        <v>454</v>
      </c>
      <c r="D505" s="25" t="s">
        <v>569</v>
      </c>
      <c r="E505" s="24" t="s">
        <v>46</v>
      </c>
      <c r="F505" s="7" t="s">
        <v>28</v>
      </c>
      <c r="G505" s="7" t="s">
        <v>49</v>
      </c>
      <c r="I505" s="7">
        <v>3</v>
      </c>
      <c r="J505" s="7">
        <v>0.77200000000000002</v>
      </c>
      <c r="K505" s="7">
        <v>3.1175999999999999E-2</v>
      </c>
      <c r="L505" s="7">
        <v>3</v>
      </c>
      <c r="M505" s="7">
        <v>1</v>
      </c>
      <c r="N505" s="7">
        <v>0</v>
      </c>
    </row>
    <row r="506" spans="1:15" x14ac:dyDescent="0.25">
      <c r="B506" s="24" t="s">
        <v>625</v>
      </c>
      <c r="C506" s="29" t="s">
        <v>454</v>
      </c>
      <c r="D506" s="25" t="s">
        <v>569</v>
      </c>
      <c r="E506" s="24" t="s">
        <v>46</v>
      </c>
      <c r="F506" s="7" t="s">
        <v>28</v>
      </c>
      <c r="G506" s="7" t="s">
        <v>50</v>
      </c>
      <c r="I506" s="7">
        <v>3</v>
      </c>
      <c r="J506" s="7">
        <v>1.246</v>
      </c>
      <c r="K506" s="7">
        <v>0.45551599999999998</v>
      </c>
      <c r="L506" s="7">
        <v>3</v>
      </c>
      <c r="M506" s="7">
        <v>1.018</v>
      </c>
      <c r="N506" s="7">
        <v>0</v>
      </c>
    </row>
    <row r="507" spans="1:15" x14ac:dyDescent="0.25">
      <c r="B507" s="24" t="s">
        <v>625</v>
      </c>
      <c r="C507" s="29" t="s">
        <v>454</v>
      </c>
      <c r="D507" s="25" t="s">
        <v>569</v>
      </c>
      <c r="E507" s="24" t="s">
        <v>46</v>
      </c>
      <c r="F507" s="7" t="s">
        <v>28</v>
      </c>
      <c r="G507" s="7" t="s">
        <v>34</v>
      </c>
      <c r="I507" s="7">
        <v>3</v>
      </c>
      <c r="J507" s="7">
        <v>0.42099999999999999</v>
      </c>
      <c r="K507" s="7">
        <v>0</v>
      </c>
      <c r="L507" s="7">
        <v>3</v>
      </c>
      <c r="M507" s="7">
        <v>0.98199999999999998</v>
      </c>
      <c r="N507" s="7">
        <v>0</v>
      </c>
    </row>
    <row r="508" spans="1:15" x14ac:dyDescent="0.25">
      <c r="B508" s="24" t="s">
        <v>625</v>
      </c>
      <c r="C508" s="29" t="s">
        <v>454</v>
      </c>
      <c r="D508" s="25" t="s">
        <v>569</v>
      </c>
      <c r="E508" s="24" t="s">
        <v>46</v>
      </c>
      <c r="F508" s="7" t="s">
        <v>28</v>
      </c>
      <c r="G508" s="7" t="s">
        <v>31</v>
      </c>
      <c r="I508" s="7">
        <v>3</v>
      </c>
      <c r="J508" s="7">
        <v>1.6839999999999999</v>
      </c>
      <c r="K508" s="7">
        <v>9.1796000000000003E-2</v>
      </c>
      <c r="L508" s="7">
        <v>3</v>
      </c>
      <c r="M508" s="7">
        <v>1</v>
      </c>
      <c r="N508" s="7">
        <v>0</v>
      </c>
    </row>
    <row r="509" spans="1:15" x14ac:dyDescent="0.25">
      <c r="B509" s="24" t="s">
        <v>625</v>
      </c>
      <c r="C509" s="29" t="s">
        <v>454</v>
      </c>
      <c r="D509" s="25" t="s">
        <v>569</v>
      </c>
      <c r="E509" s="24" t="s">
        <v>46</v>
      </c>
      <c r="F509" s="7" t="s">
        <v>28</v>
      </c>
      <c r="G509" s="7" t="s">
        <v>32</v>
      </c>
      <c r="I509" s="7">
        <v>3</v>
      </c>
      <c r="J509" s="7">
        <v>1.579</v>
      </c>
      <c r="K509" s="7">
        <v>6.062E-2</v>
      </c>
      <c r="L509" s="7">
        <v>3</v>
      </c>
      <c r="M509" s="7">
        <v>1.0880000000000001</v>
      </c>
      <c r="N509" s="7">
        <v>3.1175999999999999E-2</v>
      </c>
    </row>
    <row r="510" spans="1:15" x14ac:dyDescent="0.25">
      <c r="B510" s="24" t="s">
        <v>625</v>
      </c>
      <c r="C510" s="29" t="s">
        <v>454</v>
      </c>
      <c r="D510" s="25" t="s">
        <v>569</v>
      </c>
      <c r="E510" s="24" t="s">
        <v>46</v>
      </c>
      <c r="F510" s="7" t="s">
        <v>28</v>
      </c>
      <c r="G510" s="7" t="s">
        <v>204</v>
      </c>
      <c r="I510" s="7">
        <v>3</v>
      </c>
      <c r="J510" s="7">
        <v>2.298</v>
      </c>
      <c r="K510" s="7">
        <v>0.39489600000000002</v>
      </c>
      <c r="L510" s="7">
        <v>3</v>
      </c>
      <c r="M510" s="7">
        <v>1.0349999999999999</v>
      </c>
      <c r="N510" s="7">
        <v>0</v>
      </c>
    </row>
    <row r="511" spans="1:15" x14ac:dyDescent="0.25">
      <c r="B511" s="24" t="s">
        <v>625</v>
      </c>
      <c r="C511" s="29" t="s">
        <v>454</v>
      </c>
      <c r="D511" s="25" t="s">
        <v>569</v>
      </c>
      <c r="E511" s="24" t="s">
        <v>46</v>
      </c>
      <c r="F511" s="7" t="s">
        <v>28</v>
      </c>
      <c r="G511" s="7" t="s">
        <v>300</v>
      </c>
      <c r="I511" s="7">
        <v>3</v>
      </c>
      <c r="J511" s="7">
        <v>2.3860000000000001</v>
      </c>
      <c r="K511" s="7">
        <v>0.27365600000000001</v>
      </c>
      <c r="L511" s="7">
        <v>3</v>
      </c>
      <c r="M511" s="7">
        <v>1.07</v>
      </c>
      <c r="N511" s="7">
        <v>9.1796000000000003E-2</v>
      </c>
    </row>
    <row r="512" spans="1:15" x14ac:dyDescent="0.25">
      <c r="B512" s="24" t="s">
        <v>625</v>
      </c>
      <c r="C512" s="29" t="s">
        <v>454</v>
      </c>
      <c r="D512" s="25" t="s">
        <v>569</v>
      </c>
      <c r="E512" s="24" t="s">
        <v>46</v>
      </c>
      <c r="F512" s="7" t="s">
        <v>28</v>
      </c>
      <c r="G512" s="7" t="s">
        <v>56</v>
      </c>
      <c r="I512" s="7">
        <v>3</v>
      </c>
      <c r="J512" s="7">
        <v>1.421</v>
      </c>
      <c r="K512" s="7">
        <v>3.1175999999999999E-2</v>
      </c>
      <c r="L512" s="7">
        <v>3</v>
      </c>
      <c r="M512" s="7">
        <v>1.07</v>
      </c>
      <c r="N512" s="7">
        <v>3.1175999999999999E-2</v>
      </c>
    </row>
    <row r="513" spans="2:18" x14ac:dyDescent="0.25">
      <c r="B513" s="24" t="s">
        <v>625</v>
      </c>
      <c r="C513" s="29" t="s">
        <v>454</v>
      </c>
      <c r="D513" s="25" t="s">
        <v>569</v>
      </c>
      <c r="E513" s="24" t="s">
        <v>46</v>
      </c>
      <c r="F513" s="7" t="s">
        <v>28</v>
      </c>
      <c r="G513" s="7" t="s">
        <v>73</v>
      </c>
      <c r="I513" s="7">
        <v>3</v>
      </c>
      <c r="J513" s="7">
        <v>1.6319999999999999</v>
      </c>
      <c r="K513" s="7">
        <v>0.24248</v>
      </c>
      <c r="L513" s="7">
        <v>3</v>
      </c>
      <c r="M513" s="7">
        <v>1.018</v>
      </c>
      <c r="N513" s="7">
        <v>6.062E-2</v>
      </c>
    </row>
    <row r="514" spans="2:18" x14ac:dyDescent="0.25">
      <c r="B514" s="24" t="s">
        <v>625</v>
      </c>
      <c r="C514" s="29" t="s">
        <v>454</v>
      </c>
      <c r="D514" s="25" t="s">
        <v>569</v>
      </c>
      <c r="E514" s="24" t="s">
        <v>46</v>
      </c>
      <c r="F514" s="7" t="s">
        <v>28</v>
      </c>
      <c r="G514" s="7" t="s">
        <v>30</v>
      </c>
      <c r="I514" s="7">
        <v>3</v>
      </c>
      <c r="J514" s="7">
        <v>2.1579999999999999</v>
      </c>
      <c r="K514" s="7">
        <v>0.33427600000000002</v>
      </c>
      <c r="L514" s="7">
        <v>3</v>
      </c>
      <c r="M514" s="7">
        <v>1.0529999999999999</v>
      </c>
      <c r="N514" s="7">
        <v>0.12124</v>
      </c>
    </row>
    <row r="515" spans="2:18" x14ac:dyDescent="0.25">
      <c r="B515" s="24" t="s">
        <v>625</v>
      </c>
      <c r="C515" s="29" t="s">
        <v>454</v>
      </c>
      <c r="D515" s="25" t="s">
        <v>569</v>
      </c>
      <c r="E515" s="24" t="s">
        <v>46</v>
      </c>
      <c r="F515" s="7" t="s">
        <v>28</v>
      </c>
      <c r="G515" s="7" t="s">
        <v>36</v>
      </c>
      <c r="I515" s="7">
        <v>3</v>
      </c>
      <c r="J515" s="7">
        <v>1.1930000000000001</v>
      </c>
      <c r="K515" s="7">
        <v>6.062E-2</v>
      </c>
      <c r="L515" s="7">
        <v>3</v>
      </c>
      <c r="M515" s="7">
        <v>0.98199999999999998</v>
      </c>
      <c r="N515" s="7">
        <v>3.1175999999999999E-2</v>
      </c>
    </row>
    <row r="516" spans="2:18" x14ac:dyDescent="0.25">
      <c r="B516" s="24"/>
      <c r="C516" s="29"/>
      <c r="D516" s="25"/>
      <c r="E516" s="24"/>
    </row>
    <row r="517" spans="2:18" x14ac:dyDescent="0.25">
      <c r="B517" s="24"/>
      <c r="C517" s="29"/>
      <c r="D517" s="25"/>
      <c r="E517" s="24"/>
      <c r="I517" s="18" t="s">
        <v>372</v>
      </c>
      <c r="J517" s="18" t="s">
        <v>373</v>
      </c>
      <c r="K517" s="18" t="s">
        <v>374</v>
      </c>
      <c r="L517" s="18" t="s">
        <v>375</v>
      </c>
      <c r="M517" s="18" t="s">
        <v>376</v>
      </c>
      <c r="N517" s="18" t="s">
        <v>377</v>
      </c>
      <c r="O517" s="18" t="s">
        <v>378</v>
      </c>
      <c r="P517" s="18"/>
      <c r="Q517" s="18" t="s">
        <v>379</v>
      </c>
      <c r="R517" s="18" t="s">
        <v>380</v>
      </c>
    </row>
    <row r="518" spans="2:18" x14ac:dyDescent="0.25">
      <c r="B518" s="24"/>
      <c r="C518" s="29"/>
      <c r="D518" s="25"/>
      <c r="E518" s="24"/>
      <c r="I518" s="18">
        <v>1</v>
      </c>
      <c r="J518" s="18">
        <v>1.7999999999999999E-2</v>
      </c>
      <c r="K518" s="18">
        <v>77.706999999999994</v>
      </c>
      <c r="L518" s="18">
        <v>28</v>
      </c>
      <c r="M518" s="18">
        <v>255</v>
      </c>
      <c r="N518" s="18">
        <v>-90</v>
      </c>
      <c r="O518" s="18">
        <v>1</v>
      </c>
      <c r="P518" s="18"/>
      <c r="Q518" s="18">
        <v>1</v>
      </c>
      <c r="R518" s="18">
        <f>O540*1.732</f>
        <v>0</v>
      </c>
    </row>
    <row r="519" spans="2:18" x14ac:dyDescent="0.25">
      <c r="B519" s="24"/>
      <c r="C519" s="29"/>
      <c r="D519" s="25"/>
      <c r="E519" s="24"/>
      <c r="I519" s="18">
        <v>2</v>
      </c>
      <c r="J519" s="18">
        <v>1.7999999999999999E-2</v>
      </c>
      <c r="K519" s="18">
        <v>27.949000000000002</v>
      </c>
      <c r="L519" s="18">
        <v>10</v>
      </c>
      <c r="M519" s="18">
        <v>133</v>
      </c>
      <c r="N519" s="18">
        <v>-90</v>
      </c>
      <c r="O519" s="18">
        <v>1.018</v>
      </c>
      <c r="P519" s="18"/>
      <c r="Q519" s="18">
        <v>1.018</v>
      </c>
      <c r="R519" s="18">
        <f t="shared" ref="R519:R539" si="20">O541*1.732</f>
        <v>0</v>
      </c>
    </row>
    <row r="520" spans="2:18" x14ac:dyDescent="0.25">
      <c r="B520" s="24"/>
      <c r="C520" s="29"/>
      <c r="D520" s="25"/>
      <c r="E520" s="24"/>
      <c r="I520" s="18">
        <v>3</v>
      </c>
      <c r="J520" s="18">
        <v>1.7999999999999999E-2</v>
      </c>
      <c r="K520" s="18">
        <v>8.7889999999999997</v>
      </c>
      <c r="L520" s="18">
        <v>0</v>
      </c>
      <c r="M520" s="18">
        <v>98</v>
      </c>
      <c r="N520" s="18">
        <v>-90</v>
      </c>
      <c r="O520" s="18">
        <v>0.98199999999999998</v>
      </c>
      <c r="P520" s="18"/>
      <c r="Q520" s="18">
        <v>0.98199999999999998</v>
      </c>
      <c r="R520" s="18">
        <f t="shared" si="20"/>
        <v>0</v>
      </c>
    </row>
    <row r="521" spans="2:18" x14ac:dyDescent="0.25">
      <c r="B521" s="24"/>
      <c r="C521" s="29"/>
      <c r="D521" s="25"/>
      <c r="E521" s="24"/>
      <c r="I521" s="18">
        <v>4</v>
      </c>
      <c r="J521" s="18">
        <v>1.7999999999999999E-2</v>
      </c>
      <c r="K521" s="18">
        <v>183.08199999999999</v>
      </c>
      <c r="L521" s="18">
        <v>56</v>
      </c>
      <c r="M521" s="18">
        <v>250.12299999999999</v>
      </c>
      <c r="N521" s="18">
        <v>-91.004999999999995</v>
      </c>
      <c r="O521" s="18">
        <v>1</v>
      </c>
      <c r="P521" s="18"/>
      <c r="Q521" s="18">
        <v>1</v>
      </c>
      <c r="R521" s="18">
        <f t="shared" si="20"/>
        <v>0</v>
      </c>
    </row>
    <row r="522" spans="2:18" x14ac:dyDescent="0.25">
      <c r="B522" s="24"/>
      <c r="C522" s="29"/>
      <c r="D522" s="25"/>
      <c r="E522" s="24"/>
      <c r="I522" s="18">
        <v>5</v>
      </c>
      <c r="J522" s="18">
        <v>1.9E-2</v>
      </c>
      <c r="K522" s="18">
        <v>6.6829999999999998</v>
      </c>
      <c r="L522" s="18">
        <v>0</v>
      </c>
      <c r="M522" s="18">
        <v>239</v>
      </c>
      <c r="N522" s="18">
        <v>-90</v>
      </c>
      <c r="O522" s="18">
        <v>1.0880000000000001</v>
      </c>
      <c r="P522" s="18"/>
      <c r="Q522" s="18">
        <v>1.0880000000000001</v>
      </c>
      <c r="R522" s="18">
        <f t="shared" si="20"/>
        <v>3.1175999999999999E-2</v>
      </c>
    </row>
    <row r="523" spans="2:18" x14ac:dyDescent="0.25">
      <c r="B523" s="24"/>
      <c r="C523" s="29"/>
      <c r="D523" s="25"/>
      <c r="E523" s="24"/>
      <c r="I523" s="18">
        <v>6</v>
      </c>
      <c r="J523" s="18">
        <v>1.7999999999999999E-2</v>
      </c>
      <c r="K523" s="18">
        <v>7.9</v>
      </c>
      <c r="L523" s="18">
        <v>0</v>
      </c>
      <c r="M523" s="18">
        <v>255</v>
      </c>
      <c r="N523" s="18">
        <v>-90</v>
      </c>
      <c r="O523" s="18">
        <v>1.0349999999999999</v>
      </c>
      <c r="P523" s="18"/>
      <c r="Q523" s="18">
        <v>1.0349999999999999</v>
      </c>
      <c r="R523" s="18">
        <f t="shared" si="20"/>
        <v>0</v>
      </c>
    </row>
    <row r="524" spans="2:18" x14ac:dyDescent="0.25">
      <c r="B524" s="24"/>
      <c r="C524" s="29"/>
      <c r="D524" s="25"/>
      <c r="E524" s="24"/>
      <c r="I524" s="18">
        <v>7</v>
      </c>
      <c r="J524" s="18">
        <v>1.9E-2</v>
      </c>
      <c r="K524" s="18">
        <v>6.1769999999999996</v>
      </c>
      <c r="L524" s="18">
        <v>0</v>
      </c>
      <c r="M524" s="18">
        <v>218</v>
      </c>
      <c r="N524" s="18">
        <v>-90</v>
      </c>
      <c r="O524" s="18">
        <v>1.07</v>
      </c>
      <c r="P524" s="18"/>
      <c r="Q524" s="18">
        <v>1.07</v>
      </c>
      <c r="R524" s="18">
        <f t="shared" si="20"/>
        <v>9.1796000000000003E-2</v>
      </c>
    </row>
    <row r="525" spans="2:18" x14ac:dyDescent="0.25">
      <c r="B525" s="24"/>
      <c r="C525" s="29"/>
      <c r="D525" s="25"/>
      <c r="E525" s="24"/>
      <c r="I525" s="18">
        <v>8</v>
      </c>
      <c r="J525" s="18">
        <v>1.9E-2</v>
      </c>
      <c r="K525" s="18">
        <v>68.387</v>
      </c>
      <c r="L525" s="18">
        <v>18</v>
      </c>
      <c r="M525" s="18">
        <v>118</v>
      </c>
      <c r="N525" s="18">
        <v>-90</v>
      </c>
      <c r="O525" s="18">
        <v>1.07</v>
      </c>
      <c r="P525" s="18"/>
      <c r="Q525" s="18">
        <v>1.07</v>
      </c>
      <c r="R525" s="18">
        <f t="shared" si="20"/>
        <v>3.1175999999999999E-2</v>
      </c>
    </row>
    <row r="526" spans="2:18" x14ac:dyDescent="0.25">
      <c r="B526" s="24"/>
      <c r="C526" s="29"/>
      <c r="D526" s="25"/>
      <c r="E526" s="24"/>
      <c r="I526" s="18">
        <v>9</v>
      </c>
      <c r="J526" s="18">
        <v>1.7999999999999999E-2</v>
      </c>
      <c r="K526" s="18">
        <v>4.1529999999999996</v>
      </c>
      <c r="L526" s="18">
        <v>3</v>
      </c>
      <c r="M526" s="18">
        <v>19</v>
      </c>
      <c r="N526" s="18">
        <v>-90</v>
      </c>
      <c r="O526" s="18">
        <v>1.018</v>
      </c>
      <c r="P526" s="18"/>
      <c r="Q526" s="18">
        <v>1.018</v>
      </c>
      <c r="R526" s="18">
        <f t="shared" si="20"/>
        <v>6.0620000000000007E-2</v>
      </c>
    </row>
    <row r="527" spans="2:18" x14ac:dyDescent="0.25">
      <c r="B527" s="24"/>
      <c r="C527" s="29"/>
      <c r="D527" s="25"/>
      <c r="E527" s="24"/>
      <c r="I527" s="18">
        <v>10</v>
      </c>
      <c r="J527" s="18">
        <v>1.9E-2</v>
      </c>
      <c r="K527" s="18">
        <v>11.967000000000001</v>
      </c>
      <c r="L527" s="18">
        <v>0</v>
      </c>
      <c r="M527" s="18">
        <v>255</v>
      </c>
      <c r="N527" s="18">
        <v>-90</v>
      </c>
      <c r="O527" s="18">
        <v>1.0529999999999999</v>
      </c>
      <c r="P527" s="18"/>
      <c r="Q527" s="18">
        <v>1.0529999999999999</v>
      </c>
      <c r="R527" s="18">
        <f t="shared" si="20"/>
        <v>0.12124000000000001</v>
      </c>
    </row>
    <row r="528" spans="2:18" x14ac:dyDescent="0.25">
      <c r="B528" s="24"/>
      <c r="C528" s="29"/>
      <c r="D528" s="25"/>
      <c r="E528" s="24"/>
      <c r="I528" s="18">
        <v>11</v>
      </c>
      <c r="J528" s="18">
        <v>1.7999999999999999E-2</v>
      </c>
      <c r="K528" s="18">
        <v>5.3330000000000002</v>
      </c>
      <c r="L528" s="18">
        <v>0</v>
      </c>
      <c r="M528" s="18">
        <v>68</v>
      </c>
      <c r="N528" s="18">
        <v>-90</v>
      </c>
      <c r="O528" s="18">
        <v>0.98199999999999998</v>
      </c>
      <c r="P528" s="18"/>
      <c r="Q528" s="18">
        <v>0.98199999999999998</v>
      </c>
      <c r="R528" s="18">
        <f t="shared" si="20"/>
        <v>3.1175999999999999E-2</v>
      </c>
    </row>
    <row r="529" spans="2:18" x14ac:dyDescent="0.25">
      <c r="B529" s="24"/>
      <c r="C529" s="29"/>
      <c r="D529" s="25"/>
      <c r="E529" s="24"/>
      <c r="I529" s="18">
        <v>12</v>
      </c>
      <c r="J529" s="18">
        <v>1.4E-2</v>
      </c>
      <c r="K529" s="18">
        <v>143.93299999999999</v>
      </c>
      <c r="L529" s="18">
        <v>34</v>
      </c>
      <c r="M529" s="18">
        <v>241</v>
      </c>
      <c r="N529" s="18">
        <v>-90</v>
      </c>
      <c r="O529" s="18">
        <v>0.77200000000000002</v>
      </c>
      <c r="P529" s="18"/>
      <c r="Q529" s="18">
        <v>0.77200000000000002</v>
      </c>
      <c r="R529" s="18">
        <f t="shared" si="20"/>
        <v>3.1175999999999999E-2</v>
      </c>
    </row>
    <row r="530" spans="2:18" x14ac:dyDescent="0.25">
      <c r="B530" s="24"/>
      <c r="C530" s="29"/>
      <c r="D530" s="25"/>
      <c r="E530" s="24"/>
      <c r="I530" s="18">
        <v>13</v>
      </c>
      <c r="J530" s="18">
        <v>2.1999999999999999E-2</v>
      </c>
      <c r="K530" s="18">
        <v>14.542</v>
      </c>
      <c r="L530" s="18">
        <v>7</v>
      </c>
      <c r="M530" s="18">
        <v>17</v>
      </c>
      <c r="N530" s="18">
        <v>-90</v>
      </c>
      <c r="O530" s="18">
        <v>1.246</v>
      </c>
      <c r="P530" s="18"/>
      <c r="Q530" s="18">
        <v>1.246</v>
      </c>
      <c r="R530" s="18">
        <f t="shared" si="20"/>
        <v>0.45551600000000003</v>
      </c>
    </row>
    <row r="531" spans="2:18" x14ac:dyDescent="0.25">
      <c r="B531" s="24"/>
      <c r="C531" s="29"/>
      <c r="D531" s="25"/>
      <c r="E531" s="24"/>
      <c r="I531" s="18">
        <v>14</v>
      </c>
      <c r="J531" s="18">
        <v>8.0000000000000002E-3</v>
      </c>
      <c r="K531" s="18">
        <v>52.08</v>
      </c>
      <c r="L531" s="18">
        <v>12</v>
      </c>
      <c r="M531" s="18">
        <v>228</v>
      </c>
      <c r="N531" s="18">
        <v>-90</v>
      </c>
      <c r="O531" s="18">
        <v>0.42099999999999999</v>
      </c>
      <c r="P531" s="18"/>
      <c r="Q531" s="18">
        <v>0.42099999999999999</v>
      </c>
      <c r="R531" s="18">
        <f t="shared" si="20"/>
        <v>0</v>
      </c>
    </row>
    <row r="532" spans="2:18" x14ac:dyDescent="0.25">
      <c r="B532" s="24"/>
      <c r="C532" s="29"/>
      <c r="D532" s="25"/>
      <c r="E532" s="24"/>
      <c r="I532" s="18">
        <v>15</v>
      </c>
      <c r="J532" s="18">
        <v>0.03</v>
      </c>
      <c r="K532" s="18">
        <v>55.557000000000002</v>
      </c>
      <c r="L532" s="18">
        <v>14</v>
      </c>
      <c r="M532" s="18">
        <v>205</v>
      </c>
      <c r="N532" s="18">
        <v>-90</v>
      </c>
      <c r="O532" s="18">
        <v>1.6839999999999999</v>
      </c>
      <c r="P532" s="18"/>
      <c r="Q532" s="18">
        <v>1.6839999999999999</v>
      </c>
      <c r="R532" s="18">
        <f t="shared" si="20"/>
        <v>9.1796000000000003E-2</v>
      </c>
    </row>
    <row r="533" spans="2:18" x14ac:dyDescent="0.25">
      <c r="B533" s="24"/>
      <c r="C533" s="29"/>
      <c r="D533" s="25"/>
      <c r="E533" s="24"/>
      <c r="I533" s="18">
        <v>16</v>
      </c>
      <c r="J533" s="18">
        <v>2.8000000000000001E-2</v>
      </c>
      <c r="K533" s="18">
        <v>34.164999999999999</v>
      </c>
      <c r="L533" s="18">
        <v>14</v>
      </c>
      <c r="M533" s="18">
        <v>42</v>
      </c>
      <c r="N533" s="18">
        <v>-90</v>
      </c>
      <c r="O533" s="18">
        <v>1.579</v>
      </c>
      <c r="P533" s="18"/>
      <c r="Q533" s="18">
        <v>1.579</v>
      </c>
      <c r="R533" s="18">
        <f t="shared" si="20"/>
        <v>6.0620000000000007E-2</v>
      </c>
    </row>
    <row r="534" spans="2:18" x14ac:dyDescent="0.25">
      <c r="B534" s="24"/>
      <c r="C534" s="29"/>
      <c r="D534" s="25"/>
      <c r="E534" s="24"/>
      <c r="I534" s="18">
        <v>17</v>
      </c>
      <c r="J534" s="18">
        <v>4.1000000000000002E-2</v>
      </c>
      <c r="K534" s="18">
        <v>12.379</v>
      </c>
      <c r="L534" s="18">
        <v>0</v>
      </c>
      <c r="M534" s="18">
        <v>93</v>
      </c>
      <c r="N534" s="18">
        <v>-90</v>
      </c>
      <c r="O534" s="18">
        <v>2.298</v>
      </c>
      <c r="P534" s="18"/>
      <c r="Q534" s="18">
        <v>2.298</v>
      </c>
      <c r="R534" s="18">
        <f t="shared" si="20"/>
        <v>0.39489600000000002</v>
      </c>
    </row>
    <row r="535" spans="2:18" x14ac:dyDescent="0.25">
      <c r="B535" s="24"/>
      <c r="C535" s="29"/>
      <c r="D535" s="25"/>
      <c r="E535" s="24"/>
      <c r="I535" s="18">
        <v>18</v>
      </c>
      <c r="J535" s="18">
        <v>4.2000000000000003E-2</v>
      </c>
      <c r="K535" s="18">
        <v>89.971000000000004</v>
      </c>
      <c r="L535" s="18">
        <v>23</v>
      </c>
      <c r="M535" s="18">
        <v>92</v>
      </c>
      <c r="N535" s="18">
        <v>-90</v>
      </c>
      <c r="O535" s="18">
        <v>2.3860000000000001</v>
      </c>
      <c r="P535" s="18"/>
      <c r="Q535" s="18">
        <v>2.3860000000000001</v>
      </c>
      <c r="R535" s="18">
        <f t="shared" si="20"/>
        <v>0.27365600000000001</v>
      </c>
    </row>
    <row r="536" spans="2:18" x14ac:dyDescent="0.25">
      <c r="B536" s="24"/>
      <c r="C536" s="29"/>
      <c r="D536" s="25"/>
      <c r="E536" s="24"/>
      <c r="I536" s="18">
        <v>19</v>
      </c>
      <c r="J536" s="18">
        <v>2.5000000000000001E-2</v>
      </c>
      <c r="K536" s="18">
        <v>131.85400000000001</v>
      </c>
      <c r="L536" s="18">
        <v>31</v>
      </c>
      <c r="M536" s="18">
        <v>188</v>
      </c>
      <c r="N536" s="18">
        <v>-90</v>
      </c>
      <c r="O536" s="18">
        <v>1.421</v>
      </c>
      <c r="P536" s="18"/>
      <c r="Q536" s="18">
        <v>1.421</v>
      </c>
      <c r="R536" s="18">
        <f t="shared" si="20"/>
        <v>3.1175999999999999E-2</v>
      </c>
    </row>
    <row r="537" spans="2:18" x14ac:dyDescent="0.25">
      <c r="B537" s="24"/>
      <c r="C537" s="29"/>
      <c r="D537" s="25"/>
      <c r="E537" s="24"/>
      <c r="I537" s="18">
        <v>20</v>
      </c>
      <c r="J537" s="18">
        <v>2.9000000000000001E-2</v>
      </c>
      <c r="K537" s="18">
        <v>12.372</v>
      </c>
      <c r="L537" s="18">
        <v>6</v>
      </c>
      <c r="M537" s="18">
        <v>24</v>
      </c>
      <c r="N537" s="18">
        <v>-90</v>
      </c>
      <c r="O537" s="18">
        <v>1.6319999999999999</v>
      </c>
      <c r="P537" s="18"/>
      <c r="Q537" s="18">
        <v>1.6319999999999999</v>
      </c>
      <c r="R537" s="18">
        <f t="shared" si="20"/>
        <v>0.24248000000000003</v>
      </c>
    </row>
    <row r="538" spans="2:18" x14ac:dyDescent="0.25">
      <c r="B538" s="24"/>
      <c r="C538" s="29"/>
      <c r="D538" s="25"/>
      <c r="E538" s="24"/>
      <c r="I538" s="18">
        <v>21</v>
      </c>
      <c r="J538" s="18">
        <v>3.7999999999999999E-2</v>
      </c>
      <c r="K538" s="18">
        <v>48.652999999999999</v>
      </c>
      <c r="L538" s="18">
        <v>15</v>
      </c>
      <c r="M538" s="18">
        <v>94</v>
      </c>
      <c r="N538" s="18">
        <v>-90</v>
      </c>
      <c r="O538" s="18">
        <v>2.1579999999999999</v>
      </c>
      <c r="P538" s="18"/>
      <c r="Q538" s="18">
        <v>2.1579999999999999</v>
      </c>
      <c r="R538" s="18">
        <f t="shared" si="20"/>
        <v>0.33427600000000002</v>
      </c>
    </row>
    <row r="539" spans="2:18" x14ac:dyDescent="0.25">
      <c r="B539" s="24"/>
      <c r="C539" s="29"/>
      <c r="D539" s="25"/>
      <c r="E539" s="24"/>
      <c r="I539" s="18">
        <v>22</v>
      </c>
      <c r="J539" s="18">
        <v>2.1000000000000001E-2</v>
      </c>
      <c r="K539" s="18">
        <v>93.667000000000002</v>
      </c>
      <c r="L539" s="18">
        <v>83</v>
      </c>
      <c r="M539" s="18">
        <v>97</v>
      </c>
      <c r="N539" s="18">
        <v>-90</v>
      </c>
      <c r="O539" s="18">
        <v>1.1930000000000001</v>
      </c>
      <c r="P539" s="18"/>
      <c r="Q539" s="18">
        <v>1.1930000000000001</v>
      </c>
      <c r="R539" s="18">
        <f t="shared" si="20"/>
        <v>6.0620000000000007E-2</v>
      </c>
    </row>
    <row r="540" spans="2:18" x14ac:dyDescent="0.25">
      <c r="B540" s="24"/>
      <c r="C540" s="29"/>
      <c r="D540" s="25"/>
      <c r="E540" s="24"/>
      <c r="I540" s="18">
        <v>23</v>
      </c>
      <c r="J540" s="18">
        <v>29.94</v>
      </c>
      <c r="K540" s="18">
        <v>211.852</v>
      </c>
      <c r="L540" s="18">
        <v>0</v>
      </c>
      <c r="M540" s="18">
        <v>255</v>
      </c>
      <c r="N540" s="18">
        <v>0</v>
      </c>
      <c r="O540" s="18">
        <v>0</v>
      </c>
      <c r="P540" s="18"/>
      <c r="Q540" s="18"/>
      <c r="R540" s="18"/>
    </row>
    <row r="541" spans="2:18" x14ac:dyDescent="0.25">
      <c r="B541" s="24"/>
      <c r="C541" s="29"/>
      <c r="D541" s="25"/>
      <c r="E541" s="24"/>
      <c r="I541" s="18">
        <v>24</v>
      </c>
      <c r="J541" s="18">
        <v>29.94</v>
      </c>
      <c r="K541" s="18">
        <v>211.852</v>
      </c>
      <c r="L541" s="18">
        <v>0</v>
      </c>
      <c r="M541" s="18">
        <v>255</v>
      </c>
      <c r="N541" s="18">
        <v>0</v>
      </c>
      <c r="O541" s="18">
        <v>0</v>
      </c>
      <c r="P541" s="18"/>
      <c r="Q541" s="18"/>
      <c r="R541" s="18"/>
    </row>
    <row r="542" spans="2:18" x14ac:dyDescent="0.25">
      <c r="B542" s="24"/>
      <c r="C542" s="29"/>
      <c r="D542" s="25"/>
      <c r="E542" s="24"/>
      <c r="I542" s="18">
        <v>25</v>
      </c>
      <c r="J542" s="18">
        <v>29.94</v>
      </c>
      <c r="K542" s="18">
        <v>211.852</v>
      </c>
      <c r="L542" s="18">
        <v>0</v>
      </c>
      <c r="M542" s="18">
        <v>255</v>
      </c>
      <c r="N542" s="18">
        <v>0</v>
      </c>
      <c r="O542" s="18">
        <v>0</v>
      </c>
      <c r="P542" s="18"/>
      <c r="Q542" s="18"/>
      <c r="R542" s="18"/>
    </row>
    <row r="543" spans="2:18" x14ac:dyDescent="0.25">
      <c r="B543" s="24"/>
      <c r="C543" s="29"/>
      <c r="D543" s="25"/>
      <c r="E543" s="24"/>
      <c r="I543" s="18">
        <v>26</v>
      </c>
      <c r="J543" s="18">
        <v>29.94</v>
      </c>
      <c r="K543" s="18">
        <v>211.852</v>
      </c>
      <c r="L543" s="18">
        <v>0</v>
      </c>
      <c r="M543" s="18">
        <v>255</v>
      </c>
      <c r="N543" s="18">
        <v>0</v>
      </c>
      <c r="O543" s="18">
        <v>0</v>
      </c>
      <c r="P543" s="18"/>
      <c r="Q543" s="18"/>
      <c r="R543" s="18"/>
    </row>
    <row r="544" spans="2:18" x14ac:dyDescent="0.25">
      <c r="B544" s="24"/>
      <c r="C544" s="29"/>
      <c r="D544" s="25"/>
      <c r="E544" s="24"/>
      <c r="I544" s="18">
        <v>27</v>
      </c>
      <c r="J544" s="19">
        <v>6.156E-4</v>
      </c>
      <c r="K544" s="18">
        <v>9</v>
      </c>
      <c r="L544" s="18">
        <v>7</v>
      </c>
      <c r="M544" s="18">
        <v>11</v>
      </c>
      <c r="N544" s="18">
        <v>-90</v>
      </c>
      <c r="O544" s="18">
        <v>1.7999999999999999E-2</v>
      </c>
      <c r="P544" s="18"/>
      <c r="Q544" s="18"/>
      <c r="R544" s="18"/>
    </row>
    <row r="545" spans="2:18" x14ac:dyDescent="0.25">
      <c r="B545" s="24"/>
      <c r="C545" s="29"/>
      <c r="D545" s="25"/>
      <c r="E545" s="24"/>
      <c r="I545" s="18">
        <v>28</v>
      </c>
      <c r="J545" s="18">
        <v>29.94</v>
      </c>
      <c r="K545" s="18">
        <v>211.852</v>
      </c>
      <c r="L545" s="18">
        <v>0</v>
      </c>
      <c r="M545" s="18">
        <v>255</v>
      </c>
      <c r="N545" s="18">
        <v>0</v>
      </c>
      <c r="O545" s="18">
        <v>0</v>
      </c>
      <c r="P545" s="18"/>
      <c r="Q545" s="18"/>
      <c r="R545" s="18"/>
    </row>
    <row r="546" spans="2:18" x14ac:dyDescent="0.25">
      <c r="B546" s="24"/>
      <c r="C546" s="29"/>
      <c r="D546" s="25"/>
      <c r="E546" s="24"/>
      <c r="I546" s="18">
        <v>29</v>
      </c>
      <c r="J546" s="18">
        <v>1E-3</v>
      </c>
      <c r="K546" s="18">
        <v>88.75</v>
      </c>
      <c r="L546" s="18">
        <v>0</v>
      </c>
      <c r="M546" s="18">
        <v>215</v>
      </c>
      <c r="N546" s="18">
        <v>-90</v>
      </c>
      <c r="O546" s="18">
        <v>5.2999999999999999E-2</v>
      </c>
      <c r="P546" s="18"/>
      <c r="Q546" s="18"/>
      <c r="R546" s="18"/>
    </row>
    <row r="547" spans="2:18" x14ac:dyDescent="0.25">
      <c r="B547" s="24"/>
      <c r="C547" s="29"/>
      <c r="D547" s="25"/>
      <c r="E547" s="24"/>
      <c r="I547" s="18">
        <v>30</v>
      </c>
      <c r="J547" s="19">
        <v>6.156E-4</v>
      </c>
      <c r="K547" s="18">
        <v>15</v>
      </c>
      <c r="L547" s="18">
        <v>0</v>
      </c>
      <c r="M547" s="18">
        <v>30</v>
      </c>
      <c r="N547" s="18">
        <v>-90</v>
      </c>
      <c r="O547" s="18">
        <v>1.7999999999999999E-2</v>
      </c>
      <c r="P547" s="18"/>
      <c r="Q547" s="18"/>
      <c r="R547" s="18"/>
    </row>
    <row r="548" spans="2:18" x14ac:dyDescent="0.25">
      <c r="B548" s="24"/>
      <c r="C548" s="29"/>
      <c r="D548" s="25"/>
      <c r="E548" s="24"/>
      <c r="I548" s="18">
        <v>31</v>
      </c>
      <c r="J548" s="19">
        <v>9.234E-4</v>
      </c>
      <c r="K548" s="18">
        <v>35.667000000000002</v>
      </c>
      <c r="L548" s="18">
        <v>4</v>
      </c>
      <c r="M548" s="18">
        <v>86</v>
      </c>
      <c r="N548" s="18">
        <v>-90</v>
      </c>
      <c r="O548" s="18">
        <v>3.5000000000000003E-2</v>
      </c>
      <c r="P548" s="18"/>
      <c r="Q548" s="18"/>
      <c r="R548" s="18"/>
    </row>
    <row r="549" spans="2:18" x14ac:dyDescent="0.25">
      <c r="B549" s="24"/>
      <c r="C549" s="29"/>
      <c r="D549" s="25"/>
      <c r="E549" s="24"/>
      <c r="I549" s="18">
        <v>32</v>
      </c>
      <c r="J549" s="18">
        <v>2E-3</v>
      </c>
      <c r="K549" s="18">
        <v>10.199999999999999</v>
      </c>
      <c r="L549" s="18">
        <v>6</v>
      </c>
      <c r="M549" s="18">
        <v>15</v>
      </c>
      <c r="N549" s="18">
        <v>-90</v>
      </c>
      <c r="O549" s="18">
        <v>7.0000000000000007E-2</v>
      </c>
      <c r="P549" s="18"/>
      <c r="Q549" s="18"/>
      <c r="R549" s="18"/>
    </row>
    <row r="550" spans="2:18" x14ac:dyDescent="0.25">
      <c r="B550" s="24"/>
      <c r="C550" s="29"/>
      <c r="D550" s="25"/>
      <c r="E550" s="24"/>
      <c r="I550" s="18">
        <v>33</v>
      </c>
      <c r="J550" s="19">
        <v>6.156E-4</v>
      </c>
      <c r="K550" s="18">
        <v>36.5</v>
      </c>
      <c r="L550" s="18">
        <v>0</v>
      </c>
      <c r="M550" s="18">
        <v>73</v>
      </c>
      <c r="N550" s="18">
        <v>-90</v>
      </c>
      <c r="O550" s="18">
        <v>1.7999999999999999E-2</v>
      </c>
      <c r="P550" s="18"/>
      <c r="Q550" s="18"/>
      <c r="R550" s="18"/>
    </row>
    <row r="551" spans="2:18" x14ac:dyDescent="0.25">
      <c r="B551" s="24"/>
      <c r="C551" s="29"/>
      <c r="D551" s="25"/>
      <c r="E551" s="24"/>
      <c r="I551" s="18">
        <v>34</v>
      </c>
      <c r="J551" s="19">
        <v>6.156E-4</v>
      </c>
      <c r="K551" s="18">
        <v>61.5</v>
      </c>
      <c r="L551" s="18">
        <v>0</v>
      </c>
      <c r="M551" s="18">
        <v>123</v>
      </c>
      <c r="N551" s="18">
        <v>-90</v>
      </c>
      <c r="O551" s="18">
        <v>1.7999999999999999E-2</v>
      </c>
      <c r="P551" s="18"/>
      <c r="Q551" s="18"/>
      <c r="R551" s="18"/>
    </row>
    <row r="552" spans="2:18" x14ac:dyDescent="0.25">
      <c r="B552" s="24"/>
      <c r="C552" s="29"/>
      <c r="D552" s="25"/>
      <c r="E552" s="24"/>
      <c r="I552" s="18">
        <v>35</v>
      </c>
      <c r="J552" s="18">
        <v>5.0000000000000001E-3</v>
      </c>
      <c r="K552" s="18">
        <v>22.875</v>
      </c>
      <c r="L552" s="18">
        <v>4</v>
      </c>
      <c r="M552" s="18">
        <v>60</v>
      </c>
      <c r="N552" s="18">
        <v>-90</v>
      </c>
      <c r="O552" s="18">
        <v>0.26300000000000001</v>
      </c>
      <c r="P552" s="18"/>
      <c r="Q552" s="18"/>
      <c r="R552" s="18"/>
    </row>
    <row r="553" spans="2:18" x14ac:dyDescent="0.25">
      <c r="B553" s="24"/>
      <c r="C553" s="29"/>
      <c r="D553" s="25"/>
      <c r="E553" s="24"/>
      <c r="I553" s="18">
        <v>36</v>
      </c>
      <c r="J553" s="18">
        <v>29.94</v>
      </c>
      <c r="K553" s="18">
        <v>211.852</v>
      </c>
      <c r="L553" s="18">
        <v>0</v>
      </c>
      <c r="M553" s="18">
        <v>255</v>
      </c>
      <c r="N553" s="18">
        <v>0</v>
      </c>
      <c r="O553" s="18">
        <v>0</v>
      </c>
      <c r="P553" s="18"/>
      <c r="Q553" s="18"/>
      <c r="R553" s="18"/>
    </row>
    <row r="554" spans="2:18" x14ac:dyDescent="0.25">
      <c r="B554" s="24"/>
      <c r="C554" s="29"/>
      <c r="D554" s="25"/>
      <c r="E554" s="24"/>
      <c r="I554" s="18">
        <v>37</v>
      </c>
      <c r="J554" s="18">
        <v>1E-3</v>
      </c>
      <c r="K554" s="18">
        <v>255</v>
      </c>
      <c r="L554" s="18">
        <v>255</v>
      </c>
      <c r="M554" s="18">
        <v>255</v>
      </c>
      <c r="N554" s="18">
        <v>-90</v>
      </c>
      <c r="O554" s="18">
        <v>5.2999999999999999E-2</v>
      </c>
      <c r="P554" s="18"/>
      <c r="Q554" s="18"/>
      <c r="R554" s="18"/>
    </row>
    <row r="555" spans="2:18" x14ac:dyDescent="0.25">
      <c r="B555" s="24"/>
      <c r="C555" s="29"/>
      <c r="D555" s="25"/>
      <c r="E555" s="24"/>
      <c r="I555" s="18">
        <v>38</v>
      </c>
      <c r="J555" s="19">
        <v>9.234E-4</v>
      </c>
      <c r="K555" s="18">
        <v>255</v>
      </c>
      <c r="L555" s="18">
        <v>255</v>
      </c>
      <c r="M555" s="18">
        <v>255</v>
      </c>
      <c r="N555" s="18">
        <v>-90</v>
      </c>
      <c r="O555" s="18">
        <v>3.5000000000000003E-2</v>
      </c>
      <c r="P555" s="18"/>
      <c r="Q555" s="18"/>
      <c r="R555" s="18"/>
    </row>
    <row r="556" spans="2:18" x14ac:dyDescent="0.25">
      <c r="B556" s="24"/>
      <c r="C556" s="29"/>
      <c r="D556" s="25"/>
      <c r="E556" s="24"/>
      <c r="I556" s="18">
        <v>39</v>
      </c>
      <c r="J556" s="18">
        <v>4.0000000000000001E-3</v>
      </c>
      <c r="K556" s="18">
        <v>255</v>
      </c>
      <c r="L556" s="18">
        <v>255</v>
      </c>
      <c r="M556" s="18">
        <v>255</v>
      </c>
      <c r="N556" s="18">
        <v>-90</v>
      </c>
      <c r="O556" s="18">
        <v>0.22800000000000001</v>
      </c>
      <c r="P556" s="18"/>
      <c r="Q556" s="18"/>
      <c r="R556" s="18"/>
    </row>
    <row r="557" spans="2:18" x14ac:dyDescent="0.25">
      <c r="B557" s="24"/>
      <c r="C557" s="29"/>
      <c r="D557" s="25"/>
      <c r="E557" s="24"/>
      <c r="I557" s="18">
        <v>40</v>
      </c>
      <c r="J557" s="18">
        <v>3.0000000000000001E-3</v>
      </c>
      <c r="K557" s="18">
        <v>255</v>
      </c>
      <c r="L557" s="18">
        <v>255</v>
      </c>
      <c r="M557" s="18">
        <v>255</v>
      </c>
      <c r="N557" s="18">
        <v>-90</v>
      </c>
      <c r="O557" s="18">
        <v>0.158</v>
      </c>
      <c r="P557" s="18"/>
      <c r="Q557" s="18"/>
      <c r="R557" s="18"/>
    </row>
    <row r="558" spans="2:18" x14ac:dyDescent="0.25">
      <c r="B558" s="24"/>
      <c r="C558" s="29"/>
      <c r="D558" s="25"/>
      <c r="E558" s="24"/>
      <c r="I558" s="18">
        <v>41</v>
      </c>
      <c r="J558" s="19">
        <v>6.156E-4</v>
      </c>
      <c r="K558" s="18">
        <v>255</v>
      </c>
      <c r="L558" s="18">
        <v>255</v>
      </c>
      <c r="M558" s="18">
        <v>255</v>
      </c>
      <c r="N558" s="18">
        <v>-90</v>
      </c>
      <c r="O558" s="18">
        <v>1.7999999999999999E-2</v>
      </c>
      <c r="P558" s="18"/>
      <c r="Q558" s="18"/>
      <c r="R558" s="18"/>
    </row>
    <row r="559" spans="2:18" x14ac:dyDescent="0.25">
      <c r="B559" s="24"/>
      <c r="C559" s="29"/>
      <c r="D559" s="25"/>
      <c r="E559" s="24"/>
      <c r="I559" s="18">
        <v>42</v>
      </c>
      <c r="J559" s="18">
        <v>3.0000000000000001E-3</v>
      </c>
      <c r="K559" s="18">
        <v>255</v>
      </c>
      <c r="L559" s="18">
        <v>255</v>
      </c>
      <c r="M559" s="18">
        <v>255</v>
      </c>
      <c r="N559" s="18">
        <v>-90</v>
      </c>
      <c r="O559" s="18">
        <v>0.14000000000000001</v>
      </c>
      <c r="P559" s="18"/>
      <c r="Q559" s="18"/>
      <c r="R559" s="18"/>
    </row>
    <row r="560" spans="2:18" x14ac:dyDescent="0.25">
      <c r="B560" s="24"/>
      <c r="C560" s="29"/>
      <c r="D560" s="25"/>
      <c r="E560" s="24"/>
      <c r="I560" s="18">
        <v>43</v>
      </c>
      <c r="J560" s="18">
        <v>4.0000000000000001E-3</v>
      </c>
      <c r="K560" s="18">
        <v>255</v>
      </c>
      <c r="L560" s="18">
        <v>255</v>
      </c>
      <c r="M560" s="18">
        <v>255</v>
      </c>
      <c r="N560" s="18">
        <v>-90</v>
      </c>
      <c r="O560" s="18">
        <v>0.193</v>
      </c>
      <c r="P560" s="18"/>
      <c r="Q560" s="18"/>
      <c r="R560" s="18"/>
    </row>
    <row r="561" spans="1:18" x14ac:dyDescent="0.25">
      <c r="B561" s="24"/>
      <c r="C561" s="29"/>
      <c r="D561" s="25"/>
      <c r="E561" s="24"/>
      <c r="I561" s="18">
        <v>44</v>
      </c>
      <c r="J561" s="19">
        <v>9.234E-4</v>
      </c>
      <c r="K561" s="18">
        <v>255</v>
      </c>
      <c r="L561" s="18">
        <v>255</v>
      </c>
      <c r="M561" s="18">
        <v>255</v>
      </c>
      <c r="N561" s="18">
        <v>-90</v>
      </c>
      <c r="O561" s="18">
        <v>3.5000000000000003E-2</v>
      </c>
      <c r="P561" s="18"/>
      <c r="Q561" s="18"/>
      <c r="R561" s="18"/>
    </row>
    <row r="562" spans="1:18" x14ac:dyDescent="0.25">
      <c r="B562" s="24"/>
      <c r="C562" s="29"/>
      <c r="D562" s="25"/>
      <c r="E562" s="24"/>
    </row>
    <row r="563" spans="1:18" x14ac:dyDescent="0.25">
      <c r="B563" s="24"/>
      <c r="C563" s="29"/>
      <c r="D563" s="25"/>
      <c r="E563" s="24"/>
    </row>
    <row r="564" spans="1:18" x14ac:dyDescent="0.25">
      <c r="B564" s="24"/>
      <c r="C564" s="29"/>
      <c r="D564" s="25"/>
      <c r="E564" s="24"/>
    </row>
    <row r="565" spans="1:18" x14ac:dyDescent="0.25">
      <c r="B565" s="24"/>
      <c r="C565" s="29"/>
      <c r="D565" s="25"/>
      <c r="E565" s="24"/>
    </row>
    <row r="566" spans="1:18" x14ac:dyDescent="0.25">
      <c r="B566" s="24"/>
      <c r="C566" s="29"/>
      <c r="D566" s="25"/>
      <c r="E566" s="24"/>
    </row>
    <row r="567" spans="1:18" x14ac:dyDescent="0.25">
      <c r="B567" s="24"/>
      <c r="C567" s="29"/>
      <c r="D567" s="25"/>
      <c r="E567" s="24"/>
    </row>
    <row r="568" spans="1:18" x14ac:dyDescent="0.25">
      <c r="B568" s="25" t="s">
        <v>626</v>
      </c>
      <c r="C568" s="29" t="s">
        <v>454</v>
      </c>
      <c r="D568" s="25" t="s">
        <v>569</v>
      </c>
      <c r="E568" s="25" t="s">
        <v>46</v>
      </c>
      <c r="F568" s="7" t="s">
        <v>28</v>
      </c>
      <c r="G568" s="25" t="s">
        <v>50</v>
      </c>
      <c r="H568" s="25"/>
      <c r="I568" s="7">
        <v>3</v>
      </c>
      <c r="J568" s="7">
        <v>1.339</v>
      </c>
      <c r="K568" s="7">
        <v>5.3691999999999997E-2</v>
      </c>
      <c r="L568" s="7">
        <v>3</v>
      </c>
      <c r="M568" s="7">
        <v>0.99199999999999999</v>
      </c>
      <c r="N568" s="7">
        <v>0</v>
      </c>
    </row>
    <row r="569" spans="1:18" x14ac:dyDescent="0.25">
      <c r="A569" s="7">
        <v>11</v>
      </c>
      <c r="B569" s="25" t="s">
        <v>626</v>
      </c>
      <c r="C569" s="29" t="s">
        <v>454</v>
      </c>
      <c r="D569" s="25" t="s">
        <v>569</v>
      </c>
      <c r="E569" s="25" t="s">
        <v>46</v>
      </c>
      <c r="F569" s="7" t="s">
        <v>28</v>
      </c>
      <c r="G569" s="7" t="s">
        <v>49</v>
      </c>
      <c r="I569" s="7">
        <v>3</v>
      </c>
      <c r="J569" s="7">
        <v>0.94499999999999995</v>
      </c>
      <c r="K569" s="7">
        <v>0</v>
      </c>
      <c r="L569" s="7">
        <v>3</v>
      </c>
      <c r="M569" s="7">
        <v>1.008</v>
      </c>
      <c r="N569" s="7">
        <v>5.3691999999999997E-2</v>
      </c>
    </row>
    <row r="570" spans="1:18" x14ac:dyDescent="0.25">
      <c r="B570" s="25" t="s">
        <v>626</v>
      </c>
      <c r="C570" s="29" t="s">
        <v>454</v>
      </c>
      <c r="D570" s="25" t="s">
        <v>569</v>
      </c>
      <c r="E570" s="25" t="s">
        <v>46</v>
      </c>
      <c r="F570" s="7" t="s">
        <v>28</v>
      </c>
      <c r="G570" s="7" t="s">
        <v>30</v>
      </c>
      <c r="I570" s="7">
        <v>3</v>
      </c>
      <c r="J570" s="7">
        <v>1.496</v>
      </c>
      <c r="K570" s="7">
        <v>0.16280800000000001</v>
      </c>
      <c r="L570" s="7">
        <v>3</v>
      </c>
      <c r="M570" s="7">
        <v>1.0549999999999999</v>
      </c>
      <c r="N570" s="7">
        <v>2.7712000000000001E-2</v>
      </c>
    </row>
    <row r="571" spans="1:18" x14ac:dyDescent="0.25">
      <c r="B571" s="25" t="s">
        <v>626</v>
      </c>
      <c r="C571" s="29" t="s">
        <v>454</v>
      </c>
      <c r="D571" s="25" t="s">
        <v>569</v>
      </c>
      <c r="E571" s="25" t="s">
        <v>46</v>
      </c>
      <c r="F571" s="7" t="s">
        <v>28</v>
      </c>
      <c r="G571" s="7" t="s">
        <v>32</v>
      </c>
      <c r="I571" s="7">
        <v>3</v>
      </c>
      <c r="J571" s="7">
        <v>1.4930000000000001</v>
      </c>
      <c r="K571" s="7">
        <v>2.2440000000000002E-2</v>
      </c>
      <c r="L571" s="7">
        <v>3</v>
      </c>
      <c r="M571" s="7">
        <v>0.99</v>
      </c>
      <c r="N571" s="7">
        <v>4.6199999999999998E-2</v>
      </c>
    </row>
    <row r="572" spans="1:18" x14ac:dyDescent="0.25">
      <c r="B572" s="25" t="s">
        <v>626</v>
      </c>
      <c r="C572" s="29" t="s">
        <v>454</v>
      </c>
      <c r="D572" s="25" t="s">
        <v>569</v>
      </c>
      <c r="E572" s="25" t="s">
        <v>46</v>
      </c>
      <c r="F572" s="7" t="s">
        <v>28</v>
      </c>
      <c r="G572" s="7" t="s">
        <v>33</v>
      </c>
      <c r="I572" s="7">
        <v>3</v>
      </c>
      <c r="J572" s="7">
        <v>1.823</v>
      </c>
      <c r="K572" s="7">
        <v>9.1079999999999994E-2</v>
      </c>
      <c r="L572" s="7">
        <v>3</v>
      </c>
      <c r="M572" s="7">
        <v>1.0069999999999999</v>
      </c>
      <c r="N572" s="7">
        <v>4.6199999999999998E-2</v>
      </c>
    </row>
    <row r="573" spans="1:18" x14ac:dyDescent="0.25">
      <c r="B573" s="25" t="s">
        <v>626</v>
      </c>
      <c r="C573" s="29" t="s">
        <v>454</v>
      </c>
      <c r="D573" s="25" t="s">
        <v>569</v>
      </c>
      <c r="E573" s="25" t="s">
        <v>46</v>
      </c>
      <c r="F573" s="7" t="s">
        <v>28</v>
      </c>
      <c r="G573" s="7" t="s">
        <v>34</v>
      </c>
      <c r="I573" s="7">
        <v>3</v>
      </c>
      <c r="J573" s="7">
        <v>1.6839999999999999</v>
      </c>
      <c r="K573" s="7">
        <v>0.11484</v>
      </c>
      <c r="L573" s="7">
        <v>3</v>
      </c>
      <c r="M573" s="7">
        <v>1.0069999999999999</v>
      </c>
      <c r="N573" s="7">
        <v>2.2440000000000002E-2</v>
      </c>
    </row>
    <row r="574" spans="1:18" x14ac:dyDescent="0.25">
      <c r="B574" s="25" t="s">
        <v>626</v>
      </c>
      <c r="C574" s="29" t="s">
        <v>454</v>
      </c>
      <c r="D574" s="25" t="s">
        <v>569</v>
      </c>
      <c r="E574" s="25" t="s">
        <v>521</v>
      </c>
      <c r="F574" s="7" t="s">
        <v>28</v>
      </c>
      <c r="G574" s="7" t="s">
        <v>31</v>
      </c>
      <c r="I574" s="7">
        <v>3</v>
      </c>
      <c r="J574" s="7">
        <v>0.99</v>
      </c>
      <c r="K574" s="7">
        <v>9.1079999999999994E-2</v>
      </c>
      <c r="L574" s="7">
        <v>3</v>
      </c>
      <c r="M574" s="7">
        <v>0.99</v>
      </c>
      <c r="N574" s="7">
        <v>2.2440000000000002E-2</v>
      </c>
    </row>
    <row r="575" spans="1:18" x14ac:dyDescent="0.25">
      <c r="B575" s="25" t="s">
        <v>626</v>
      </c>
      <c r="C575" s="29" t="s">
        <v>454</v>
      </c>
      <c r="D575" s="25" t="s">
        <v>569</v>
      </c>
      <c r="E575" s="25" t="s">
        <v>522</v>
      </c>
      <c r="F575" s="7" t="s">
        <v>28</v>
      </c>
      <c r="G575" s="7" t="s">
        <v>5</v>
      </c>
      <c r="I575" s="7">
        <v>3</v>
      </c>
      <c r="J575" s="7">
        <v>0.90300000000000002</v>
      </c>
      <c r="K575" s="7">
        <v>6.8640000000000007E-2</v>
      </c>
      <c r="L575" s="7">
        <v>3</v>
      </c>
      <c r="M575" s="7">
        <v>1.0069999999999999</v>
      </c>
      <c r="N575" s="7">
        <v>0</v>
      </c>
    </row>
    <row r="576" spans="1:18" x14ac:dyDescent="0.25">
      <c r="B576" s="25" t="s">
        <v>626</v>
      </c>
      <c r="C576" s="29" t="s">
        <v>454</v>
      </c>
      <c r="D576" s="25" t="s">
        <v>569</v>
      </c>
      <c r="E576" s="25" t="s">
        <v>523</v>
      </c>
      <c r="F576" s="7" t="s">
        <v>28</v>
      </c>
      <c r="G576" s="7" t="s">
        <v>44</v>
      </c>
      <c r="I576" s="7">
        <v>3</v>
      </c>
      <c r="J576" s="7">
        <v>1.4890000000000001</v>
      </c>
      <c r="K576" s="7">
        <v>0.169736</v>
      </c>
      <c r="L576" s="7">
        <v>3</v>
      </c>
      <c r="M576" s="7">
        <v>1</v>
      </c>
      <c r="N576" s="7">
        <v>9.1796000000000003E-2</v>
      </c>
    </row>
    <row r="577" spans="2:18" x14ac:dyDescent="0.25">
      <c r="B577" s="25" t="s">
        <v>626</v>
      </c>
      <c r="C577" s="29" t="s">
        <v>454</v>
      </c>
      <c r="D577" s="25" t="s">
        <v>569</v>
      </c>
      <c r="E577" s="25" t="s">
        <v>524</v>
      </c>
      <c r="F577" s="7" t="s">
        <v>28</v>
      </c>
      <c r="G577" s="7" t="s">
        <v>66</v>
      </c>
      <c r="I577" s="7">
        <v>3</v>
      </c>
      <c r="J577" s="7">
        <v>0.84199999999999997</v>
      </c>
      <c r="K577" s="7">
        <v>0</v>
      </c>
      <c r="L577" s="7">
        <v>3</v>
      </c>
      <c r="M577" s="7">
        <v>0.98499999999999999</v>
      </c>
      <c r="N577" s="7">
        <v>0</v>
      </c>
    </row>
    <row r="578" spans="2:18" x14ac:dyDescent="0.25">
      <c r="B578" s="25" t="s">
        <v>626</v>
      </c>
      <c r="C578" s="29" t="s">
        <v>454</v>
      </c>
      <c r="D578" s="25" t="s">
        <v>569</v>
      </c>
      <c r="E578" s="25" t="s">
        <v>525</v>
      </c>
      <c r="F578" s="7" t="s">
        <v>28</v>
      </c>
      <c r="G578" s="7" t="s">
        <v>136</v>
      </c>
      <c r="I578" s="7">
        <v>3</v>
      </c>
      <c r="J578" s="7">
        <v>1.3380000000000001</v>
      </c>
      <c r="K578" s="7">
        <v>0.14548800000000001</v>
      </c>
      <c r="L578" s="7">
        <v>3</v>
      </c>
      <c r="M578" s="7">
        <v>1.004</v>
      </c>
      <c r="N578" s="7">
        <v>2.598E-2</v>
      </c>
    </row>
    <row r="579" spans="2:18" x14ac:dyDescent="0.25">
      <c r="B579" s="25" t="s">
        <v>626</v>
      </c>
      <c r="C579" s="29" t="s">
        <v>454</v>
      </c>
      <c r="D579" s="25" t="s">
        <v>569</v>
      </c>
      <c r="E579" s="25" t="s">
        <v>526</v>
      </c>
      <c r="F579" s="7" t="s">
        <v>28</v>
      </c>
      <c r="G579" s="7" t="s">
        <v>107</v>
      </c>
      <c r="I579" s="7">
        <v>3</v>
      </c>
      <c r="J579" s="7">
        <v>0.80600000000000005</v>
      </c>
      <c r="K579" s="7">
        <v>0.14548800000000001</v>
      </c>
      <c r="L579" s="7">
        <v>3</v>
      </c>
      <c r="M579" s="7">
        <v>0.98899999999999999</v>
      </c>
      <c r="N579" s="7">
        <v>0.105652</v>
      </c>
    </row>
    <row r="580" spans="2:18" x14ac:dyDescent="0.25">
      <c r="B580" s="25" t="s">
        <v>626</v>
      </c>
      <c r="C580" s="29" t="s">
        <v>454</v>
      </c>
      <c r="D580" s="25" t="s">
        <v>569</v>
      </c>
      <c r="E580" s="25" t="s">
        <v>527</v>
      </c>
      <c r="F580" s="7" t="s">
        <v>28</v>
      </c>
      <c r="G580" s="7" t="s">
        <v>642</v>
      </c>
      <c r="I580" s="7">
        <v>3</v>
      </c>
      <c r="J580" s="7">
        <v>0.73799999999999999</v>
      </c>
      <c r="K580" s="7">
        <v>7.9672000000000007E-2</v>
      </c>
      <c r="L580" s="7">
        <v>3</v>
      </c>
      <c r="M580" s="7">
        <v>0.98899999999999999</v>
      </c>
      <c r="N580" s="7">
        <v>1.3856E-2</v>
      </c>
    </row>
    <row r="581" spans="2:18" x14ac:dyDescent="0.25">
      <c r="B581" s="25"/>
      <c r="C581" s="29"/>
      <c r="D581" s="25"/>
      <c r="E581" s="25"/>
    </row>
    <row r="582" spans="2:18" x14ac:dyDescent="0.25">
      <c r="B582" s="25"/>
      <c r="C582" s="29"/>
      <c r="D582" s="25"/>
      <c r="E582" s="25"/>
      <c r="I582" s="18" t="s">
        <v>372</v>
      </c>
      <c r="J582" s="18" t="s">
        <v>373</v>
      </c>
      <c r="K582" s="18" t="s">
        <v>374</v>
      </c>
      <c r="L582" s="18" t="s">
        <v>375</v>
      </c>
      <c r="M582" s="18" t="s">
        <v>376</v>
      </c>
      <c r="N582" s="18" t="s">
        <v>377</v>
      </c>
      <c r="O582" s="18" t="s">
        <v>378</v>
      </c>
      <c r="P582" s="18"/>
      <c r="Q582" s="18" t="s">
        <v>379</v>
      </c>
      <c r="R582" s="18" t="s">
        <v>380</v>
      </c>
    </row>
    <row r="583" spans="2:18" x14ac:dyDescent="0.25">
      <c r="B583" s="25"/>
      <c r="C583" s="29"/>
      <c r="D583" s="25"/>
      <c r="E583" s="25"/>
      <c r="I583" s="18">
        <v>1</v>
      </c>
      <c r="J583" s="18">
        <v>1.6E-2</v>
      </c>
      <c r="K583" s="18">
        <v>48.682000000000002</v>
      </c>
      <c r="L583" s="18">
        <v>0</v>
      </c>
      <c r="M583" s="18">
        <v>87.332999999999998</v>
      </c>
      <c r="N583" s="18">
        <v>90</v>
      </c>
      <c r="O583" s="18">
        <v>0.99199999999999999</v>
      </c>
      <c r="P583" s="18"/>
      <c r="Q583" s="18">
        <v>0.99199999999999999</v>
      </c>
      <c r="R583" s="18">
        <f>O589*1.732</f>
        <v>0</v>
      </c>
    </row>
    <row r="584" spans="2:18" x14ac:dyDescent="0.25">
      <c r="B584" s="25"/>
      <c r="C584" s="29"/>
      <c r="D584" s="25"/>
      <c r="E584" s="25"/>
      <c r="I584" s="18">
        <v>2</v>
      </c>
      <c r="J584" s="18">
        <v>1.6E-2</v>
      </c>
      <c r="K584" s="18">
        <v>52.426000000000002</v>
      </c>
      <c r="L584" s="18">
        <v>0</v>
      </c>
      <c r="M584" s="18">
        <v>156</v>
      </c>
      <c r="N584" s="18">
        <v>90</v>
      </c>
      <c r="O584" s="18">
        <v>1.008</v>
      </c>
      <c r="P584" s="18"/>
      <c r="Q584" s="18">
        <v>1.008</v>
      </c>
      <c r="R584" s="18">
        <f t="shared" ref="R584:R588" si="21">O590*1.732</f>
        <v>5.3691999999999997E-2</v>
      </c>
    </row>
    <row r="585" spans="2:18" x14ac:dyDescent="0.25">
      <c r="B585" s="25"/>
      <c r="C585" s="29"/>
      <c r="D585" s="25"/>
      <c r="E585" s="25"/>
      <c r="I585" s="18">
        <v>3</v>
      </c>
      <c r="J585" s="18">
        <v>1.7000000000000001E-2</v>
      </c>
      <c r="K585" s="18">
        <v>166.13200000000001</v>
      </c>
      <c r="L585" s="18">
        <v>0</v>
      </c>
      <c r="M585" s="18">
        <v>255</v>
      </c>
      <c r="N585" s="18">
        <v>90</v>
      </c>
      <c r="O585" s="18">
        <v>1.0549999999999999</v>
      </c>
      <c r="P585" s="18"/>
      <c r="Q585" s="18">
        <v>1.0549999999999999</v>
      </c>
      <c r="R585" s="18">
        <f t="shared" si="21"/>
        <v>2.7712000000000001E-2</v>
      </c>
    </row>
    <row r="586" spans="2:18" x14ac:dyDescent="0.25">
      <c r="B586" s="25"/>
      <c r="C586" s="29"/>
      <c r="D586" s="25"/>
      <c r="E586" s="25"/>
      <c r="I586" s="18">
        <v>4</v>
      </c>
      <c r="J586" s="18">
        <v>2.1000000000000001E-2</v>
      </c>
      <c r="K586" s="18">
        <v>140.97300000000001</v>
      </c>
      <c r="L586" s="18">
        <v>13.333</v>
      </c>
      <c r="M586" s="18">
        <v>178.333</v>
      </c>
      <c r="N586" s="18">
        <v>90</v>
      </c>
      <c r="O586" s="18">
        <v>1.339</v>
      </c>
      <c r="P586" s="18"/>
      <c r="Q586" s="18">
        <v>1.339</v>
      </c>
      <c r="R586" s="18">
        <f t="shared" si="21"/>
        <v>5.3691999999999997E-2</v>
      </c>
    </row>
    <row r="587" spans="2:18" x14ac:dyDescent="0.25">
      <c r="B587" s="25"/>
      <c r="C587" s="29"/>
      <c r="D587" s="25"/>
      <c r="E587" s="25"/>
      <c r="I587" s="18">
        <v>5</v>
      </c>
      <c r="J587" s="18">
        <v>1.4999999999999999E-2</v>
      </c>
      <c r="K587" s="18">
        <v>141.22999999999999</v>
      </c>
      <c r="L587" s="18">
        <v>33</v>
      </c>
      <c r="M587" s="18">
        <v>173</v>
      </c>
      <c r="N587" s="18">
        <v>90</v>
      </c>
      <c r="O587" s="18">
        <v>0.94499999999999995</v>
      </c>
      <c r="P587" s="18"/>
      <c r="Q587" s="18">
        <v>0.94499999999999995</v>
      </c>
      <c r="R587" s="18">
        <f t="shared" si="21"/>
        <v>0</v>
      </c>
    </row>
    <row r="588" spans="2:18" x14ac:dyDescent="0.25">
      <c r="B588" s="25"/>
      <c r="C588" s="29"/>
      <c r="D588" s="25"/>
      <c r="E588" s="25"/>
      <c r="I588" s="18">
        <v>6</v>
      </c>
      <c r="J588" s="18">
        <v>2.4E-2</v>
      </c>
      <c r="K588" s="18">
        <v>140.53800000000001</v>
      </c>
      <c r="L588" s="18">
        <v>5.3330000000000002</v>
      </c>
      <c r="M588" s="18">
        <v>186.333</v>
      </c>
      <c r="N588" s="18">
        <v>90</v>
      </c>
      <c r="O588" s="18">
        <v>1.496</v>
      </c>
      <c r="P588" s="18"/>
      <c r="Q588" s="18">
        <v>1.496</v>
      </c>
      <c r="R588" s="18">
        <f t="shared" si="21"/>
        <v>0.16280800000000001</v>
      </c>
    </row>
    <row r="589" spans="2:18" x14ac:dyDescent="0.25">
      <c r="B589" s="25"/>
      <c r="C589" s="29"/>
      <c r="D589" s="25"/>
      <c r="E589" s="25"/>
      <c r="I589" s="18">
        <v>7</v>
      </c>
      <c r="J589" s="18">
        <v>27.443999999999999</v>
      </c>
      <c r="K589" s="18">
        <v>221.81100000000001</v>
      </c>
      <c r="L589" s="18">
        <v>0</v>
      </c>
      <c r="M589" s="18">
        <v>255</v>
      </c>
      <c r="N589" s="18">
        <v>0</v>
      </c>
      <c r="O589" s="18">
        <v>0</v>
      </c>
      <c r="P589" s="18"/>
      <c r="Q589" s="18"/>
      <c r="R589" s="18"/>
    </row>
    <row r="590" spans="2:18" x14ac:dyDescent="0.25">
      <c r="B590" s="25"/>
      <c r="C590" s="29"/>
      <c r="D590" s="25"/>
      <c r="E590" s="25"/>
      <c r="I590" s="18">
        <v>8</v>
      </c>
      <c r="J590" s="19">
        <v>7.4399999999999998E-4</v>
      </c>
      <c r="K590" s="18">
        <v>22.888999999999999</v>
      </c>
      <c r="L590" s="18">
        <v>5.3330000000000002</v>
      </c>
      <c r="M590" s="18">
        <v>58</v>
      </c>
      <c r="N590" s="18">
        <v>90</v>
      </c>
      <c r="O590" s="18">
        <v>3.1E-2</v>
      </c>
      <c r="P590" s="18"/>
      <c r="Q590" s="18"/>
      <c r="R590" s="18"/>
    </row>
    <row r="591" spans="2:18" x14ac:dyDescent="0.25">
      <c r="B591" s="25"/>
      <c r="C591" s="29"/>
      <c r="D591" s="25"/>
      <c r="E591" s="25"/>
      <c r="I591" s="18">
        <v>9</v>
      </c>
      <c r="J591" s="19">
        <v>4.9600000000000002E-4</v>
      </c>
      <c r="K591" s="18">
        <v>96</v>
      </c>
      <c r="L591" s="18">
        <v>27.332999999999998</v>
      </c>
      <c r="M591" s="18">
        <v>164.667</v>
      </c>
      <c r="N591" s="18">
        <v>-90</v>
      </c>
      <c r="O591" s="18">
        <v>1.6E-2</v>
      </c>
      <c r="P591" s="18"/>
      <c r="Q591" s="18"/>
      <c r="R591" s="18"/>
    </row>
    <row r="592" spans="2:18" x14ac:dyDescent="0.25">
      <c r="B592" s="25"/>
      <c r="C592" s="29"/>
      <c r="D592" s="25"/>
      <c r="E592" s="25"/>
      <c r="I592" s="18">
        <v>10</v>
      </c>
      <c r="J592" s="19">
        <v>7.4399999999999998E-4</v>
      </c>
      <c r="K592" s="18">
        <v>52.889000000000003</v>
      </c>
      <c r="L592" s="18">
        <v>13.333</v>
      </c>
      <c r="M592" s="18">
        <v>104.333</v>
      </c>
      <c r="N592" s="18">
        <v>90</v>
      </c>
      <c r="O592" s="18">
        <v>3.1E-2</v>
      </c>
      <c r="P592" s="18"/>
      <c r="Q592" s="18"/>
      <c r="R592" s="18"/>
    </row>
    <row r="593" spans="2:18" x14ac:dyDescent="0.25">
      <c r="B593" s="25"/>
      <c r="C593" s="29"/>
      <c r="D593" s="25"/>
      <c r="E593" s="25"/>
      <c r="I593" s="18">
        <v>11</v>
      </c>
      <c r="J593" s="18">
        <v>27.443999999999999</v>
      </c>
      <c r="K593" s="18">
        <v>221.81100000000001</v>
      </c>
      <c r="L593" s="18">
        <v>0</v>
      </c>
      <c r="M593" s="18">
        <v>255</v>
      </c>
      <c r="N593" s="18">
        <v>0</v>
      </c>
      <c r="O593" s="18">
        <v>0</v>
      </c>
      <c r="P593" s="18"/>
      <c r="Q593" s="18"/>
      <c r="R593" s="18"/>
    </row>
    <row r="594" spans="2:18" x14ac:dyDescent="0.25">
      <c r="B594" s="25"/>
      <c r="C594" s="29"/>
      <c r="D594" s="25"/>
      <c r="E594" s="25"/>
      <c r="I594" s="18">
        <v>12</v>
      </c>
      <c r="J594" s="18">
        <v>2E-3</v>
      </c>
      <c r="K594" s="18">
        <v>44.332999999999998</v>
      </c>
      <c r="L594" s="18">
        <v>5.3330000000000002</v>
      </c>
      <c r="M594" s="18">
        <v>71.332999999999998</v>
      </c>
      <c r="N594" s="18">
        <v>90</v>
      </c>
      <c r="O594" s="18">
        <v>9.4E-2</v>
      </c>
      <c r="P594" s="18"/>
      <c r="Q594" s="18"/>
      <c r="R594" s="18"/>
    </row>
    <row r="595" spans="2:18" x14ac:dyDescent="0.25">
      <c r="B595" s="25"/>
      <c r="C595" s="29"/>
      <c r="D595" s="25"/>
      <c r="E595" s="25"/>
    </row>
    <row r="596" spans="2:18" x14ac:dyDescent="0.25">
      <c r="B596" s="25"/>
      <c r="C596" s="29"/>
      <c r="D596" s="25"/>
      <c r="E596" s="25"/>
      <c r="I596" s="18" t="s">
        <v>372</v>
      </c>
      <c r="J596" s="18" t="s">
        <v>373</v>
      </c>
      <c r="K596" s="18" t="s">
        <v>374</v>
      </c>
      <c r="L596" s="18" t="s">
        <v>375</v>
      </c>
      <c r="M596" s="18" t="s">
        <v>376</v>
      </c>
      <c r="N596" s="18" t="s">
        <v>377</v>
      </c>
      <c r="O596" s="18" t="s">
        <v>378</v>
      </c>
      <c r="P596" s="18"/>
      <c r="Q596" s="18" t="s">
        <v>379</v>
      </c>
      <c r="R596" s="18" t="s">
        <v>380</v>
      </c>
    </row>
    <row r="597" spans="2:18" x14ac:dyDescent="0.25">
      <c r="B597" s="25"/>
      <c r="C597" s="29"/>
      <c r="D597" s="25"/>
      <c r="E597" s="25"/>
      <c r="I597" s="18">
        <v>1</v>
      </c>
      <c r="J597" s="18">
        <v>1.7000000000000001E-2</v>
      </c>
      <c r="K597" s="18">
        <v>65.891000000000005</v>
      </c>
      <c r="L597" s="18">
        <v>8</v>
      </c>
      <c r="M597" s="18">
        <v>140</v>
      </c>
      <c r="N597" s="18">
        <v>90</v>
      </c>
      <c r="O597" s="18">
        <v>0.99</v>
      </c>
      <c r="P597" s="18"/>
      <c r="Q597" s="18">
        <v>0.99</v>
      </c>
      <c r="R597" s="18">
        <f>O607*1.32</f>
        <v>4.6200000000000005E-2</v>
      </c>
    </row>
    <row r="598" spans="2:18" x14ac:dyDescent="0.25">
      <c r="B598" s="25"/>
      <c r="C598" s="29"/>
      <c r="D598" s="25"/>
      <c r="E598" s="25"/>
      <c r="I598" s="18">
        <v>2</v>
      </c>
      <c r="J598" s="18">
        <v>1.7999999999999999E-2</v>
      </c>
      <c r="K598" s="18">
        <v>101.122</v>
      </c>
      <c r="L598" s="18">
        <v>0</v>
      </c>
      <c r="M598" s="18">
        <v>219.333</v>
      </c>
      <c r="N598" s="18">
        <v>90.988</v>
      </c>
      <c r="O598" s="18">
        <v>1.0069999999999999</v>
      </c>
      <c r="P598" s="18"/>
      <c r="Q598" s="18">
        <v>1.0069999999999999</v>
      </c>
      <c r="R598" s="18">
        <f t="shared" ref="R598:R606" si="22">O608*1.32</f>
        <v>4.6200000000000005E-2</v>
      </c>
    </row>
    <row r="599" spans="2:18" x14ac:dyDescent="0.25">
      <c r="B599" s="25"/>
      <c r="C599" s="29"/>
      <c r="D599" s="25"/>
      <c r="E599" s="25"/>
      <c r="I599" s="18">
        <v>3</v>
      </c>
      <c r="J599" s="18">
        <v>1.7999999999999999E-2</v>
      </c>
      <c r="K599" s="18">
        <v>215.38399999999999</v>
      </c>
      <c r="L599" s="18">
        <v>101</v>
      </c>
      <c r="M599" s="18">
        <v>255</v>
      </c>
      <c r="N599" s="18">
        <v>90</v>
      </c>
      <c r="O599" s="18">
        <v>1.0069999999999999</v>
      </c>
      <c r="P599" s="18"/>
      <c r="Q599" s="18">
        <v>1.0069999999999999</v>
      </c>
      <c r="R599" s="18">
        <f t="shared" si="22"/>
        <v>2.2440000000000002E-2</v>
      </c>
    </row>
    <row r="600" spans="2:18" x14ac:dyDescent="0.25">
      <c r="B600" s="25"/>
      <c r="C600" s="29"/>
      <c r="D600" s="25"/>
      <c r="E600" s="25"/>
      <c r="I600" s="18">
        <v>4</v>
      </c>
      <c r="J600" s="18">
        <v>1.7000000000000001E-2</v>
      </c>
      <c r="K600" s="18">
        <v>166.21299999999999</v>
      </c>
      <c r="L600" s="18">
        <v>71.332999999999998</v>
      </c>
      <c r="M600" s="18">
        <v>203</v>
      </c>
      <c r="N600" s="18">
        <v>90</v>
      </c>
      <c r="O600" s="18">
        <v>0.99</v>
      </c>
      <c r="P600" s="18"/>
      <c r="Q600" s="18">
        <v>0.99</v>
      </c>
      <c r="R600" s="18">
        <f t="shared" si="22"/>
        <v>2.2440000000000002E-2</v>
      </c>
    </row>
    <row r="601" spans="2:18" x14ac:dyDescent="0.25">
      <c r="B601" s="25"/>
      <c r="C601" s="29"/>
      <c r="D601" s="25"/>
      <c r="E601" s="25"/>
      <c r="I601" s="18">
        <v>5</v>
      </c>
      <c r="J601" s="18">
        <v>1.7999999999999999E-2</v>
      </c>
      <c r="K601" s="18">
        <v>135.70099999999999</v>
      </c>
      <c r="L601" s="18">
        <v>58</v>
      </c>
      <c r="M601" s="18">
        <v>236</v>
      </c>
      <c r="N601" s="18">
        <v>90</v>
      </c>
      <c r="O601" s="18">
        <v>1.0069999999999999</v>
      </c>
      <c r="P601" s="18"/>
      <c r="Q601" s="18">
        <v>1.0069999999999999</v>
      </c>
      <c r="R601" s="18">
        <f t="shared" si="22"/>
        <v>0</v>
      </c>
    </row>
    <row r="602" spans="2:18" x14ac:dyDescent="0.25">
      <c r="B602" s="25"/>
      <c r="C602" s="29"/>
      <c r="D602" s="25"/>
      <c r="E602" s="25"/>
      <c r="I602" s="18">
        <v>6</v>
      </c>
      <c r="J602" s="18">
        <v>2.5999999999999999E-2</v>
      </c>
      <c r="K602" s="18">
        <v>143.03800000000001</v>
      </c>
      <c r="L602" s="18">
        <v>33</v>
      </c>
      <c r="M602" s="18">
        <v>178.333</v>
      </c>
      <c r="N602" s="18">
        <v>90</v>
      </c>
      <c r="O602" s="18">
        <v>1.4930000000000001</v>
      </c>
      <c r="P602" s="18"/>
      <c r="Q602" s="18">
        <v>1.4930000000000001</v>
      </c>
      <c r="R602" s="18">
        <f t="shared" si="22"/>
        <v>2.2440000000000002E-2</v>
      </c>
    </row>
    <row r="603" spans="2:18" x14ac:dyDescent="0.25">
      <c r="B603" s="25"/>
      <c r="C603" s="29"/>
      <c r="D603" s="25"/>
      <c r="E603" s="25"/>
      <c r="I603" s="18">
        <v>7</v>
      </c>
      <c r="J603" s="18">
        <v>3.2000000000000001E-2</v>
      </c>
      <c r="K603" s="18">
        <v>153.465</v>
      </c>
      <c r="L603" s="18">
        <v>33</v>
      </c>
      <c r="M603" s="18">
        <v>203</v>
      </c>
      <c r="N603" s="18">
        <v>90</v>
      </c>
      <c r="O603" s="18">
        <v>1.823</v>
      </c>
      <c r="P603" s="18"/>
      <c r="Q603" s="18">
        <v>1.823</v>
      </c>
      <c r="R603" s="18">
        <f t="shared" si="22"/>
        <v>9.1080000000000008E-2</v>
      </c>
    </row>
    <row r="604" spans="2:18" x14ac:dyDescent="0.25">
      <c r="B604" s="25"/>
      <c r="C604" s="29"/>
      <c r="D604" s="25"/>
      <c r="E604" s="25"/>
      <c r="I604" s="18">
        <v>8</v>
      </c>
      <c r="J604" s="18">
        <v>0.03</v>
      </c>
      <c r="K604" s="18">
        <v>140.06100000000001</v>
      </c>
      <c r="L604" s="18">
        <v>8</v>
      </c>
      <c r="M604" s="18">
        <v>178.333</v>
      </c>
      <c r="N604" s="18">
        <v>90</v>
      </c>
      <c r="O604" s="18">
        <v>1.6839999999999999</v>
      </c>
      <c r="P604" s="18"/>
      <c r="Q604" s="18">
        <v>1.6839999999999999</v>
      </c>
      <c r="R604" s="18">
        <f t="shared" si="22"/>
        <v>0.11484</v>
      </c>
    </row>
    <row r="605" spans="2:18" x14ac:dyDescent="0.25">
      <c r="B605" s="25"/>
      <c r="C605" s="29"/>
      <c r="D605" s="25"/>
      <c r="E605" s="25"/>
      <c r="I605" s="18">
        <v>9</v>
      </c>
      <c r="J605" s="18">
        <v>1.7000000000000001E-2</v>
      </c>
      <c r="K605" s="18">
        <v>140.59800000000001</v>
      </c>
      <c r="L605" s="18">
        <v>13.333</v>
      </c>
      <c r="M605" s="18">
        <v>173</v>
      </c>
      <c r="N605" s="18">
        <v>90</v>
      </c>
      <c r="O605" s="18">
        <v>0.99</v>
      </c>
      <c r="P605" s="18"/>
      <c r="Q605" s="18">
        <v>0.99</v>
      </c>
      <c r="R605" s="18">
        <f t="shared" si="22"/>
        <v>9.1080000000000008E-2</v>
      </c>
    </row>
    <row r="606" spans="2:18" x14ac:dyDescent="0.25">
      <c r="B606" s="25"/>
      <c r="C606" s="29"/>
      <c r="D606" s="25"/>
      <c r="E606" s="25"/>
      <c r="I606" s="18">
        <v>10</v>
      </c>
      <c r="J606" s="18">
        <v>1.6E-2</v>
      </c>
      <c r="K606" s="18">
        <v>151.59100000000001</v>
      </c>
      <c r="L606" s="18">
        <v>13.333</v>
      </c>
      <c r="M606" s="18">
        <v>203</v>
      </c>
      <c r="N606" s="18">
        <v>90</v>
      </c>
      <c r="O606" s="18">
        <v>0.90300000000000002</v>
      </c>
      <c r="P606" s="18"/>
      <c r="Q606" s="18">
        <v>0.90300000000000002</v>
      </c>
      <c r="R606" s="18">
        <f t="shared" si="22"/>
        <v>6.8640000000000007E-2</v>
      </c>
    </row>
    <row r="607" spans="2:18" x14ac:dyDescent="0.25">
      <c r="B607" s="25"/>
      <c r="C607" s="29"/>
      <c r="D607" s="25"/>
      <c r="E607" s="25"/>
      <c r="I607" s="18">
        <v>11</v>
      </c>
      <c r="J607" s="19">
        <v>9.0419999999999997E-4</v>
      </c>
      <c r="K607" s="18">
        <v>15.444000000000001</v>
      </c>
      <c r="L607" s="18">
        <v>0</v>
      </c>
      <c r="M607" s="18">
        <v>33</v>
      </c>
      <c r="N607" s="18">
        <v>90</v>
      </c>
      <c r="O607" s="18">
        <v>3.5000000000000003E-2</v>
      </c>
      <c r="P607" s="18"/>
      <c r="Q607" s="18"/>
      <c r="R607" s="18"/>
    </row>
    <row r="608" spans="2:18" x14ac:dyDescent="0.25">
      <c r="B608" s="25"/>
      <c r="C608" s="29"/>
      <c r="D608" s="25"/>
      <c r="E608" s="25"/>
      <c r="I608" s="18">
        <v>12</v>
      </c>
      <c r="J608" s="19">
        <v>9.0419999999999997E-4</v>
      </c>
      <c r="K608" s="18">
        <v>56.777999999999999</v>
      </c>
      <c r="L608" s="18">
        <v>8</v>
      </c>
      <c r="M608" s="18">
        <v>104.333</v>
      </c>
      <c r="N608" s="18">
        <v>90</v>
      </c>
      <c r="O608" s="18">
        <v>3.5000000000000003E-2</v>
      </c>
      <c r="P608" s="18"/>
      <c r="Q608" s="18"/>
      <c r="R608" s="18"/>
    </row>
    <row r="609" spans="2:18" x14ac:dyDescent="0.25">
      <c r="B609" s="25"/>
      <c r="C609" s="29"/>
      <c r="D609" s="25"/>
      <c r="E609" s="25"/>
      <c r="I609" s="18">
        <v>13</v>
      </c>
      <c r="J609" s="19">
        <v>6.0280000000000002E-4</v>
      </c>
      <c r="K609" s="18">
        <v>211.167</v>
      </c>
      <c r="L609" s="18">
        <v>203</v>
      </c>
      <c r="M609" s="18">
        <v>219.333</v>
      </c>
      <c r="N609" s="18">
        <v>90</v>
      </c>
      <c r="O609" s="18">
        <v>1.7000000000000001E-2</v>
      </c>
      <c r="P609" s="18"/>
      <c r="Q609" s="18"/>
      <c r="R609" s="18"/>
    </row>
    <row r="610" spans="2:18" x14ac:dyDescent="0.25">
      <c r="B610" s="25"/>
      <c r="C610" s="29"/>
      <c r="D610" s="25"/>
      <c r="E610" s="25"/>
      <c r="I610" s="18">
        <v>14</v>
      </c>
      <c r="J610" s="19">
        <v>6.0280000000000002E-4</v>
      </c>
      <c r="K610" s="18">
        <v>81.167000000000002</v>
      </c>
      <c r="L610" s="18">
        <v>58</v>
      </c>
      <c r="M610" s="18">
        <v>104.333</v>
      </c>
      <c r="N610" s="18">
        <v>90</v>
      </c>
      <c r="O610" s="18">
        <v>1.7000000000000001E-2</v>
      </c>
      <c r="P610" s="18"/>
      <c r="Q610" s="18"/>
      <c r="R610" s="18"/>
    </row>
    <row r="611" spans="2:18" x14ac:dyDescent="0.25">
      <c r="B611" s="25"/>
      <c r="C611" s="29"/>
      <c r="D611" s="25"/>
      <c r="E611" s="25"/>
      <c r="I611" s="18">
        <v>15</v>
      </c>
      <c r="J611" s="18">
        <v>33.353999999999999</v>
      </c>
      <c r="K611" s="18">
        <v>221.81100000000001</v>
      </c>
      <c r="L611" s="18">
        <v>0</v>
      </c>
      <c r="M611" s="18">
        <v>255</v>
      </c>
      <c r="N611" s="18">
        <v>0</v>
      </c>
      <c r="O611" s="18">
        <v>0</v>
      </c>
      <c r="P611" s="18"/>
      <c r="Q611" s="18"/>
      <c r="R611" s="18"/>
    </row>
    <row r="612" spans="2:18" x14ac:dyDescent="0.25">
      <c r="B612" s="25"/>
      <c r="C612" s="29"/>
      <c r="D612" s="25"/>
      <c r="E612" s="25"/>
      <c r="I612" s="18">
        <v>16</v>
      </c>
      <c r="J612" s="19">
        <v>6.0280000000000002E-4</v>
      </c>
      <c r="K612" s="18">
        <v>52.167000000000002</v>
      </c>
      <c r="L612" s="18">
        <v>33</v>
      </c>
      <c r="M612" s="18">
        <v>71.332999999999998</v>
      </c>
      <c r="N612" s="18">
        <v>90</v>
      </c>
      <c r="O612" s="18">
        <v>1.7000000000000001E-2</v>
      </c>
      <c r="P612" s="18"/>
      <c r="Q612" s="18"/>
      <c r="R612" s="18"/>
    </row>
    <row r="613" spans="2:18" x14ac:dyDescent="0.25">
      <c r="B613" s="25"/>
      <c r="C613" s="29"/>
      <c r="D613" s="25"/>
      <c r="E613" s="25"/>
      <c r="I613" s="18">
        <v>17</v>
      </c>
      <c r="J613" s="18">
        <v>2E-3</v>
      </c>
      <c r="K613" s="18">
        <v>101.6</v>
      </c>
      <c r="L613" s="18">
        <v>27.332999999999998</v>
      </c>
      <c r="M613" s="18">
        <v>150.667</v>
      </c>
      <c r="N613" s="18">
        <v>90</v>
      </c>
      <c r="O613" s="18">
        <v>6.9000000000000006E-2</v>
      </c>
      <c r="P613" s="18"/>
      <c r="Q613" s="18"/>
      <c r="R613" s="18"/>
    </row>
    <row r="614" spans="2:18" x14ac:dyDescent="0.25">
      <c r="B614" s="25"/>
      <c r="C614" s="29"/>
      <c r="D614" s="25"/>
      <c r="E614" s="25"/>
      <c r="I614" s="18">
        <v>18</v>
      </c>
      <c r="J614" s="18">
        <v>2E-3</v>
      </c>
      <c r="K614" s="18">
        <v>234.88900000000001</v>
      </c>
      <c r="L614" s="18">
        <v>134.333</v>
      </c>
      <c r="M614" s="18">
        <v>255</v>
      </c>
      <c r="N614" s="18">
        <v>90</v>
      </c>
      <c r="O614" s="18">
        <v>8.6999999999999994E-2</v>
      </c>
      <c r="P614" s="18"/>
      <c r="Q614" s="18"/>
      <c r="R614" s="18"/>
    </row>
    <row r="615" spans="2:18" x14ac:dyDescent="0.25">
      <c r="B615" s="25"/>
      <c r="C615" s="29"/>
      <c r="D615" s="25"/>
      <c r="E615" s="25"/>
      <c r="I615" s="18">
        <v>19</v>
      </c>
      <c r="J615" s="18">
        <v>2E-3</v>
      </c>
      <c r="K615" s="18">
        <v>238.6</v>
      </c>
      <c r="L615" s="18">
        <v>173</v>
      </c>
      <c r="M615" s="18">
        <v>255</v>
      </c>
      <c r="N615" s="18">
        <v>90</v>
      </c>
      <c r="O615" s="18">
        <v>6.9000000000000006E-2</v>
      </c>
      <c r="P615" s="18"/>
      <c r="Q615" s="18"/>
      <c r="R615" s="18"/>
    </row>
    <row r="616" spans="2:18" x14ac:dyDescent="0.25">
      <c r="B616" s="25"/>
      <c r="C616" s="29"/>
      <c r="D616" s="25"/>
      <c r="E616" s="25"/>
      <c r="I616" s="18">
        <v>20</v>
      </c>
      <c r="J616" s="18">
        <v>1E-3</v>
      </c>
      <c r="K616" s="18">
        <v>255</v>
      </c>
      <c r="L616" s="18">
        <v>255</v>
      </c>
      <c r="M616" s="18">
        <v>255</v>
      </c>
      <c r="N616" s="18">
        <v>90</v>
      </c>
      <c r="O616" s="18">
        <v>5.1999999999999998E-2</v>
      </c>
      <c r="P616" s="18"/>
      <c r="Q616" s="18"/>
      <c r="R616" s="18"/>
    </row>
    <row r="617" spans="2:18" x14ac:dyDescent="0.25">
      <c r="B617" s="25"/>
      <c r="C617" s="29"/>
      <c r="D617" s="25"/>
      <c r="E617" s="25"/>
    </row>
    <row r="618" spans="2:18" x14ac:dyDescent="0.25">
      <c r="B618" s="25"/>
      <c r="C618" s="29"/>
      <c r="D618" s="25"/>
      <c r="E618" s="25"/>
      <c r="I618" s="18" t="s">
        <v>372</v>
      </c>
      <c r="J618" s="18" t="s">
        <v>373</v>
      </c>
      <c r="K618" s="18" t="s">
        <v>374</v>
      </c>
      <c r="L618" s="18" t="s">
        <v>375</v>
      </c>
      <c r="M618" s="18" t="s">
        <v>376</v>
      </c>
      <c r="N618" s="18" t="s">
        <v>377</v>
      </c>
      <c r="O618" s="18" t="s">
        <v>378</v>
      </c>
      <c r="P618" s="18"/>
      <c r="Q618" s="18" t="s">
        <v>379</v>
      </c>
      <c r="R618" s="18" t="s">
        <v>380</v>
      </c>
    </row>
    <row r="619" spans="2:18" x14ac:dyDescent="0.25">
      <c r="B619" s="25"/>
      <c r="C619" s="29"/>
      <c r="D619" s="25"/>
      <c r="E619" s="25"/>
      <c r="I619" s="18">
        <v>1</v>
      </c>
      <c r="J619" s="18">
        <v>8.0000000000000002E-3</v>
      </c>
      <c r="K619" s="18">
        <v>26.795999999999999</v>
      </c>
      <c r="L619" s="18">
        <v>0</v>
      </c>
      <c r="M619" s="18">
        <v>181</v>
      </c>
      <c r="N619" s="18">
        <v>90</v>
      </c>
      <c r="O619" s="18">
        <v>1</v>
      </c>
      <c r="P619" s="18"/>
      <c r="Q619" s="18">
        <v>1</v>
      </c>
      <c r="R619" s="18">
        <f>O623*1.732</f>
        <v>9.1796000000000003E-2</v>
      </c>
    </row>
    <row r="620" spans="2:18" x14ac:dyDescent="0.25">
      <c r="B620" s="25"/>
      <c r="C620" s="29"/>
      <c r="D620" s="25"/>
      <c r="E620" s="25"/>
      <c r="I620" s="18">
        <v>2</v>
      </c>
      <c r="J620" s="18">
        <v>7.0000000000000001E-3</v>
      </c>
      <c r="K620" s="18">
        <v>35.448999999999998</v>
      </c>
      <c r="L620" s="18">
        <v>8</v>
      </c>
      <c r="M620" s="18">
        <v>148</v>
      </c>
      <c r="N620" s="18">
        <v>90</v>
      </c>
      <c r="O620" s="18">
        <v>0.98499999999999999</v>
      </c>
      <c r="P620" s="18"/>
      <c r="Q620" s="18">
        <v>0.98499999999999999</v>
      </c>
      <c r="R620" s="18">
        <f t="shared" ref="R620:R622" si="23">O624*1.732</f>
        <v>0</v>
      </c>
    </row>
    <row r="621" spans="2:18" x14ac:dyDescent="0.25">
      <c r="B621" s="25"/>
      <c r="C621" s="29"/>
      <c r="D621" s="25"/>
      <c r="E621" s="25"/>
      <c r="I621" s="18">
        <v>3</v>
      </c>
      <c r="J621" s="18">
        <v>1.0999999999999999E-2</v>
      </c>
      <c r="K621" s="18">
        <v>21.867999999999999</v>
      </c>
      <c r="L621" s="18">
        <v>0</v>
      </c>
      <c r="M621" s="18">
        <v>126</v>
      </c>
      <c r="N621" s="18">
        <v>90</v>
      </c>
      <c r="O621" s="18">
        <v>1.4890000000000001</v>
      </c>
      <c r="P621" s="18"/>
      <c r="Q621" s="18">
        <v>1.4890000000000001</v>
      </c>
      <c r="R621" s="18">
        <f t="shared" si="23"/>
        <v>0.169736</v>
      </c>
    </row>
    <row r="622" spans="2:18" x14ac:dyDescent="0.25">
      <c r="B622" s="25"/>
      <c r="C622" s="29"/>
      <c r="D622" s="25"/>
      <c r="E622" s="25"/>
      <c r="I622" s="18">
        <v>4</v>
      </c>
      <c r="J622" s="18">
        <v>6.0000000000000001E-3</v>
      </c>
      <c r="K622" s="18">
        <v>28.890999999999998</v>
      </c>
      <c r="L622" s="18">
        <v>0</v>
      </c>
      <c r="M622" s="18">
        <v>82</v>
      </c>
      <c r="N622" s="18">
        <v>90</v>
      </c>
      <c r="O622" s="18">
        <v>0.84199999999999997</v>
      </c>
      <c r="P622" s="18"/>
      <c r="Q622" s="18">
        <v>0.84199999999999997</v>
      </c>
      <c r="R622" s="18">
        <f t="shared" si="23"/>
        <v>0</v>
      </c>
    </row>
    <row r="623" spans="2:18" x14ac:dyDescent="0.25">
      <c r="B623" s="25"/>
      <c r="C623" s="29"/>
      <c r="D623" s="25"/>
      <c r="E623" s="25"/>
      <c r="I623" s="18">
        <v>5</v>
      </c>
      <c r="J623" s="19">
        <v>4.5229999999999999E-4</v>
      </c>
      <c r="K623" s="18">
        <v>28.75</v>
      </c>
      <c r="L623" s="18">
        <v>0</v>
      </c>
      <c r="M623" s="18">
        <v>66</v>
      </c>
      <c r="N623" s="18">
        <v>90</v>
      </c>
      <c r="O623" s="18">
        <v>5.2999999999999999E-2</v>
      </c>
      <c r="P623" s="18"/>
      <c r="Q623" s="18"/>
      <c r="R623" s="18"/>
    </row>
    <row r="624" spans="2:18" x14ac:dyDescent="0.25">
      <c r="B624" s="25"/>
      <c r="C624" s="29"/>
      <c r="D624" s="25"/>
      <c r="E624" s="25"/>
      <c r="I624" s="18">
        <v>6</v>
      </c>
      <c r="J624" s="18">
        <v>20.024000000000001</v>
      </c>
      <c r="K624" s="18">
        <v>224.047</v>
      </c>
      <c r="L624" s="18">
        <v>0</v>
      </c>
      <c r="M624" s="18">
        <v>255</v>
      </c>
      <c r="N624" s="18">
        <v>0</v>
      </c>
      <c r="O624" s="18">
        <v>0</v>
      </c>
      <c r="P624" s="18"/>
      <c r="Q624" s="18"/>
      <c r="R624" s="18"/>
    </row>
    <row r="625" spans="2:18" x14ac:dyDescent="0.25">
      <c r="B625" s="25"/>
      <c r="C625" s="29"/>
      <c r="D625" s="25"/>
      <c r="E625" s="25"/>
      <c r="I625" s="18">
        <v>7</v>
      </c>
      <c r="J625" s="19">
        <v>7.9149999999999999E-4</v>
      </c>
      <c r="K625" s="18">
        <v>22.667000000000002</v>
      </c>
      <c r="L625" s="18">
        <v>0</v>
      </c>
      <c r="M625" s="18">
        <v>49</v>
      </c>
      <c r="N625" s="18">
        <v>90</v>
      </c>
      <c r="O625" s="18">
        <v>9.8000000000000004E-2</v>
      </c>
      <c r="P625" s="18"/>
      <c r="Q625" s="18"/>
      <c r="R625" s="18"/>
    </row>
    <row r="626" spans="2:18" x14ac:dyDescent="0.25">
      <c r="B626" s="25"/>
      <c r="C626" s="29"/>
      <c r="D626" s="25"/>
      <c r="E626" s="25"/>
      <c r="I626" s="18">
        <v>8</v>
      </c>
      <c r="J626" s="18">
        <v>20.024000000000001</v>
      </c>
      <c r="K626" s="18">
        <v>224.047</v>
      </c>
      <c r="L626" s="18">
        <v>0</v>
      </c>
      <c r="M626" s="18">
        <v>255</v>
      </c>
      <c r="N626" s="18">
        <v>0</v>
      </c>
      <c r="O626" s="18">
        <v>0</v>
      </c>
      <c r="P626" s="18"/>
      <c r="Q626" s="18"/>
      <c r="R626" s="18"/>
    </row>
    <row r="627" spans="2:18" x14ac:dyDescent="0.25">
      <c r="B627" s="25"/>
      <c r="C627" s="29"/>
      <c r="D627" s="25"/>
      <c r="E627" s="25"/>
      <c r="I627" s="18"/>
      <c r="J627" s="18"/>
      <c r="K627" s="18"/>
      <c r="L627" s="18"/>
      <c r="M627" s="18"/>
      <c r="N627" s="18"/>
      <c r="O627" s="18"/>
      <c r="P627" s="18"/>
      <c r="Q627" s="18"/>
      <c r="R627" s="18"/>
    </row>
    <row r="628" spans="2:18" x14ac:dyDescent="0.25">
      <c r="B628" s="25"/>
      <c r="C628" s="29"/>
      <c r="D628" s="25"/>
      <c r="E628" s="25"/>
      <c r="I628" s="18" t="s">
        <v>372</v>
      </c>
      <c r="J628" s="18" t="s">
        <v>373</v>
      </c>
      <c r="K628" s="18" t="s">
        <v>374</v>
      </c>
      <c r="L628" s="18" t="s">
        <v>375</v>
      </c>
      <c r="M628" s="18" t="s">
        <v>376</v>
      </c>
      <c r="N628" s="18" t="s">
        <v>377</v>
      </c>
      <c r="O628" s="18" t="s">
        <v>378</v>
      </c>
      <c r="P628" s="18"/>
      <c r="Q628" s="18" t="s">
        <v>379</v>
      </c>
      <c r="R628" s="18" t="s">
        <v>380</v>
      </c>
    </row>
    <row r="629" spans="2:18" x14ac:dyDescent="0.25">
      <c r="B629" s="25"/>
      <c r="C629" s="29"/>
      <c r="D629" s="25"/>
      <c r="E629" s="25"/>
      <c r="I629" s="18">
        <v>1</v>
      </c>
      <c r="J629" s="18">
        <v>8.0000000000000002E-3</v>
      </c>
      <c r="K629" s="18">
        <v>166.18799999999999</v>
      </c>
      <c r="L629" s="18">
        <v>0</v>
      </c>
      <c r="M629" s="18">
        <v>255</v>
      </c>
      <c r="N629" s="18">
        <v>90</v>
      </c>
      <c r="O629" s="18">
        <v>1.004</v>
      </c>
      <c r="P629" s="18"/>
      <c r="Q629" s="18">
        <v>1.004</v>
      </c>
      <c r="R629" s="18">
        <f>O635*1.732</f>
        <v>2.598E-2</v>
      </c>
    </row>
    <row r="630" spans="2:18" x14ac:dyDescent="0.25">
      <c r="B630" s="25"/>
      <c r="C630" s="29"/>
      <c r="D630" s="25"/>
      <c r="E630" s="25"/>
      <c r="I630" s="18">
        <v>2</v>
      </c>
      <c r="J630" s="18">
        <v>8.0000000000000002E-3</v>
      </c>
      <c r="K630" s="18">
        <v>168.54499999999999</v>
      </c>
      <c r="L630" s="18">
        <v>0</v>
      </c>
      <c r="M630" s="18">
        <v>255</v>
      </c>
      <c r="N630" s="18">
        <v>90</v>
      </c>
      <c r="O630" s="18">
        <v>0.98899999999999999</v>
      </c>
      <c r="P630" s="18"/>
      <c r="Q630" s="18">
        <v>0.98899999999999999</v>
      </c>
      <c r="R630" s="18">
        <f t="shared" ref="R630:R634" si="24">O636*1.732</f>
        <v>0.105652</v>
      </c>
    </row>
    <row r="631" spans="2:18" x14ac:dyDescent="0.25">
      <c r="B631" s="25"/>
      <c r="C631" s="29"/>
      <c r="D631" s="25"/>
      <c r="E631" s="25"/>
      <c r="I631" s="18">
        <v>3</v>
      </c>
      <c r="J631" s="18">
        <v>8.0000000000000002E-3</v>
      </c>
      <c r="K631" s="18">
        <v>174.66200000000001</v>
      </c>
      <c r="L631" s="18">
        <v>0</v>
      </c>
      <c r="M631" s="18">
        <v>255</v>
      </c>
      <c r="N631" s="18">
        <v>-90</v>
      </c>
      <c r="O631" s="18">
        <v>0.98899999999999999</v>
      </c>
      <c r="P631" s="18"/>
      <c r="Q631" s="18">
        <v>0.98899999999999999</v>
      </c>
      <c r="R631" s="18">
        <f t="shared" si="24"/>
        <v>1.3856E-2</v>
      </c>
    </row>
    <row r="632" spans="2:18" x14ac:dyDescent="0.25">
      <c r="B632" s="25"/>
      <c r="C632" s="29"/>
      <c r="D632" s="25"/>
      <c r="E632" s="25"/>
      <c r="I632" s="18">
        <v>4</v>
      </c>
      <c r="J632" s="18">
        <v>0.01</v>
      </c>
      <c r="K632" s="18">
        <v>16.489999999999998</v>
      </c>
      <c r="L632" s="18">
        <v>0</v>
      </c>
      <c r="M632" s="18">
        <v>120.333</v>
      </c>
      <c r="N632" s="18">
        <v>-90</v>
      </c>
      <c r="O632" s="18">
        <v>1.3380000000000001</v>
      </c>
      <c r="P632" s="18"/>
      <c r="Q632" s="18">
        <v>1.3380000000000001</v>
      </c>
      <c r="R632" s="18">
        <f t="shared" si="24"/>
        <v>0.14548800000000001</v>
      </c>
    </row>
    <row r="633" spans="2:18" x14ac:dyDescent="0.25">
      <c r="B633" s="25"/>
      <c r="C633" s="29"/>
      <c r="D633" s="25"/>
      <c r="E633" s="25"/>
      <c r="I633" s="18">
        <v>5</v>
      </c>
      <c r="J633" s="18">
        <v>6.0000000000000001E-3</v>
      </c>
      <c r="K633" s="18">
        <v>135.46700000000001</v>
      </c>
      <c r="L633" s="18">
        <v>16</v>
      </c>
      <c r="M633" s="18">
        <v>222</v>
      </c>
      <c r="N633" s="18">
        <v>90</v>
      </c>
      <c r="O633" s="18">
        <v>0.80600000000000005</v>
      </c>
      <c r="P633" s="18"/>
      <c r="Q633" s="18">
        <v>0.80600000000000005</v>
      </c>
      <c r="R633" s="18">
        <f t="shared" si="24"/>
        <v>0.14548800000000001</v>
      </c>
    </row>
    <row r="634" spans="2:18" x14ac:dyDescent="0.25">
      <c r="B634" s="25"/>
      <c r="C634" s="29"/>
      <c r="D634" s="25"/>
      <c r="E634" s="25"/>
      <c r="I634" s="18">
        <v>6</v>
      </c>
      <c r="J634" s="18">
        <v>6.0000000000000001E-3</v>
      </c>
      <c r="K634" s="18">
        <v>135.40100000000001</v>
      </c>
      <c r="L634" s="18">
        <v>33</v>
      </c>
      <c r="M634" s="18">
        <v>236</v>
      </c>
      <c r="N634" s="18">
        <v>90</v>
      </c>
      <c r="O634" s="18">
        <v>0.73799999999999999</v>
      </c>
      <c r="P634" s="18"/>
      <c r="Q634" s="18">
        <v>0.73799999999999999</v>
      </c>
      <c r="R634" s="18">
        <f t="shared" si="24"/>
        <v>7.9671999999999993E-2</v>
      </c>
    </row>
    <row r="635" spans="2:18" x14ac:dyDescent="0.25">
      <c r="B635" s="25"/>
      <c r="C635" s="29"/>
      <c r="D635" s="25"/>
      <c r="E635" s="25"/>
      <c r="I635" s="18">
        <v>7</v>
      </c>
      <c r="J635" s="19">
        <v>1.7349999999999999E-4</v>
      </c>
      <c r="K635" s="18">
        <v>0</v>
      </c>
      <c r="L635" s="18">
        <v>0</v>
      </c>
      <c r="M635" s="18">
        <v>0</v>
      </c>
      <c r="N635" s="18">
        <v>90</v>
      </c>
      <c r="O635" s="18">
        <v>1.4999999999999999E-2</v>
      </c>
      <c r="P635" s="18"/>
      <c r="Q635" s="18"/>
      <c r="R635" s="18"/>
    </row>
    <row r="636" spans="2:18" x14ac:dyDescent="0.25">
      <c r="B636" s="25"/>
      <c r="C636" s="29"/>
      <c r="D636" s="25"/>
      <c r="E636" s="25"/>
      <c r="I636" s="18">
        <v>8</v>
      </c>
      <c r="J636" s="19">
        <v>5.2050000000000002E-4</v>
      </c>
      <c r="K636" s="18">
        <v>33.110999999999997</v>
      </c>
      <c r="L636" s="18">
        <v>0</v>
      </c>
      <c r="M636" s="18">
        <v>82</v>
      </c>
      <c r="N636" s="18">
        <v>90</v>
      </c>
      <c r="O636" s="18">
        <v>6.0999999999999999E-2</v>
      </c>
      <c r="P636" s="18"/>
      <c r="Q636" s="18"/>
      <c r="R636" s="18"/>
    </row>
    <row r="637" spans="2:18" x14ac:dyDescent="0.25">
      <c r="B637" s="25"/>
      <c r="C637" s="29"/>
      <c r="D637" s="25"/>
      <c r="E637" s="25"/>
      <c r="I637" s="18">
        <v>9</v>
      </c>
      <c r="J637" s="19">
        <v>1.1569999999999999E-4</v>
      </c>
      <c r="K637" s="18">
        <v>0</v>
      </c>
      <c r="L637" s="18">
        <v>0</v>
      </c>
      <c r="M637" s="18">
        <v>0</v>
      </c>
      <c r="N637" s="18">
        <v>90</v>
      </c>
      <c r="O637" s="18">
        <v>8.0000000000000002E-3</v>
      </c>
      <c r="P637" s="18"/>
      <c r="Q637" s="18"/>
      <c r="R637" s="18"/>
    </row>
    <row r="638" spans="2:18" x14ac:dyDescent="0.25">
      <c r="B638" s="25"/>
      <c r="C638" s="29"/>
      <c r="D638" s="25"/>
      <c r="E638" s="25"/>
      <c r="I638" s="18">
        <v>10</v>
      </c>
      <c r="J638" s="19">
        <v>6.9399999999999996E-4</v>
      </c>
      <c r="K638" s="18">
        <v>14.694000000000001</v>
      </c>
      <c r="L638" s="18">
        <v>0</v>
      </c>
      <c r="M638" s="18">
        <v>33</v>
      </c>
      <c r="N638" s="18">
        <v>90</v>
      </c>
      <c r="O638" s="18">
        <v>8.4000000000000005E-2</v>
      </c>
      <c r="P638" s="18"/>
      <c r="Q638" s="18"/>
      <c r="R638" s="18"/>
    </row>
    <row r="639" spans="2:18" x14ac:dyDescent="0.25">
      <c r="B639" s="25"/>
      <c r="C639" s="29"/>
      <c r="D639" s="25"/>
      <c r="E639" s="25"/>
      <c r="I639" s="18">
        <v>11</v>
      </c>
      <c r="J639" s="19">
        <v>6.9399999999999996E-4</v>
      </c>
      <c r="K639" s="18">
        <v>40.944000000000003</v>
      </c>
      <c r="L639" s="18">
        <v>0</v>
      </c>
      <c r="M639" s="18">
        <v>66</v>
      </c>
      <c r="N639" s="18">
        <v>90</v>
      </c>
      <c r="O639" s="18">
        <v>8.4000000000000005E-2</v>
      </c>
      <c r="P639" s="18"/>
      <c r="Q639" s="18"/>
      <c r="R639" s="18"/>
    </row>
    <row r="640" spans="2:18" x14ac:dyDescent="0.25">
      <c r="B640" s="25"/>
      <c r="C640" s="29"/>
      <c r="D640" s="25"/>
      <c r="E640" s="25"/>
      <c r="I640" s="18">
        <v>12</v>
      </c>
      <c r="J640" s="19">
        <v>4.0479999999999997E-4</v>
      </c>
      <c r="K640" s="18">
        <v>56.238</v>
      </c>
      <c r="L640" s="18">
        <v>0</v>
      </c>
      <c r="M640" s="18">
        <v>120.333</v>
      </c>
      <c r="N640" s="18">
        <v>90</v>
      </c>
      <c r="O640" s="18">
        <v>4.5999999999999999E-2</v>
      </c>
      <c r="P640" s="18"/>
      <c r="Q640" s="18"/>
      <c r="R640" s="18"/>
    </row>
    <row r="641" spans="1:18" x14ac:dyDescent="0.25">
      <c r="B641" s="25"/>
      <c r="C641" s="29"/>
      <c r="D641" s="25"/>
      <c r="E641" s="25"/>
    </row>
    <row r="642" spans="1:18" x14ac:dyDescent="0.25">
      <c r="B642" s="25"/>
      <c r="C642" s="29"/>
      <c r="D642" s="25"/>
      <c r="E642" s="25"/>
    </row>
    <row r="643" spans="1:18" x14ac:dyDescent="0.25">
      <c r="A643" s="7">
        <v>12</v>
      </c>
      <c r="B643" s="7" t="s">
        <v>27</v>
      </c>
      <c r="C643" s="25" t="s">
        <v>16</v>
      </c>
      <c r="E643" s="25" t="s">
        <v>5</v>
      </c>
      <c r="F643" s="7" t="s">
        <v>28</v>
      </c>
      <c r="G643" s="7" t="s">
        <v>30</v>
      </c>
      <c r="I643" s="7">
        <v>3</v>
      </c>
      <c r="J643" s="7">
        <v>4.8440000000000003</v>
      </c>
      <c r="K643" s="7">
        <v>0.66508800000000001</v>
      </c>
      <c r="L643" s="7">
        <v>3</v>
      </c>
      <c r="M643" s="7">
        <v>0.95899999999999996</v>
      </c>
      <c r="N643" s="7">
        <v>0.33254400000000001</v>
      </c>
    </row>
    <row r="644" spans="1:18" x14ac:dyDescent="0.25">
      <c r="B644" s="7" t="s">
        <v>27</v>
      </c>
      <c r="C644" s="25" t="s">
        <v>16</v>
      </c>
      <c r="E644" s="25" t="s">
        <v>5</v>
      </c>
      <c r="F644" s="7" t="s">
        <v>28</v>
      </c>
      <c r="G644" s="7" t="s">
        <v>31</v>
      </c>
      <c r="I644" s="7">
        <v>3</v>
      </c>
      <c r="J644" s="7">
        <v>3.645</v>
      </c>
      <c r="K644" s="7">
        <v>0.41567999999999999</v>
      </c>
      <c r="L644" s="7">
        <v>3</v>
      </c>
      <c r="M644" s="7">
        <v>0.91100000000000003</v>
      </c>
      <c r="N644" s="7">
        <v>0.166272</v>
      </c>
    </row>
    <row r="645" spans="1:18" x14ac:dyDescent="0.25">
      <c r="B645" s="7" t="s">
        <v>27</v>
      </c>
      <c r="C645" s="25" t="s">
        <v>16</v>
      </c>
      <c r="E645" s="25" t="s">
        <v>5</v>
      </c>
      <c r="F645" s="7" t="s">
        <v>28</v>
      </c>
      <c r="G645" s="7" t="s">
        <v>32</v>
      </c>
      <c r="I645" s="7">
        <v>3</v>
      </c>
      <c r="J645" s="7">
        <v>1.966</v>
      </c>
      <c r="K645" s="7">
        <v>0.33254400000000001</v>
      </c>
      <c r="L645" s="7">
        <v>3</v>
      </c>
      <c r="M645" s="7">
        <v>1.0069999999999999</v>
      </c>
      <c r="N645" s="7">
        <v>0</v>
      </c>
    </row>
    <row r="646" spans="1:18" x14ac:dyDescent="0.25">
      <c r="B646" s="7" t="s">
        <v>27</v>
      </c>
      <c r="C646" s="25" t="s">
        <v>16</v>
      </c>
      <c r="E646" s="25" t="s">
        <v>5</v>
      </c>
      <c r="F646" s="7" t="s">
        <v>28</v>
      </c>
      <c r="G646" s="7" t="s">
        <v>33</v>
      </c>
      <c r="I646" s="7">
        <v>3</v>
      </c>
      <c r="J646" s="7">
        <v>4.6040000000000001</v>
      </c>
      <c r="K646" s="7">
        <v>0</v>
      </c>
      <c r="L646" s="7">
        <v>3</v>
      </c>
      <c r="M646" s="7">
        <v>0.91100000000000003</v>
      </c>
      <c r="N646" s="7">
        <v>0</v>
      </c>
    </row>
    <row r="647" spans="1:18" x14ac:dyDescent="0.25">
      <c r="B647" s="7" t="s">
        <v>27</v>
      </c>
      <c r="C647" s="25" t="s">
        <v>16</v>
      </c>
      <c r="E647" s="25" t="s">
        <v>5</v>
      </c>
      <c r="F647" s="7" t="s">
        <v>28</v>
      </c>
      <c r="G647" s="7" t="s">
        <v>34</v>
      </c>
      <c r="I647" s="7">
        <v>3</v>
      </c>
      <c r="J647" s="7">
        <v>8.8729999999999993</v>
      </c>
      <c r="K647" s="7">
        <v>2.5754839999999999</v>
      </c>
      <c r="L647" s="7">
        <v>3</v>
      </c>
      <c r="M647" s="7">
        <v>0.91100000000000003</v>
      </c>
      <c r="N647" s="7">
        <v>0</v>
      </c>
    </row>
    <row r="648" spans="1:18" x14ac:dyDescent="0.25">
      <c r="B648" s="7" t="s">
        <v>27</v>
      </c>
      <c r="C648" s="25" t="s">
        <v>16</v>
      </c>
      <c r="E648" s="25" t="s">
        <v>5</v>
      </c>
      <c r="F648" s="7" t="s">
        <v>28</v>
      </c>
      <c r="G648" s="7" t="s">
        <v>35</v>
      </c>
      <c r="I648" s="7">
        <v>3</v>
      </c>
      <c r="J648" s="7">
        <v>2.9740000000000002</v>
      </c>
      <c r="K648" s="7">
        <v>0.49881599999999998</v>
      </c>
      <c r="L648" s="7">
        <v>3</v>
      </c>
      <c r="M648" s="7">
        <v>0.91100000000000003</v>
      </c>
      <c r="N648" s="7">
        <v>0</v>
      </c>
    </row>
    <row r="649" spans="1:18" x14ac:dyDescent="0.25">
      <c r="B649" s="7" t="s">
        <v>27</v>
      </c>
      <c r="C649" s="25" t="s">
        <v>16</v>
      </c>
      <c r="E649" s="25" t="s">
        <v>5</v>
      </c>
      <c r="F649" s="7" t="s">
        <v>28</v>
      </c>
      <c r="G649" s="7" t="s">
        <v>36</v>
      </c>
      <c r="I649" s="7">
        <v>3</v>
      </c>
      <c r="J649" s="7">
        <v>13.957000000000001</v>
      </c>
      <c r="K649" s="7">
        <v>3.9870640000000002</v>
      </c>
      <c r="L649" s="7">
        <v>3</v>
      </c>
      <c r="M649" s="7">
        <v>1.0069999999999999</v>
      </c>
      <c r="N649" s="7">
        <v>0</v>
      </c>
    </row>
    <row r="650" spans="1:18" x14ac:dyDescent="0.25">
      <c r="B650" s="7" t="s">
        <v>27</v>
      </c>
      <c r="C650" s="25" t="s">
        <v>16</v>
      </c>
      <c r="E650" s="25" t="s">
        <v>5</v>
      </c>
      <c r="F650" s="7" t="s">
        <v>28</v>
      </c>
      <c r="G650" s="7" t="s">
        <v>37</v>
      </c>
      <c r="I650" s="7">
        <v>3</v>
      </c>
      <c r="J650" s="7">
        <v>1.4390000000000001</v>
      </c>
      <c r="K650" s="7">
        <v>0</v>
      </c>
      <c r="L650" s="7">
        <v>3</v>
      </c>
      <c r="M650" s="7">
        <v>1.151</v>
      </c>
      <c r="N650" s="7">
        <v>0</v>
      </c>
    </row>
    <row r="651" spans="1:18" x14ac:dyDescent="0.25">
      <c r="C651" s="25"/>
      <c r="E651" s="25"/>
    </row>
    <row r="652" spans="1:18" x14ac:dyDescent="0.25">
      <c r="C652" s="25"/>
      <c r="E652" s="25"/>
      <c r="I652" s="18" t="s">
        <v>372</v>
      </c>
      <c r="J652" s="18" t="s">
        <v>373</v>
      </c>
      <c r="K652" s="18" t="s">
        <v>374</v>
      </c>
      <c r="L652" s="18" t="s">
        <v>375</v>
      </c>
      <c r="M652" s="18" t="s">
        <v>376</v>
      </c>
      <c r="N652" s="18" t="s">
        <v>377</v>
      </c>
      <c r="O652" s="18" t="s">
        <v>378</v>
      </c>
      <c r="P652" s="18"/>
      <c r="Q652" s="18" t="s">
        <v>379</v>
      </c>
      <c r="R652" s="18" t="s">
        <v>380</v>
      </c>
    </row>
    <row r="653" spans="1:18" x14ac:dyDescent="0.25">
      <c r="C653" s="25"/>
      <c r="E653" s="25"/>
      <c r="I653" s="18">
        <v>1</v>
      </c>
      <c r="J653" s="18">
        <v>4.8000000000000001E-2</v>
      </c>
      <c r="K653" s="18">
        <v>4</v>
      </c>
      <c r="L653" s="18">
        <v>1</v>
      </c>
      <c r="M653" s="18">
        <v>20</v>
      </c>
      <c r="N653" s="18">
        <v>-90</v>
      </c>
      <c r="O653" s="18">
        <v>0.95899999999999996</v>
      </c>
      <c r="P653" s="18"/>
      <c r="Q653" s="18">
        <v>0.95899999999999996</v>
      </c>
      <c r="R653" s="18">
        <f t="shared" ref="R653:R668" si="25">O669*1.732</f>
        <v>0.33254400000000001</v>
      </c>
    </row>
    <row r="654" spans="1:18" x14ac:dyDescent="0.25">
      <c r="C654" s="25"/>
      <c r="E654" s="25"/>
      <c r="I654" s="18">
        <v>2</v>
      </c>
      <c r="J654" s="18">
        <v>4.5999999999999999E-2</v>
      </c>
      <c r="K654" s="18">
        <v>3.1</v>
      </c>
      <c r="L654" s="18">
        <v>0</v>
      </c>
      <c r="M654" s="18">
        <v>23</v>
      </c>
      <c r="N654" s="18">
        <v>-90</v>
      </c>
      <c r="O654" s="18">
        <v>0.91100000000000003</v>
      </c>
      <c r="P654" s="18"/>
      <c r="Q654" s="18">
        <v>0.91100000000000003</v>
      </c>
      <c r="R654" s="18">
        <f t="shared" si="25"/>
        <v>0.166272</v>
      </c>
    </row>
    <row r="655" spans="1:18" x14ac:dyDescent="0.25">
      <c r="C655" s="25"/>
      <c r="E655" s="25"/>
      <c r="I655" s="18">
        <v>3</v>
      </c>
      <c r="J655" s="18">
        <v>5.0999999999999997E-2</v>
      </c>
      <c r="K655" s="18">
        <v>2.2269999999999999</v>
      </c>
      <c r="L655" s="18">
        <v>0</v>
      </c>
      <c r="M655" s="18">
        <v>25</v>
      </c>
      <c r="N655" s="18">
        <v>-90</v>
      </c>
      <c r="O655" s="18">
        <v>1.0069999999999999</v>
      </c>
      <c r="P655" s="18"/>
      <c r="Q655" s="18">
        <v>1.0069999999999999</v>
      </c>
      <c r="R655" s="18">
        <f t="shared" si="25"/>
        <v>0</v>
      </c>
    </row>
    <row r="656" spans="1:18" x14ac:dyDescent="0.25">
      <c r="C656" s="25"/>
      <c r="E656" s="25"/>
      <c r="I656" s="18">
        <v>4</v>
      </c>
      <c r="J656" s="18">
        <v>4.5999999999999999E-2</v>
      </c>
      <c r="K656" s="18">
        <v>0.25</v>
      </c>
      <c r="L656" s="18">
        <v>0</v>
      </c>
      <c r="M656" s="18">
        <v>2</v>
      </c>
      <c r="N656" s="18">
        <v>-90</v>
      </c>
      <c r="O656" s="18">
        <v>0.91100000000000003</v>
      </c>
      <c r="P656" s="18"/>
      <c r="Q656" s="18">
        <v>0.91100000000000003</v>
      </c>
      <c r="R656" s="18">
        <f t="shared" si="25"/>
        <v>0</v>
      </c>
    </row>
    <row r="657" spans="3:18" x14ac:dyDescent="0.25">
      <c r="C657" s="25"/>
      <c r="E657" s="25"/>
      <c r="I657" s="18">
        <v>5</v>
      </c>
      <c r="J657" s="18">
        <v>4.5999999999999999E-2</v>
      </c>
      <c r="K657" s="18">
        <v>5</v>
      </c>
      <c r="L657" s="18">
        <v>2</v>
      </c>
      <c r="M657" s="18">
        <v>8</v>
      </c>
      <c r="N657" s="18">
        <v>-90</v>
      </c>
      <c r="O657" s="18">
        <v>0.91100000000000003</v>
      </c>
      <c r="P657" s="18"/>
      <c r="Q657" s="18">
        <v>0.91100000000000003</v>
      </c>
      <c r="R657" s="18">
        <f t="shared" si="25"/>
        <v>0</v>
      </c>
    </row>
    <row r="658" spans="3:18" x14ac:dyDescent="0.25">
      <c r="C658" s="25"/>
      <c r="E658" s="25"/>
      <c r="I658" s="18">
        <v>6</v>
      </c>
      <c r="J658" s="18">
        <v>4.5999999999999999E-2</v>
      </c>
      <c r="K658" s="18">
        <v>0.65</v>
      </c>
      <c r="L658" s="18">
        <v>0</v>
      </c>
      <c r="M658" s="18">
        <v>3</v>
      </c>
      <c r="N658" s="18">
        <v>-90</v>
      </c>
      <c r="O658" s="18">
        <v>0.91100000000000003</v>
      </c>
      <c r="P658" s="18"/>
      <c r="Q658" s="18">
        <v>0.91100000000000003</v>
      </c>
      <c r="R658" s="18">
        <f t="shared" si="25"/>
        <v>0</v>
      </c>
    </row>
    <row r="659" spans="3:18" x14ac:dyDescent="0.25">
      <c r="C659" s="25"/>
      <c r="E659" s="25"/>
      <c r="I659" s="18">
        <v>7</v>
      </c>
      <c r="J659" s="18">
        <v>5.0999999999999997E-2</v>
      </c>
      <c r="K659" s="18">
        <v>27.135999999999999</v>
      </c>
      <c r="L659" s="18">
        <v>0</v>
      </c>
      <c r="M659" s="18">
        <v>37</v>
      </c>
      <c r="N659" s="18">
        <v>-90</v>
      </c>
      <c r="O659" s="18">
        <v>1.0069999999999999</v>
      </c>
      <c r="P659" s="18"/>
      <c r="Q659" s="18">
        <v>1.0069999999999999</v>
      </c>
      <c r="R659" s="18">
        <f t="shared" si="25"/>
        <v>0</v>
      </c>
    </row>
    <row r="660" spans="3:18" x14ac:dyDescent="0.25">
      <c r="C660" s="25"/>
      <c r="E660" s="25"/>
      <c r="I660" s="18">
        <v>8</v>
      </c>
      <c r="J660" s="18">
        <v>5.8000000000000003E-2</v>
      </c>
      <c r="K660" s="18">
        <v>0.64</v>
      </c>
      <c r="L660" s="18">
        <v>0</v>
      </c>
      <c r="M660" s="18">
        <v>5</v>
      </c>
      <c r="N660" s="18">
        <v>-90</v>
      </c>
      <c r="O660" s="18">
        <v>1.151</v>
      </c>
      <c r="P660" s="18"/>
      <c r="Q660" s="18">
        <v>1.151</v>
      </c>
      <c r="R660" s="18">
        <f t="shared" si="25"/>
        <v>0</v>
      </c>
    </row>
    <row r="661" spans="3:18" x14ac:dyDescent="0.25">
      <c r="C661" s="25"/>
      <c r="E661" s="25"/>
      <c r="I661" s="18">
        <v>9</v>
      </c>
      <c r="J661" s="18">
        <v>0.23499999999999999</v>
      </c>
      <c r="K661" s="18">
        <v>2.9510000000000001</v>
      </c>
      <c r="L661" s="18">
        <v>0</v>
      </c>
      <c r="M661" s="18">
        <v>120</v>
      </c>
      <c r="N661" s="18">
        <v>-90</v>
      </c>
      <c r="O661" s="18">
        <v>4.8440000000000003</v>
      </c>
      <c r="P661" s="18"/>
      <c r="Q661" s="18">
        <v>4.8440000000000003</v>
      </c>
      <c r="R661" s="18">
        <f t="shared" si="25"/>
        <v>0.66508800000000001</v>
      </c>
    </row>
    <row r="662" spans="3:18" x14ac:dyDescent="0.25">
      <c r="C662" s="25"/>
      <c r="E662" s="25"/>
      <c r="I662" s="18">
        <v>10</v>
      </c>
      <c r="J662" s="18">
        <v>0.17699999999999999</v>
      </c>
      <c r="K662" s="18">
        <v>55.921999999999997</v>
      </c>
      <c r="L662" s="18">
        <v>4</v>
      </c>
      <c r="M662" s="18">
        <v>148</v>
      </c>
      <c r="N662" s="18">
        <v>-90</v>
      </c>
      <c r="O662" s="18">
        <v>3.645</v>
      </c>
      <c r="P662" s="18"/>
      <c r="Q662" s="18">
        <v>3.645</v>
      </c>
      <c r="R662" s="18">
        <f t="shared" si="25"/>
        <v>0.41567999999999999</v>
      </c>
    </row>
    <row r="663" spans="3:18" x14ac:dyDescent="0.25">
      <c r="C663" s="25"/>
      <c r="E663" s="25"/>
      <c r="I663" s="18">
        <v>11</v>
      </c>
      <c r="J663" s="18">
        <v>9.7000000000000003E-2</v>
      </c>
      <c r="K663" s="18">
        <v>1.905</v>
      </c>
      <c r="L663" s="18">
        <v>0</v>
      </c>
      <c r="M663" s="18">
        <v>18</v>
      </c>
      <c r="N663" s="18">
        <v>-90</v>
      </c>
      <c r="O663" s="18">
        <v>1.966</v>
      </c>
      <c r="P663" s="18"/>
      <c r="Q663" s="18">
        <v>1.966</v>
      </c>
      <c r="R663" s="18">
        <f t="shared" si="25"/>
        <v>0.33254400000000001</v>
      </c>
    </row>
    <row r="664" spans="3:18" x14ac:dyDescent="0.25">
      <c r="C664" s="25"/>
      <c r="E664" s="25"/>
      <c r="I664" s="18">
        <v>12</v>
      </c>
      <c r="J664" s="18">
        <v>0.223</v>
      </c>
      <c r="K664" s="18">
        <v>58.576999999999998</v>
      </c>
      <c r="L664" s="18">
        <v>5</v>
      </c>
      <c r="M664" s="18">
        <v>76</v>
      </c>
      <c r="N664" s="18">
        <v>-90</v>
      </c>
      <c r="O664" s="18">
        <v>4.6040000000000001</v>
      </c>
      <c r="P664" s="18"/>
      <c r="Q664" s="18">
        <v>4.6040000000000001</v>
      </c>
      <c r="R664" s="18">
        <f t="shared" si="25"/>
        <v>0</v>
      </c>
    </row>
    <row r="665" spans="3:18" x14ac:dyDescent="0.25">
      <c r="C665" s="25"/>
      <c r="E665" s="25"/>
      <c r="I665" s="18">
        <v>13</v>
      </c>
      <c r="J665" s="18">
        <v>0.42799999999999999</v>
      </c>
      <c r="K665" s="18">
        <v>169.09100000000001</v>
      </c>
      <c r="L665" s="18">
        <v>4</v>
      </c>
      <c r="M665" s="18">
        <v>238</v>
      </c>
      <c r="N665" s="18">
        <v>-90</v>
      </c>
      <c r="O665" s="18">
        <v>8.8729999999999993</v>
      </c>
      <c r="P665" s="18"/>
      <c r="Q665" s="18">
        <v>8.8729999999999993</v>
      </c>
      <c r="R665" s="18">
        <f t="shared" si="25"/>
        <v>2.5754840000000003</v>
      </c>
    </row>
    <row r="666" spans="3:18" x14ac:dyDescent="0.25">
      <c r="C666" s="25"/>
      <c r="E666" s="25"/>
      <c r="I666" s="18">
        <v>14</v>
      </c>
      <c r="J666" s="18">
        <v>0.14499999999999999</v>
      </c>
      <c r="K666" s="18">
        <v>1.429</v>
      </c>
      <c r="L666" s="18">
        <v>0</v>
      </c>
      <c r="M666" s="18">
        <v>15</v>
      </c>
      <c r="N666" s="18">
        <v>-90</v>
      </c>
      <c r="O666" s="18">
        <v>2.9740000000000002</v>
      </c>
      <c r="P666" s="18"/>
      <c r="Q666" s="18">
        <v>2.9740000000000002</v>
      </c>
      <c r="R666" s="18">
        <f t="shared" si="25"/>
        <v>0.49881599999999998</v>
      </c>
    </row>
    <row r="667" spans="3:18" x14ac:dyDescent="0.25">
      <c r="C667" s="25"/>
      <c r="E667" s="25"/>
      <c r="I667" s="18">
        <v>15</v>
      </c>
      <c r="J667" s="18">
        <v>0.67200000000000004</v>
      </c>
      <c r="K667" s="18">
        <v>4.8659999999999997</v>
      </c>
      <c r="L667" s="18">
        <v>0</v>
      </c>
      <c r="M667" s="18">
        <v>108</v>
      </c>
      <c r="N667" s="18">
        <v>-90</v>
      </c>
      <c r="O667" s="18">
        <v>13.957000000000001</v>
      </c>
      <c r="P667" s="18"/>
      <c r="Q667" s="18">
        <v>13.957000000000001</v>
      </c>
      <c r="R667" s="18">
        <f t="shared" si="25"/>
        <v>3.9870640000000002</v>
      </c>
    </row>
    <row r="668" spans="3:18" x14ac:dyDescent="0.25">
      <c r="C668" s="25"/>
      <c r="E668" s="25"/>
      <c r="I668" s="18">
        <v>16</v>
      </c>
      <c r="J668" s="18">
        <v>7.0999999999999994E-2</v>
      </c>
      <c r="K668" s="18">
        <v>1.516</v>
      </c>
      <c r="L668" s="18">
        <v>0</v>
      </c>
      <c r="M668" s="18">
        <v>38</v>
      </c>
      <c r="N668" s="18">
        <v>-90</v>
      </c>
      <c r="O668" s="18">
        <v>1.4390000000000001</v>
      </c>
      <c r="P668" s="18"/>
      <c r="Q668" s="18">
        <v>1.4390000000000001</v>
      </c>
      <c r="R668" s="18">
        <f t="shared" si="25"/>
        <v>0</v>
      </c>
    </row>
    <row r="669" spans="3:18" x14ac:dyDescent="0.25">
      <c r="C669" s="25"/>
      <c r="E669" s="25"/>
      <c r="I669" s="18">
        <v>17</v>
      </c>
      <c r="J669" s="18">
        <v>1.2E-2</v>
      </c>
      <c r="K669" s="18">
        <v>0.4</v>
      </c>
      <c r="L669" s="18">
        <v>0</v>
      </c>
      <c r="M669" s="18">
        <v>2</v>
      </c>
      <c r="N669" s="18">
        <v>-90</v>
      </c>
      <c r="O669" s="18">
        <v>0.192</v>
      </c>
      <c r="P669" s="18"/>
      <c r="Q669" s="18"/>
      <c r="R669" s="18"/>
    </row>
    <row r="670" spans="3:18" x14ac:dyDescent="0.25">
      <c r="C670" s="25"/>
      <c r="E670" s="25"/>
      <c r="I670" s="18">
        <v>18</v>
      </c>
      <c r="J670" s="18">
        <v>7.0000000000000001E-3</v>
      </c>
      <c r="K670" s="18">
        <v>0.33300000000000002</v>
      </c>
      <c r="L670" s="18">
        <v>0</v>
      </c>
      <c r="M670" s="18">
        <v>1</v>
      </c>
      <c r="N670" s="18">
        <v>-90</v>
      </c>
      <c r="O670" s="18">
        <v>9.6000000000000002E-2</v>
      </c>
      <c r="P670" s="18"/>
      <c r="Q670" s="18"/>
      <c r="R670" s="18"/>
    </row>
    <row r="671" spans="3:18" x14ac:dyDescent="0.25">
      <c r="C671" s="25"/>
      <c r="E671" s="25"/>
      <c r="I671" s="18">
        <v>19</v>
      </c>
      <c r="J671" s="18">
        <v>978.71600000000001</v>
      </c>
      <c r="K671" s="18">
        <v>227.23099999999999</v>
      </c>
      <c r="L671" s="18">
        <v>0</v>
      </c>
      <c r="M671" s="18">
        <v>255</v>
      </c>
      <c r="N671" s="18">
        <v>0</v>
      </c>
      <c r="O671" s="18">
        <v>0</v>
      </c>
      <c r="P671" s="18"/>
      <c r="Q671" s="18"/>
      <c r="R671" s="18"/>
    </row>
    <row r="672" spans="3:18" x14ac:dyDescent="0.25">
      <c r="C672" s="25"/>
      <c r="E672" s="25"/>
      <c r="I672" s="18">
        <v>20</v>
      </c>
      <c r="J672" s="18">
        <v>978.71600000000001</v>
      </c>
      <c r="K672" s="18">
        <v>227.23099999999999</v>
      </c>
      <c r="L672" s="18">
        <v>0</v>
      </c>
      <c r="M672" s="18">
        <v>255</v>
      </c>
      <c r="N672" s="18">
        <v>0</v>
      </c>
      <c r="O672" s="18">
        <v>0</v>
      </c>
      <c r="P672" s="18"/>
      <c r="Q672" s="18"/>
      <c r="R672" s="18"/>
    </row>
    <row r="673" spans="1:18" x14ac:dyDescent="0.25">
      <c r="C673" s="25"/>
      <c r="E673" s="25"/>
      <c r="I673" s="18">
        <v>21</v>
      </c>
      <c r="J673" s="18">
        <v>978.71600000000001</v>
      </c>
      <c r="K673" s="18">
        <v>227.23099999999999</v>
      </c>
      <c r="L673" s="18">
        <v>0</v>
      </c>
      <c r="M673" s="18">
        <v>255</v>
      </c>
      <c r="N673" s="18">
        <v>0</v>
      </c>
      <c r="O673" s="18">
        <v>0</v>
      </c>
      <c r="P673" s="18"/>
      <c r="Q673" s="18"/>
      <c r="R673" s="18"/>
    </row>
    <row r="674" spans="1:18" x14ac:dyDescent="0.25">
      <c r="C674" s="25"/>
      <c r="E674" s="25"/>
      <c r="I674" s="18">
        <v>22</v>
      </c>
      <c r="J674" s="18">
        <v>978.71600000000001</v>
      </c>
      <c r="K674" s="18">
        <v>227.23099999999999</v>
      </c>
      <c r="L674" s="18">
        <v>0</v>
      </c>
      <c r="M674" s="18">
        <v>255</v>
      </c>
      <c r="N674" s="18">
        <v>0</v>
      </c>
      <c r="O674" s="18">
        <v>0</v>
      </c>
      <c r="P674" s="18"/>
      <c r="Q674" s="18"/>
      <c r="R674" s="18"/>
    </row>
    <row r="675" spans="1:18" x14ac:dyDescent="0.25">
      <c r="C675" s="25"/>
      <c r="E675" s="25"/>
      <c r="I675" s="18">
        <v>23</v>
      </c>
      <c r="J675" s="18">
        <v>978.71600000000001</v>
      </c>
      <c r="K675" s="18">
        <v>227.23099999999999</v>
      </c>
      <c r="L675" s="18">
        <v>0</v>
      </c>
      <c r="M675" s="18">
        <v>255</v>
      </c>
      <c r="N675" s="18">
        <v>0</v>
      </c>
      <c r="O675" s="18">
        <v>0</v>
      </c>
      <c r="P675" s="18"/>
      <c r="Q675" s="18"/>
      <c r="R675" s="18"/>
    </row>
    <row r="676" spans="1:18" x14ac:dyDescent="0.25">
      <c r="C676" s="25"/>
      <c r="E676" s="25"/>
      <c r="I676" s="18">
        <v>24</v>
      </c>
      <c r="J676" s="18">
        <v>978.71600000000001</v>
      </c>
      <c r="K676" s="18">
        <v>227.23099999999999</v>
      </c>
      <c r="L676" s="18">
        <v>0</v>
      </c>
      <c r="M676" s="18">
        <v>255</v>
      </c>
      <c r="N676" s="18">
        <v>0</v>
      </c>
      <c r="O676" s="18">
        <v>0</v>
      </c>
      <c r="P676" s="18"/>
      <c r="Q676" s="18"/>
      <c r="R676" s="18"/>
    </row>
    <row r="677" spans="1:18" x14ac:dyDescent="0.25">
      <c r="C677" s="25"/>
      <c r="E677" s="25"/>
      <c r="I677" s="18">
        <v>25</v>
      </c>
      <c r="J677" s="18">
        <v>2.1000000000000001E-2</v>
      </c>
      <c r="K677" s="18">
        <v>6.2220000000000004</v>
      </c>
      <c r="L677" s="18">
        <v>0</v>
      </c>
      <c r="M677" s="18">
        <v>45</v>
      </c>
      <c r="N677" s="18">
        <v>-90</v>
      </c>
      <c r="O677" s="18">
        <v>0.38400000000000001</v>
      </c>
      <c r="P677" s="18"/>
      <c r="Q677" s="18"/>
      <c r="R677" s="18"/>
    </row>
    <row r="678" spans="1:18" x14ac:dyDescent="0.25">
      <c r="C678" s="25"/>
      <c r="E678" s="25"/>
      <c r="I678" s="18">
        <v>26</v>
      </c>
      <c r="J678" s="18">
        <v>1.4E-2</v>
      </c>
      <c r="K678" s="18">
        <v>0.66700000000000004</v>
      </c>
      <c r="L678" s="18">
        <v>0</v>
      </c>
      <c r="M678" s="18">
        <v>3</v>
      </c>
      <c r="N678" s="18">
        <v>-90</v>
      </c>
      <c r="O678" s="18">
        <v>0.24</v>
      </c>
      <c r="P678" s="18"/>
      <c r="Q678" s="18"/>
      <c r="R678" s="18"/>
    </row>
    <row r="679" spans="1:18" x14ac:dyDescent="0.25">
      <c r="C679" s="25"/>
      <c r="E679" s="25"/>
      <c r="I679" s="18">
        <v>27</v>
      </c>
      <c r="J679" s="18">
        <v>1.2E-2</v>
      </c>
      <c r="K679" s="18">
        <v>26.6</v>
      </c>
      <c r="L679" s="18">
        <v>4</v>
      </c>
      <c r="M679" s="18">
        <v>63</v>
      </c>
      <c r="N679" s="18">
        <v>-90</v>
      </c>
      <c r="O679" s="18">
        <v>0.192</v>
      </c>
      <c r="P679" s="18"/>
      <c r="Q679" s="18"/>
      <c r="R679" s="18"/>
    </row>
    <row r="680" spans="1:18" x14ac:dyDescent="0.25">
      <c r="C680" s="25"/>
      <c r="E680" s="25"/>
      <c r="I680" s="18">
        <v>28</v>
      </c>
      <c r="J680" s="18">
        <v>978.71600000000001</v>
      </c>
      <c r="K680" s="18">
        <v>227.23099999999999</v>
      </c>
      <c r="L680" s="18">
        <v>0</v>
      </c>
      <c r="M680" s="18">
        <v>255</v>
      </c>
      <c r="N680" s="18">
        <v>0</v>
      </c>
      <c r="O680" s="18">
        <v>0</v>
      </c>
      <c r="P680" s="18"/>
      <c r="Q680" s="18"/>
      <c r="R680" s="18"/>
    </row>
    <row r="681" spans="1:18" x14ac:dyDescent="0.25">
      <c r="C681" s="25"/>
      <c r="E681" s="25"/>
      <c r="I681" s="18">
        <v>29</v>
      </c>
      <c r="J681" s="18">
        <v>7.3999999999999996E-2</v>
      </c>
      <c r="K681" s="18">
        <v>0.71899999999999997</v>
      </c>
      <c r="L681" s="18">
        <v>0</v>
      </c>
      <c r="M681" s="18">
        <v>2</v>
      </c>
      <c r="N681" s="18">
        <v>-90</v>
      </c>
      <c r="O681" s="18">
        <v>1.4870000000000001</v>
      </c>
      <c r="P681" s="18"/>
      <c r="Q681" s="18"/>
      <c r="R681" s="18"/>
    </row>
    <row r="682" spans="1:18" x14ac:dyDescent="0.25">
      <c r="C682" s="25"/>
      <c r="E682" s="25"/>
      <c r="I682" s="18">
        <v>30</v>
      </c>
      <c r="J682" s="18">
        <v>1.6E-2</v>
      </c>
      <c r="K682" s="18">
        <v>5.8570000000000002</v>
      </c>
      <c r="L682" s="18">
        <v>0</v>
      </c>
      <c r="M682" s="18">
        <v>18</v>
      </c>
      <c r="N682" s="18">
        <v>-90</v>
      </c>
      <c r="O682" s="18">
        <v>0.28799999999999998</v>
      </c>
      <c r="P682" s="18"/>
      <c r="Q682" s="18"/>
      <c r="R682" s="18"/>
    </row>
    <row r="683" spans="1:18" x14ac:dyDescent="0.25">
      <c r="C683" s="25"/>
      <c r="E683" s="25"/>
      <c r="I683" s="18">
        <v>31</v>
      </c>
      <c r="J683" s="18">
        <v>0.113</v>
      </c>
      <c r="K683" s="18">
        <v>5.3470000000000004</v>
      </c>
      <c r="L683" s="18">
        <v>0</v>
      </c>
      <c r="M683" s="18">
        <v>7</v>
      </c>
      <c r="N683" s="18">
        <v>-90</v>
      </c>
      <c r="O683" s="18">
        <v>2.302</v>
      </c>
      <c r="P683" s="18"/>
      <c r="Q683" s="18"/>
      <c r="R683" s="18"/>
    </row>
    <row r="684" spans="1:18" x14ac:dyDescent="0.25">
      <c r="C684" s="25"/>
      <c r="E684" s="25"/>
      <c r="I684" s="18">
        <v>32</v>
      </c>
      <c r="J684" s="18">
        <v>978.71600000000001</v>
      </c>
      <c r="K684" s="18">
        <v>227.23099999999999</v>
      </c>
      <c r="L684" s="18">
        <v>0</v>
      </c>
      <c r="M684" s="18">
        <v>255</v>
      </c>
      <c r="N684" s="18">
        <v>0</v>
      </c>
      <c r="O684" s="18">
        <v>0</v>
      </c>
      <c r="P684" s="18"/>
      <c r="Q684" s="18"/>
      <c r="R684" s="18"/>
    </row>
    <row r="685" spans="1:18" ht="13.2" customHeight="1" x14ac:dyDescent="0.25">
      <c r="C685" s="25"/>
      <c r="E685" s="25"/>
    </row>
    <row r="686" spans="1:18" x14ac:dyDescent="0.25">
      <c r="A686" s="7">
        <v>13</v>
      </c>
      <c r="B686" s="25" t="s">
        <v>10</v>
      </c>
      <c r="C686" s="25" t="s">
        <v>16</v>
      </c>
      <c r="E686" s="7" t="s">
        <v>11</v>
      </c>
      <c r="F686" s="7" t="s">
        <v>28</v>
      </c>
      <c r="G686" s="7" t="s">
        <v>52</v>
      </c>
      <c r="I686" s="7">
        <v>3</v>
      </c>
      <c r="J686" s="7">
        <v>2.4359999999999999</v>
      </c>
      <c r="K686" s="7">
        <v>1.008024</v>
      </c>
      <c r="L686" s="7">
        <v>3</v>
      </c>
      <c r="M686" s="7">
        <v>0.98199999999999998</v>
      </c>
      <c r="N686" s="7">
        <v>0</v>
      </c>
    </row>
    <row r="687" spans="1:18" x14ac:dyDescent="0.25">
      <c r="B687" s="25" t="s">
        <v>10</v>
      </c>
      <c r="C687" s="25" t="s">
        <v>16</v>
      </c>
      <c r="E687" s="7" t="s">
        <v>11</v>
      </c>
      <c r="F687" s="7" t="s">
        <v>28</v>
      </c>
      <c r="G687" s="7" t="s">
        <v>39</v>
      </c>
      <c r="I687" s="7">
        <v>3</v>
      </c>
      <c r="J687" s="7">
        <v>4.5819999999999999</v>
      </c>
      <c r="K687" s="7">
        <v>1.6367400000000001</v>
      </c>
      <c r="L687" s="7">
        <v>3</v>
      </c>
      <c r="M687" s="7">
        <v>1.018</v>
      </c>
      <c r="N687" s="7">
        <v>0.12643599999999999</v>
      </c>
    </row>
    <row r="688" spans="1:18" x14ac:dyDescent="0.25">
      <c r="B688" s="25" t="s">
        <v>10</v>
      </c>
      <c r="C688" s="25" t="s">
        <v>16</v>
      </c>
      <c r="E688" s="7" t="s">
        <v>11</v>
      </c>
      <c r="F688" s="7" t="s">
        <v>28</v>
      </c>
      <c r="G688" s="7" t="s">
        <v>36</v>
      </c>
      <c r="I688" s="7">
        <v>3</v>
      </c>
      <c r="J688" s="7">
        <v>1.2729999999999999</v>
      </c>
      <c r="K688" s="7">
        <v>0</v>
      </c>
      <c r="L688" s="7">
        <v>3</v>
      </c>
      <c r="M688" s="7">
        <v>0.94499999999999995</v>
      </c>
      <c r="N688" s="7">
        <v>0</v>
      </c>
    </row>
    <row r="689" spans="2:18" x14ac:dyDescent="0.25">
      <c r="B689" s="25" t="s">
        <v>10</v>
      </c>
      <c r="C689" s="25" t="s">
        <v>16</v>
      </c>
      <c r="E689" s="7" t="s">
        <v>11</v>
      </c>
      <c r="F689" s="7" t="s">
        <v>28</v>
      </c>
      <c r="G689" s="7" t="s">
        <v>30</v>
      </c>
      <c r="I689" s="7">
        <v>3</v>
      </c>
      <c r="J689" s="7">
        <v>2.218</v>
      </c>
      <c r="K689" s="7">
        <v>1.5120359999999999</v>
      </c>
      <c r="L689" s="7">
        <v>3</v>
      </c>
      <c r="M689" s="7">
        <v>0.98199999999999998</v>
      </c>
      <c r="N689" s="7">
        <v>0.25113999999999997</v>
      </c>
    </row>
    <row r="690" spans="2:18" s="26" customFormat="1" x14ac:dyDescent="0.25">
      <c r="B690" s="27" t="s">
        <v>10</v>
      </c>
      <c r="C690" s="27" t="s">
        <v>16</v>
      </c>
      <c r="E690" s="26" t="s">
        <v>11</v>
      </c>
      <c r="F690" s="26" t="s">
        <v>28</v>
      </c>
      <c r="G690" s="26" t="s">
        <v>99</v>
      </c>
      <c r="I690" s="26">
        <v>3</v>
      </c>
      <c r="J690" s="18">
        <v>0.29199999999999998</v>
      </c>
      <c r="K690" s="7">
        <f>1.732*H695</f>
        <v>0</v>
      </c>
      <c r="L690" s="26">
        <v>3</v>
      </c>
      <c r="M690" s="26">
        <v>0.95799999999999996</v>
      </c>
      <c r="N690" s="26">
        <v>0</v>
      </c>
    </row>
    <row r="691" spans="2:18" s="26" customFormat="1" x14ac:dyDescent="0.25">
      <c r="B691" s="27" t="s">
        <v>10</v>
      </c>
      <c r="C691" s="27" t="s">
        <v>16</v>
      </c>
      <c r="E691" s="26" t="s">
        <v>11</v>
      </c>
      <c r="F691" s="26" t="s">
        <v>28</v>
      </c>
      <c r="G691" s="26" t="s">
        <v>643</v>
      </c>
      <c r="I691" s="26">
        <v>3</v>
      </c>
      <c r="J691" s="18">
        <v>2.8330000000000002</v>
      </c>
      <c r="K691" s="7">
        <f>1.732*H696</f>
        <v>0</v>
      </c>
      <c r="L691" s="26">
        <v>3</v>
      </c>
      <c r="M691" s="26">
        <v>0.95799999999999996</v>
      </c>
      <c r="N691" s="26">
        <v>0</v>
      </c>
    </row>
    <row r="692" spans="2:18" s="26" customFormat="1" x14ac:dyDescent="0.25">
      <c r="B692" s="27" t="s">
        <v>10</v>
      </c>
      <c r="C692" s="27" t="s">
        <v>16</v>
      </c>
      <c r="E692" s="26" t="s">
        <v>11</v>
      </c>
      <c r="F692" s="26" t="s">
        <v>28</v>
      </c>
      <c r="G692" s="26" t="s">
        <v>644</v>
      </c>
      <c r="I692" s="26">
        <v>3</v>
      </c>
      <c r="J692" s="18">
        <v>103.377</v>
      </c>
      <c r="K692" s="7">
        <f t="shared" ref="K692" si="26">1.732*H697</f>
        <v>0</v>
      </c>
      <c r="L692" s="26">
        <v>3</v>
      </c>
      <c r="M692" s="26">
        <v>1.042</v>
      </c>
      <c r="N692" s="26">
        <v>0</v>
      </c>
    </row>
    <row r="693" spans="2:18" x14ac:dyDescent="0.25">
      <c r="B693" s="25" t="s">
        <v>10</v>
      </c>
      <c r="C693" s="25" t="s">
        <v>16</v>
      </c>
      <c r="E693" s="7" t="s">
        <v>11</v>
      </c>
      <c r="F693" s="7" t="s">
        <v>28</v>
      </c>
      <c r="G693" s="7" t="s">
        <v>50</v>
      </c>
      <c r="I693" s="7">
        <v>3</v>
      </c>
      <c r="J693" s="7">
        <v>2.8679999999999999</v>
      </c>
      <c r="K693" s="7">
        <v>0.47803200000000001</v>
      </c>
      <c r="L693" s="7">
        <v>3</v>
      </c>
      <c r="M693" s="7">
        <v>0.99299999999999999</v>
      </c>
      <c r="N693" s="7">
        <v>9.5259999999999997E-2</v>
      </c>
    </row>
    <row r="694" spans="2:18" x14ac:dyDescent="0.25">
      <c r="B694" s="25" t="s">
        <v>10</v>
      </c>
      <c r="C694" s="25" t="s">
        <v>16</v>
      </c>
      <c r="E694" s="7" t="s">
        <v>11</v>
      </c>
      <c r="F694" s="7" t="s">
        <v>28</v>
      </c>
      <c r="G694" s="7" t="s">
        <v>49</v>
      </c>
      <c r="I694" s="7">
        <v>3</v>
      </c>
      <c r="J694" s="7">
        <v>0.93799999999999994</v>
      </c>
      <c r="K694" s="7">
        <v>0</v>
      </c>
      <c r="L694" s="7">
        <v>3</v>
      </c>
      <c r="M694" s="7">
        <v>0.99299999999999999</v>
      </c>
      <c r="N694" s="7">
        <v>0</v>
      </c>
    </row>
    <row r="695" spans="2:18" x14ac:dyDescent="0.25">
      <c r="B695" s="25" t="s">
        <v>10</v>
      </c>
      <c r="C695" s="25" t="s">
        <v>16</v>
      </c>
      <c r="E695" s="7" t="s">
        <v>11</v>
      </c>
      <c r="F695" s="7" t="s">
        <v>28</v>
      </c>
      <c r="G695" s="7" t="s">
        <v>103</v>
      </c>
      <c r="I695" s="7">
        <v>3</v>
      </c>
      <c r="J695" s="7">
        <v>10.423</v>
      </c>
      <c r="K695" s="7">
        <v>1.0513239999999999</v>
      </c>
      <c r="L695" s="7">
        <v>3</v>
      </c>
      <c r="M695" s="7">
        <v>0.99299999999999999</v>
      </c>
      <c r="N695" s="7">
        <v>0</v>
      </c>
    </row>
    <row r="696" spans="2:18" x14ac:dyDescent="0.25">
      <c r="B696" s="25" t="s">
        <v>10</v>
      </c>
      <c r="C696" s="25" t="s">
        <v>16</v>
      </c>
      <c r="E696" s="7" t="s">
        <v>11</v>
      </c>
      <c r="F696" s="7" t="s">
        <v>28</v>
      </c>
      <c r="G696" s="7" t="s">
        <v>34</v>
      </c>
      <c r="I696" s="7">
        <v>3</v>
      </c>
      <c r="J696" s="7">
        <v>1.863</v>
      </c>
      <c r="K696" s="7">
        <v>0</v>
      </c>
      <c r="L696" s="7">
        <v>3</v>
      </c>
      <c r="M696" s="7">
        <v>0.97699999999999998</v>
      </c>
      <c r="N696" s="7">
        <v>0</v>
      </c>
    </row>
    <row r="697" spans="2:18" x14ac:dyDescent="0.25">
      <c r="B697" s="25" t="s">
        <v>10</v>
      </c>
      <c r="C697" s="25" t="s">
        <v>16</v>
      </c>
      <c r="E697" s="7" t="s">
        <v>11</v>
      </c>
      <c r="F697" s="7" t="s">
        <v>28</v>
      </c>
      <c r="G697" s="7" t="s">
        <v>41</v>
      </c>
      <c r="I697" s="7">
        <v>3</v>
      </c>
      <c r="J697" s="7">
        <v>3.206</v>
      </c>
      <c r="K697" s="7">
        <v>0</v>
      </c>
      <c r="L697" s="7">
        <v>3</v>
      </c>
      <c r="M697" s="7">
        <v>1.008</v>
      </c>
      <c r="N697" s="7">
        <v>0.18532399999999999</v>
      </c>
    </row>
    <row r="698" spans="2:18" x14ac:dyDescent="0.25">
      <c r="B698" s="25" t="s">
        <v>10</v>
      </c>
      <c r="C698" s="25" t="s">
        <v>16</v>
      </c>
      <c r="E698" s="7" t="s">
        <v>11</v>
      </c>
      <c r="F698" s="7" t="s">
        <v>28</v>
      </c>
      <c r="G698" s="7" t="s">
        <v>32</v>
      </c>
      <c r="I698" s="7">
        <v>3</v>
      </c>
      <c r="J698" s="7">
        <v>1.863</v>
      </c>
      <c r="K698" s="7">
        <v>0.60793200000000003</v>
      </c>
      <c r="L698" s="7">
        <v>3</v>
      </c>
      <c r="M698" s="7">
        <v>0.99199999999999999</v>
      </c>
      <c r="N698" s="7">
        <v>0.29097600000000001</v>
      </c>
    </row>
    <row r="699" spans="2:18" x14ac:dyDescent="0.25">
      <c r="B699" s="25"/>
      <c r="C699" s="25"/>
    </row>
    <row r="700" spans="2:18" x14ac:dyDescent="0.25">
      <c r="B700" s="25"/>
      <c r="C700" s="25"/>
      <c r="I700" s="18" t="s">
        <v>372</v>
      </c>
      <c r="J700" s="18" t="s">
        <v>373</v>
      </c>
      <c r="K700" s="18" t="s">
        <v>374</v>
      </c>
      <c r="L700" s="18" t="s">
        <v>375</v>
      </c>
      <c r="M700" s="18" t="s">
        <v>376</v>
      </c>
      <c r="N700" s="18" t="s">
        <v>377</v>
      </c>
      <c r="O700" s="18" t="s">
        <v>378</v>
      </c>
      <c r="P700" s="18"/>
      <c r="Q700" s="18" t="s">
        <v>379</v>
      </c>
      <c r="R700" s="18" t="s">
        <v>380</v>
      </c>
    </row>
    <row r="701" spans="2:18" x14ac:dyDescent="0.25">
      <c r="B701" s="25"/>
      <c r="C701" s="25"/>
      <c r="I701" s="18">
        <v>1</v>
      </c>
      <c r="J701" s="18">
        <v>3.6999999999999998E-2</v>
      </c>
      <c r="K701" s="18">
        <v>235.25</v>
      </c>
      <c r="L701" s="18">
        <v>23</v>
      </c>
      <c r="M701" s="18">
        <v>255</v>
      </c>
      <c r="N701" s="18">
        <v>90</v>
      </c>
      <c r="O701" s="18">
        <v>0.98199999999999998</v>
      </c>
      <c r="P701" s="18"/>
      <c r="Q701" s="18">
        <v>0.98199999999999998</v>
      </c>
      <c r="R701" s="18">
        <f>O709*1.732</f>
        <v>0</v>
      </c>
    </row>
    <row r="702" spans="2:18" x14ac:dyDescent="0.25">
      <c r="B702" s="25"/>
      <c r="C702" s="25"/>
      <c r="I702" s="18">
        <v>2</v>
      </c>
      <c r="J702" s="18">
        <v>3.7999999999999999E-2</v>
      </c>
      <c r="K702" s="18">
        <v>231.44800000000001</v>
      </c>
      <c r="L702" s="18">
        <v>61</v>
      </c>
      <c r="M702" s="18">
        <v>255</v>
      </c>
      <c r="N702" s="18">
        <v>90</v>
      </c>
      <c r="O702" s="18">
        <v>1.018</v>
      </c>
      <c r="P702" s="18"/>
      <c r="Q702" s="18">
        <v>1.018</v>
      </c>
      <c r="R702" s="18">
        <f t="shared" ref="R702:R708" si="27">O710*1.732</f>
        <v>0.12643599999999999</v>
      </c>
    </row>
    <row r="703" spans="2:18" x14ac:dyDescent="0.25">
      <c r="B703" s="25"/>
      <c r="C703" s="25"/>
      <c r="I703" s="18">
        <v>3</v>
      </c>
      <c r="J703" s="18">
        <v>3.5999999999999997E-2</v>
      </c>
      <c r="K703" s="18">
        <v>235.96299999999999</v>
      </c>
      <c r="L703" s="18">
        <v>21</v>
      </c>
      <c r="M703" s="18">
        <v>255</v>
      </c>
      <c r="N703" s="18">
        <v>90</v>
      </c>
      <c r="O703" s="18">
        <v>0.94499999999999995</v>
      </c>
      <c r="P703" s="18"/>
      <c r="Q703" s="18">
        <v>0.94499999999999995</v>
      </c>
      <c r="R703" s="18">
        <f t="shared" si="27"/>
        <v>0</v>
      </c>
    </row>
    <row r="704" spans="2:18" x14ac:dyDescent="0.25">
      <c r="B704" s="25"/>
      <c r="C704" s="25"/>
      <c r="I704" s="18">
        <v>4</v>
      </c>
      <c r="J704" s="18">
        <v>3.6999999999999998E-2</v>
      </c>
      <c r="K704" s="18">
        <v>236.5</v>
      </c>
      <c r="L704" s="18">
        <v>66</v>
      </c>
      <c r="M704" s="18">
        <v>255</v>
      </c>
      <c r="N704" s="18">
        <v>90</v>
      </c>
      <c r="O704" s="18">
        <v>0.98199999999999998</v>
      </c>
      <c r="P704" s="18"/>
      <c r="Q704" s="18">
        <v>0.98199999999999998</v>
      </c>
      <c r="R704" s="18">
        <f t="shared" si="27"/>
        <v>0.25113999999999997</v>
      </c>
    </row>
    <row r="705" spans="2:18" x14ac:dyDescent="0.25">
      <c r="B705" s="25"/>
      <c r="C705" s="25"/>
      <c r="I705" s="18">
        <v>5</v>
      </c>
      <c r="J705" s="18">
        <v>0.09</v>
      </c>
      <c r="K705" s="18">
        <v>2.0739999999999998</v>
      </c>
      <c r="L705" s="18">
        <v>0</v>
      </c>
      <c r="M705" s="18">
        <v>79</v>
      </c>
      <c r="N705" s="18">
        <v>90</v>
      </c>
      <c r="O705" s="18">
        <v>2.4359999999999999</v>
      </c>
      <c r="P705" s="18"/>
      <c r="Q705" s="18">
        <v>2.4359999999999999</v>
      </c>
      <c r="R705" s="18">
        <f t="shared" si="27"/>
        <v>1.008024</v>
      </c>
    </row>
    <row r="706" spans="2:18" x14ac:dyDescent="0.25">
      <c r="B706" s="25"/>
      <c r="C706" s="25"/>
      <c r="I706" s="18">
        <v>6</v>
      </c>
      <c r="J706" s="18">
        <v>0.16800000000000001</v>
      </c>
      <c r="K706" s="18">
        <v>1.3620000000000001</v>
      </c>
      <c r="L706" s="18">
        <v>0</v>
      </c>
      <c r="M706" s="18">
        <v>119</v>
      </c>
      <c r="N706" s="18">
        <v>90</v>
      </c>
      <c r="O706" s="18">
        <v>4.5819999999999999</v>
      </c>
      <c r="P706" s="18"/>
      <c r="Q706" s="18">
        <v>4.5819999999999999</v>
      </c>
      <c r="R706" s="18">
        <f t="shared" si="27"/>
        <v>1.6367399999999999</v>
      </c>
    </row>
    <row r="707" spans="2:18" x14ac:dyDescent="0.25">
      <c r="B707" s="25"/>
      <c r="C707" s="25"/>
      <c r="I707" s="18">
        <v>7</v>
      </c>
      <c r="J707" s="18">
        <v>4.8000000000000001E-2</v>
      </c>
      <c r="K707" s="18">
        <v>0.41699999999999998</v>
      </c>
      <c r="L707" s="18">
        <v>0</v>
      </c>
      <c r="M707" s="18">
        <v>11</v>
      </c>
      <c r="N707" s="18">
        <v>90</v>
      </c>
      <c r="O707" s="18">
        <v>1.2729999999999999</v>
      </c>
      <c r="P707" s="18"/>
      <c r="Q707" s="18">
        <v>1.2729999999999999</v>
      </c>
      <c r="R707" s="18">
        <f t="shared" si="27"/>
        <v>0</v>
      </c>
    </row>
    <row r="708" spans="2:18" x14ac:dyDescent="0.25">
      <c r="B708" s="25"/>
      <c r="C708" s="25"/>
      <c r="I708" s="18">
        <v>8</v>
      </c>
      <c r="J708" s="18">
        <v>8.2000000000000003E-2</v>
      </c>
      <c r="K708" s="18">
        <v>1.452</v>
      </c>
      <c r="L708" s="18">
        <v>0</v>
      </c>
      <c r="M708" s="18">
        <v>53</v>
      </c>
      <c r="N708" s="18">
        <v>90</v>
      </c>
      <c r="O708" s="18">
        <v>2.218</v>
      </c>
      <c r="P708" s="18"/>
      <c r="Q708" s="18">
        <v>2.218</v>
      </c>
      <c r="R708" s="18">
        <f t="shared" si="27"/>
        <v>1.5120359999999999</v>
      </c>
    </row>
    <row r="709" spans="2:18" x14ac:dyDescent="0.25">
      <c r="B709" s="25"/>
      <c r="C709" s="25"/>
      <c r="I709" s="18">
        <v>9</v>
      </c>
      <c r="J709" s="18">
        <v>376.161</v>
      </c>
      <c r="K709" s="18">
        <v>238.499</v>
      </c>
      <c r="L709" s="18">
        <v>0</v>
      </c>
      <c r="M709" s="18">
        <v>255</v>
      </c>
      <c r="N709" s="18">
        <v>0</v>
      </c>
      <c r="O709" s="18">
        <v>0</v>
      </c>
      <c r="P709" s="18"/>
      <c r="Q709" s="18"/>
      <c r="R709" s="18"/>
    </row>
    <row r="710" spans="2:18" x14ac:dyDescent="0.25">
      <c r="B710" s="25"/>
      <c r="C710" s="25"/>
      <c r="I710" s="18">
        <v>10</v>
      </c>
      <c r="J710" s="18">
        <v>4.0000000000000001E-3</v>
      </c>
      <c r="K710" s="18">
        <v>52.332999999999998</v>
      </c>
      <c r="L710" s="18">
        <v>44</v>
      </c>
      <c r="M710" s="18">
        <v>57</v>
      </c>
      <c r="N710" s="18">
        <v>90</v>
      </c>
      <c r="O710" s="18">
        <v>7.2999999999999995E-2</v>
      </c>
      <c r="P710" s="18"/>
      <c r="Q710" s="18"/>
      <c r="R710" s="18"/>
    </row>
    <row r="711" spans="2:18" x14ac:dyDescent="0.25">
      <c r="B711" s="25"/>
      <c r="C711" s="25"/>
      <c r="I711" s="18">
        <v>11</v>
      </c>
      <c r="J711" s="18">
        <v>376.161</v>
      </c>
      <c r="K711" s="18">
        <v>238.499</v>
      </c>
      <c r="L711" s="18">
        <v>0</v>
      </c>
      <c r="M711" s="18">
        <v>255</v>
      </c>
      <c r="N711" s="18">
        <v>0</v>
      </c>
      <c r="O711" s="18">
        <v>0</v>
      </c>
      <c r="P711" s="18"/>
      <c r="Q711" s="18"/>
      <c r="R711" s="18"/>
    </row>
    <row r="712" spans="2:18" x14ac:dyDescent="0.25">
      <c r="B712" s="25"/>
      <c r="C712" s="25"/>
      <c r="I712" s="18">
        <v>12</v>
      </c>
      <c r="J712" s="18">
        <v>7.0000000000000001E-3</v>
      </c>
      <c r="K712" s="18">
        <v>212</v>
      </c>
      <c r="L712" s="18">
        <v>98</v>
      </c>
      <c r="M712" s="18">
        <v>255</v>
      </c>
      <c r="N712" s="18">
        <v>90</v>
      </c>
      <c r="O712" s="18">
        <v>0.14499999999999999</v>
      </c>
      <c r="P712" s="18"/>
      <c r="Q712" s="18"/>
      <c r="R712" s="18"/>
    </row>
    <row r="713" spans="2:18" x14ac:dyDescent="0.25">
      <c r="B713" s="25"/>
      <c r="C713" s="25"/>
      <c r="I713" s="18">
        <v>13</v>
      </c>
      <c r="J713" s="18">
        <v>2.1999999999999999E-2</v>
      </c>
      <c r="K713" s="18">
        <v>89.647000000000006</v>
      </c>
      <c r="L713" s="18">
        <v>44</v>
      </c>
      <c r="M713" s="18">
        <v>115</v>
      </c>
      <c r="N713" s="18">
        <v>90</v>
      </c>
      <c r="O713" s="18">
        <v>0.58199999999999996</v>
      </c>
      <c r="P713" s="18"/>
      <c r="Q713" s="18"/>
      <c r="R713" s="18"/>
    </row>
    <row r="714" spans="2:18" x14ac:dyDescent="0.25">
      <c r="B714" s="25"/>
      <c r="C714" s="25"/>
      <c r="I714" s="18">
        <v>14</v>
      </c>
      <c r="J714" s="18">
        <v>3.5999999999999997E-2</v>
      </c>
      <c r="K714" s="18">
        <v>84.296000000000006</v>
      </c>
      <c r="L714" s="18">
        <v>37</v>
      </c>
      <c r="M714" s="18">
        <v>91</v>
      </c>
      <c r="N714" s="18">
        <v>90</v>
      </c>
      <c r="O714" s="18">
        <v>0.94499999999999995</v>
      </c>
      <c r="P714" s="18"/>
      <c r="Q714" s="18"/>
      <c r="R714" s="18"/>
    </row>
    <row r="715" spans="2:18" x14ac:dyDescent="0.25">
      <c r="B715" s="25"/>
      <c r="C715" s="25"/>
      <c r="I715" s="18">
        <v>15</v>
      </c>
      <c r="J715" s="18">
        <v>376.161</v>
      </c>
      <c r="K715" s="18">
        <v>238.499</v>
      </c>
      <c r="L715" s="18">
        <v>0</v>
      </c>
      <c r="M715" s="18">
        <v>255</v>
      </c>
      <c r="N715" s="18">
        <v>0</v>
      </c>
      <c r="O715" s="18">
        <v>0</v>
      </c>
      <c r="P715" s="18"/>
      <c r="Q715" s="18"/>
      <c r="R715" s="18"/>
    </row>
    <row r="716" spans="2:18" x14ac:dyDescent="0.25">
      <c r="B716" s="25"/>
      <c r="C716" s="25"/>
      <c r="I716" s="18">
        <v>16</v>
      </c>
      <c r="J716" s="18">
        <v>3.3000000000000002E-2</v>
      </c>
      <c r="K716" s="18">
        <v>100.6</v>
      </c>
      <c r="L716" s="18">
        <v>43</v>
      </c>
      <c r="M716" s="18">
        <v>207</v>
      </c>
      <c r="N716" s="18">
        <v>90</v>
      </c>
      <c r="O716" s="18">
        <v>0.873</v>
      </c>
      <c r="P716" s="18"/>
      <c r="Q716" s="18"/>
      <c r="R716" s="18"/>
    </row>
    <row r="717" spans="2:18" x14ac:dyDescent="0.25">
      <c r="B717" s="25"/>
      <c r="C717" s="25"/>
    </row>
    <row r="718" spans="2:18" x14ac:dyDescent="0.25">
      <c r="B718" s="25"/>
      <c r="C718" s="25"/>
      <c r="I718" s="18" t="s">
        <v>372</v>
      </c>
      <c r="J718" s="18" t="s">
        <v>373</v>
      </c>
      <c r="K718" s="18" t="s">
        <v>374</v>
      </c>
      <c r="L718" s="18" t="s">
        <v>375</v>
      </c>
      <c r="M718" s="18" t="s">
        <v>376</v>
      </c>
      <c r="N718" s="18" t="s">
        <v>377</v>
      </c>
      <c r="O718" s="18" t="s">
        <v>378</v>
      </c>
      <c r="Q718" s="18" t="s">
        <v>379</v>
      </c>
      <c r="R718" s="18" t="s">
        <v>380</v>
      </c>
    </row>
    <row r="719" spans="2:18" x14ac:dyDescent="0.25">
      <c r="B719" s="25"/>
      <c r="C719" s="25"/>
      <c r="I719" s="18">
        <v>1</v>
      </c>
      <c r="J719" s="18">
        <v>4.2000000000000003E-2</v>
      </c>
      <c r="K719" s="18">
        <v>231.208</v>
      </c>
      <c r="L719" s="18">
        <v>87</v>
      </c>
      <c r="M719" s="18">
        <v>255</v>
      </c>
      <c r="N719" s="18">
        <v>-90</v>
      </c>
      <c r="O719" s="18">
        <v>0.95799999999999996</v>
      </c>
      <c r="Q719" s="18">
        <v>0.95799999999999996</v>
      </c>
      <c r="R719" s="7">
        <f>1.732*O725</f>
        <v>0</v>
      </c>
    </row>
    <row r="720" spans="2:18" x14ac:dyDescent="0.25">
      <c r="B720" s="25"/>
      <c r="C720" s="25"/>
      <c r="I720" s="18">
        <v>2</v>
      </c>
      <c r="J720" s="18">
        <v>4.2000000000000003E-2</v>
      </c>
      <c r="K720" s="18">
        <v>229.292</v>
      </c>
      <c r="L720" s="18">
        <v>36</v>
      </c>
      <c r="M720" s="18">
        <v>255</v>
      </c>
      <c r="N720" s="18">
        <v>-90</v>
      </c>
      <c r="O720" s="18">
        <v>0.95799999999999996</v>
      </c>
      <c r="Q720" s="18">
        <v>0.95799999999999996</v>
      </c>
      <c r="R720" s="7">
        <f t="shared" ref="R720:R724" si="28">1.732*O726</f>
        <v>0</v>
      </c>
    </row>
    <row r="721" spans="2:18" x14ac:dyDescent="0.25">
      <c r="B721" s="25"/>
      <c r="C721" s="25"/>
      <c r="I721" s="18">
        <v>3</v>
      </c>
      <c r="J721" s="18">
        <v>4.4999999999999998E-2</v>
      </c>
      <c r="K721" s="18">
        <v>221.577</v>
      </c>
      <c r="L721" s="18">
        <v>87</v>
      </c>
      <c r="M721" s="18">
        <v>255</v>
      </c>
      <c r="N721" s="18">
        <v>-90</v>
      </c>
      <c r="O721" s="18">
        <v>1.042</v>
      </c>
      <c r="Q721" s="18">
        <v>1.042</v>
      </c>
      <c r="R721" s="7">
        <f t="shared" si="28"/>
        <v>0</v>
      </c>
    </row>
    <row r="722" spans="2:18" x14ac:dyDescent="0.25">
      <c r="B722" s="25"/>
      <c r="C722" s="25"/>
      <c r="I722" s="18">
        <v>4</v>
      </c>
      <c r="J722" s="18">
        <v>1.4E-2</v>
      </c>
      <c r="K722" s="18">
        <v>5.375</v>
      </c>
      <c r="L722" s="18">
        <v>0</v>
      </c>
      <c r="M722" s="18">
        <v>36</v>
      </c>
      <c r="N722" s="18">
        <v>-90</v>
      </c>
      <c r="O722" s="18">
        <v>0.29199999999999998</v>
      </c>
      <c r="Q722" s="18">
        <v>0.29199999999999998</v>
      </c>
      <c r="R722" s="7">
        <f t="shared" si="28"/>
        <v>0</v>
      </c>
    </row>
    <row r="723" spans="2:18" x14ac:dyDescent="0.25">
      <c r="B723" s="25"/>
      <c r="C723" s="25"/>
      <c r="I723" s="18">
        <v>5</v>
      </c>
      <c r="J723" s="18">
        <v>0.12</v>
      </c>
      <c r="K723" s="18">
        <v>2.2320000000000002</v>
      </c>
      <c r="L723" s="18">
        <v>0</v>
      </c>
      <c r="M723" s="18">
        <v>89</v>
      </c>
      <c r="N723" s="18">
        <v>-90</v>
      </c>
      <c r="O723" s="18">
        <v>2.8330000000000002</v>
      </c>
      <c r="Q723" s="18">
        <v>2.8330000000000002</v>
      </c>
      <c r="R723" s="7">
        <f t="shared" si="28"/>
        <v>0.29444000000000004</v>
      </c>
    </row>
    <row r="724" spans="2:18" x14ac:dyDescent="0.25">
      <c r="B724" s="25"/>
      <c r="C724" s="25"/>
      <c r="I724" s="18">
        <v>6</v>
      </c>
      <c r="J724" s="18">
        <v>18.823</v>
      </c>
      <c r="K724" s="18">
        <v>2.355</v>
      </c>
      <c r="L724" s="18">
        <v>0</v>
      </c>
      <c r="M724" s="18">
        <v>60</v>
      </c>
      <c r="N724" s="18">
        <v>-90</v>
      </c>
      <c r="O724" s="18">
        <v>103.377</v>
      </c>
      <c r="Q724" s="18">
        <v>103.377</v>
      </c>
      <c r="R724" s="7">
        <f t="shared" si="28"/>
        <v>25.64226</v>
      </c>
    </row>
    <row r="725" spans="2:18" x14ac:dyDescent="0.25">
      <c r="B725" s="25"/>
      <c r="C725" s="25"/>
      <c r="I725" s="18">
        <v>7</v>
      </c>
      <c r="J725" s="18">
        <v>738.42200000000003</v>
      </c>
      <c r="K725" s="18">
        <v>225.417</v>
      </c>
      <c r="L725" s="18">
        <v>0</v>
      </c>
      <c r="M725" s="18">
        <v>255</v>
      </c>
      <c r="N725" s="18">
        <v>0</v>
      </c>
      <c r="O725" s="18">
        <v>0</v>
      </c>
    </row>
    <row r="726" spans="2:18" x14ac:dyDescent="0.25">
      <c r="B726" s="25"/>
      <c r="C726" s="25"/>
      <c r="I726" s="18">
        <v>8</v>
      </c>
      <c r="J726" s="18">
        <v>738.42200000000003</v>
      </c>
      <c r="K726" s="18">
        <v>225.417</v>
      </c>
      <c r="L726" s="18">
        <v>0</v>
      </c>
      <c r="M726" s="18">
        <v>255</v>
      </c>
      <c r="N726" s="18">
        <v>0</v>
      </c>
      <c r="O726" s="18">
        <v>0</v>
      </c>
    </row>
    <row r="727" spans="2:18" x14ac:dyDescent="0.25">
      <c r="B727" s="25"/>
      <c r="C727" s="25"/>
      <c r="I727" s="18">
        <v>9</v>
      </c>
      <c r="J727" s="18">
        <v>738.42200000000003</v>
      </c>
      <c r="K727" s="18">
        <v>225.417</v>
      </c>
      <c r="L727" s="18">
        <v>0</v>
      </c>
      <c r="M727" s="18">
        <v>255</v>
      </c>
      <c r="N727" s="18">
        <v>0</v>
      </c>
      <c r="O727" s="18">
        <v>0</v>
      </c>
    </row>
    <row r="728" spans="2:18" x14ac:dyDescent="0.25">
      <c r="B728" s="25"/>
      <c r="C728" s="25"/>
      <c r="I728" s="18">
        <v>10</v>
      </c>
      <c r="J728" s="18">
        <v>738.42200000000003</v>
      </c>
      <c r="K728" s="18">
        <v>225.417</v>
      </c>
      <c r="L728" s="18">
        <v>0</v>
      </c>
      <c r="M728" s="18">
        <v>255</v>
      </c>
      <c r="N728" s="18">
        <v>0</v>
      </c>
      <c r="O728" s="18">
        <v>0</v>
      </c>
    </row>
    <row r="729" spans="2:18" x14ac:dyDescent="0.25">
      <c r="B729" s="25"/>
      <c r="C729" s="25"/>
      <c r="I729" s="18">
        <v>11</v>
      </c>
      <c r="J729" s="18">
        <v>8.9999999999999993E-3</v>
      </c>
      <c r="K729" s="18">
        <v>127.05</v>
      </c>
      <c r="L729" s="18">
        <v>54</v>
      </c>
      <c r="M729" s="18">
        <v>196</v>
      </c>
      <c r="N729" s="18">
        <v>-104.036</v>
      </c>
      <c r="O729" s="18">
        <v>0.17</v>
      </c>
    </row>
    <row r="730" spans="2:18" x14ac:dyDescent="0.25">
      <c r="B730" s="25"/>
      <c r="C730" s="25"/>
      <c r="I730" s="18">
        <v>12</v>
      </c>
      <c r="J730" s="18">
        <v>12.144</v>
      </c>
      <c r="K730" s="18">
        <v>92.4</v>
      </c>
      <c r="L730" s="18">
        <v>42</v>
      </c>
      <c r="M730" s="18">
        <v>99</v>
      </c>
      <c r="N730" s="18">
        <v>-90</v>
      </c>
      <c r="O730" s="18">
        <v>14.805</v>
      </c>
    </row>
    <row r="731" spans="2:18" x14ac:dyDescent="0.25">
      <c r="B731" s="25"/>
      <c r="C731" s="25"/>
    </row>
    <row r="732" spans="2:18" x14ac:dyDescent="0.25">
      <c r="B732" s="25"/>
      <c r="C732" s="25"/>
    </row>
    <row r="733" spans="2:18" x14ac:dyDescent="0.25">
      <c r="B733" s="25"/>
      <c r="C733" s="25"/>
    </row>
    <row r="734" spans="2:18" x14ac:dyDescent="0.25">
      <c r="B734" s="25"/>
      <c r="C734" s="25"/>
    </row>
    <row r="735" spans="2:18" x14ac:dyDescent="0.25">
      <c r="B735" s="25"/>
      <c r="C735" s="25"/>
    </row>
    <row r="736" spans="2:18" x14ac:dyDescent="0.25">
      <c r="B736" s="25"/>
      <c r="C736" s="25"/>
    </row>
    <row r="737" spans="2:18" x14ac:dyDescent="0.25">
      <c r="B737" s="25"/>
      <c r="C737" s="25"/>
      <c r="I737" s="18" t="s">
        <v>372</v>
      </c>
      <c r="J737" s="18" t="s">
        <v>373</v>
      </c>
      <c r="K737" s="18" t="s">
        <v>374</v>
      </c>
      <c r="L737" s="18" t="s">
        <v>375</v>
      </c>
      <c r="M737" s="18" t="s">
        <v>376</v>
      </c>
      <c r="N737" s="18" t="s">
        <v>377</v>
      </c>
      <c r="O737" s="18" t="s">
        <v>378</v>
      </c>
      <c r="P737" s="18"/>
      <c r="Q737" s="18" t="s">
        <v>379</v>
      </c>
      <c r="R737" s="18" t="s">
        <v>380</v>
      </c>
    </row>
    <row r="738" spans="2:18" x14ac:dyDescent="0.25">
      <c r="B738" s="25"/>
      <c r="C738" s="25"/>
      <c r="I738" s="18">
        <v>1</v>
      </c>
      <c r="J738" s="18">
        <v>5.8000000000000003E-2</v>
      </c>
      <c r="K738" s="18">
        <v>202.89500000000001</v>
      </c>
      <c r="L738" s="18">
        <v>27</v>
      </c>
      <c r="M738" s="18">
        <v>255</v>
      </c>
      <c r="N738" s="18">
        <v>90</v>
      </c>
      <c r="O738" s="18">
        <v>0.99299999999999999</v>
      </c>
      <c r="P738" s="18"/>
      <c r="Q738" s="18">
        <v>0.99299999999999999</v>
      </c>
      <c r="R738" s="18">
        <f>O744*1.732</f>
        <v>9.5259999999999997E-2</v>
      </c>
    </row>
    <row r="739" spans="2:18" x14ac:dyDescent="0.25">
      <c r="B739" s="25"/>
      <c r="C739" s="25"/>
      <c r="I739" s="18">
        <v>2</v>
      </c>
      <c r="J739" s="18">
        <v>5.8000000000000003E-2</v>
      </c>
      <c r="K739" s="18">
        <v>213.10499999999999</v>
      </c>
      <c r="L739" s="18">
        <v>68</v>
      </c>
      <c r="M739" s="18">
        <v>255</v>
      </c>
      <c r="N739" s="18">
        <v>90</v>
      </c>
      <c r="O739" s="18">
        <v>0.99299999999999999</v>
      </c>
      <c r="P739" s="18"/>
      <c r="Q739" s="18">
        <v>0.99299999999999999</v>
      </c>
      <c r="R739" s="18">
        <f t="shared" ref="R739:R743" si="29">O745*1.732</f>
        <v>0</v>
      </c>
    </row>
    <row r="740" spans="2:18" x14ac:dyDescent="0.25">
      <c r="B740" s="25"/>
      <c r="C740" s="25"/>
      <c r="I740" s="18">
        <v>3</v>
      </c>
      <c r="J740" s="18">
        <v>5.8000000000000003E-2</v>
      </c>
      <c r="K740" s="18">
        <v>213.10499999999999</v>
      </c>
      <c r="L740" s="18">
        <v>68</v>
      </c>
      <c r="M740" s="18">
        <v>255</v>
      </c>
      <c r="N740" s="18">
        <v>90</v>
      </c>
      <c r="O740" s="18">
        <v>0.99299999999999999</v>
      </c>
      <c r="P740" s="18"/>
      <c r="Q740" s="18">
        <v>0.99299999999999999</v>
      </c>
      <c r="R740" s="18">
        <f t="shared" si="29"/>
        <v>0</v>
      </c>
    </row>
    <row r="741" spans="2:18" x14ac:dyDescent="0.25">
      <c r="B741" s="25"/>
      <c r="C741" s="25"/>
      <c r="I741" s="18">
        <v>4</v>
      </c>
      <c r="J741" s="18">
        <v>0.161</v>
      </c>
      <c r="K741" s="18">
        <v>7.2080000000000002</v>
      </c>
      <c r="L741" s="18">
        <v>0</v>
      </c>
      <c r="M741" s="18">
        <v>154</v>
      </c>
      <c r="N741" s="18">
        <v>90</v>
      </c>
      <c r="O741" s="18">
        <v>2.8679999999999999</v>
      </c>
      <c r="P741" s="18"/>
      <c r="Q741" s="18">
        <v>2.8679999999999999</v>
      </c>
      <c r="R741" s="18">
        <f t="shared" si="29"/>
        <v>0.47803200000000001</v>
      </c>
    </row>
    <row r="742" spans="2:18" x14ac:dyDescent="0.25">
      <c r="B742" s="25"/>
      <c r="C742" s="25"/>
      <c r="I742" s="18">
        <v>5</v>
      </c>
      <c r="J742" s="18">
        <v>5.5E-2</v>
      </c>
      <c r="K742" s="18">
        <v>4.2779999999999996</v>
      </c>
      <c r="L742" s="18">
        <v>0</v>
      </c>
      <c r="M742" s="18">
        <v>55</v>
      </c>
      <c r="N742" s="18">
        <v>90</v>
      </c>
      <c r="O742" s="18">
        <v>0.93799999999999994</v>
      </c>
      <c r="P742" s="18"/>
      <c r="Q742" s="18">
        <v>0.93799999999999994</v>
      </c>
      <c r="R742" s="18">
        <f t="shared" si="29"/>
        <v>0</v>
      </c>
    </row>
    <row r="743" spans="2:18" x14ac:dyDescent="0.25">
      <c r="B743" s="25"/>
      <c r="C743" s="25"/>
      <c r="I743" s="18">
        <v>6</v>
      </c>
      <c r="J743" s="18">
        <v>0.57799999999999996</v>
      </c>
      <c r="K743" s="18">
        <v>1.458</v>
      </c>
      <c r="L743" s="18">
        <v>0</v>
      </c>
      <c r="M743" s="18">
        <v>109</v>
      </c>
      <c r="N743" s="18">
        <v>90</v>
      </c>
      <c r="O743" s="18">
        <v>10.423</v>
      </c>
      <c r="P743" s="18"/>
      <c r="Q743" s="18">
        <v>10.423</v>
      </c>
      <c r="R743" s="18">
        <f t="shared" si="29"/>
        <v>1.0513239999999999</v>
      </c>
    </row>
    <row r="744" spans="2:18" x14ac:dyDescent="0.25">
      <c r="B744" s="25"/>
      <c r="C744" s="25"/>
      <c r="I744" s="18">
        <v>7</v>
      </c>
      <c r="J744" s="18">
        <v>6.0000000000000001E-3</v>
      </c>
      <c r="K744" s="18">
        <v>48.5</v>
      </c>
      <c r="L744" s="18">
        <v>27</v>
      </c>
      <c r="M744" s="18">
        <v>70</v>
      </c>
      <c r="N744" s="18">
        <v>-90</v>
      </c>
      <c r="O744" s="18">
        <v>5.5E-2</v>
      </c>
      <c r="P744" s="18"/>
      <c r="Q744" s="18"/>
      <c r="R744" s="18"/>
    </row>
    <row r="745" spans="2:18" x14ac:dyDescent="0.25">
      <c r="B745" s="25"/>
      <c r="C745" s="25"/>
      <c r="I745" s="18">
        <v>8</v>
      </c>
      <c r="J745" s="18">
        <v>2202.6909999999998</v>
      </c>
      <c r="K745" s="18">
        <v>239.22200000000001</v>
      </c>
      <c r="L745" s="18">
        <v>0</v>
      </c>
      <c r="M745" s="18">
        <v>255</v>
      </c>
      <c r="N745" s="18">
        <v>0</v>
      </c>
      <c r="O745" s="18">
        <v>0</v>
      </c>
      <c r="P745" s="18"/>
      <c r="Q745" s="18"/>
      <c r="R745" s="18"/>
    </row>
    <row r="746" spans="2:18" x14ac:dyDescent="0.25">
      <c r="B746" s="25"/>
      <c r="C746" s="25"/>
      <c r="I746" s="18">
        <v>9</v>
      </c>
      <c r="J746" s="18">
        <v>2202.6909999999998</v>
      </c>
      <c r="K746" s="18">
        <v>239.22200000000001</v>
      </c>
      <c r="L746" s="18">
        <v>0</v>
      </c>
      <c r="M746" s="18">
        <v>255</v>
      </c>
      <c r="N746" s="18">
        <v>0</v>
      </c>
      <c r="O746" s="18">
        <v>0</v>
      </c>
      <c r="P746" s="18"/>
      <c r="Q746" s="18"/>
      <c r="R746" s="18"/>
    </row>
    <row r="747" spans="2:18" x14ac:dyDescent="0.25">
      <c r="B747" s="25"/>
      <c r="C747" s="25"/>
      <c r="I747" s="18">
        <v>10</v>
      </c>
      <c r="J747" s="18">
        <v>1.7999999999999999E-2</v>
      </c>
      <c r="K747" s="18">
        <v>253.5</v>
      </c>
      <c r="L747" s="18">
        <v>250</v>
      </c>
      <c r="M747" s="18">
        <v>255</v>
      </c>
      <c r="N747" s="18">
        <v>90</v>
      </c>
      <c r="O747" s="18">
        <v>0.27600000000000002</v>
      </c>
      <c r="P747" s="18"/>
      <c r="Q747" s="18"/>
      <c r="R747" s="18"/>
    </row>
    <row r="748" spans="2:18" x14ac:dyDescent="0.25">
      <c r="B748" s="25"/>
      <c r="C748" s="25"/>
      <c r="I748" s="18">
        <v>11</v>
      </c>
      <c r="J748" s="18">
        <v>2202.6909999999998</v>
      </c>
      <c r="K748" s="18">
        <v>239.22200000000001</v>
      </c>
      <c r="L748" s="18">
        <v>0</v>
      </c>
      <c r="M748" s="18">
        <v>255</v>
      </c>
      <c r="N748" s="18">
        <v>0</v>
      </c>
      <c r="O748" s="18">
        <v>0</v>
      </c>
      <c r="P748" s="18"/>
      <c r="Q748" s="18"/>
      <c r="R748" s="18"/>
    </row>
    <row r="749" spans="2:18" x14ac:dyDescent="0.25">
      <c r="B749" s="25"/>
      <c r="C749" s="25"/>
      <c r="I749" s="18">
        <v>12</v>
      </c>
      <c r="J749" s="18">
        <v>3.5999999999999997E-2</v>
      </c>
      <c r="K749" s="18">
        <v>252.333</v>
      </c>
      <c r="L749" s="18">
        <v>238</v>
      </c>
      <c r="M749" s="18">
        <v>255</v>
      </c>
      <c r="N749" s="18">
        <v>90</v>
      </c>
      <c r="O749" s="18">
        <v>0.60699999999999998</v>
      </c>
      <c r="P749" s="18"/>
      <c r="Q749" s="18"/>
      <c r="R749" s="18"/>
    </row>
    <row r="750" spans="2:18" x14ac:dyDescent="0.25">
      <c r="B750" s="25"/>
      <c r="C750" s="25"/>
    </row>
    <row r="751" spans="2:18" x14ac:dyDescent="0.25">
      <c r="B751" s="25"/>
      <c r="C751" s="25"/>
      <c r="I751" s="18" t="s">
        <v>372</v>
      </c>
      <c r="J751" s="18" t="s">
        <v>373</v>
      </c>
      <c r="K751" s="18" t="s">
        <v>374</v>
      </c>
      <c r="L751" s="18" t="s">
        <v>375</v>
      </c>
      <c r="M751" s="18" t="s">
        <v>376</v>
      </c>
      <c r="N751" s="18" t="s">
        <v>377</v>
      </c>
      <c r="O751" s="18" t="s">
        <v>378</v>
      </c>
      <c r="P751" s="18"/>
      <c r="Q751" s="18" t="s">
        <v>379</v>
      </c>
      <c r="R751" s="18" t="s">
        <v>380</v>
      </c>
    </row>
    <row r="752" spans="2:18" x14ac:dyDescent="0.25">
      <c r="B752" s="25"/>
      <c r="C752" s="25"/>
      <c r="I752" s="18">
        <v>1</v>
      </c>
      <c r="J752" s="18">
        <v>1.4999999999999999E-2</v>
      </c>
      <c r="K752" s="18">
        <v>241.6</v>
      </c>
      <c r="L752" s="18">
        <v>5</v>
      </c>
      <c r="M752" s="18">
        <v>255</v>
      </c>
      <c r="N752" s="18">
        <v>90</v>
      </c>
      <c r="O752" s="18">
        <v>0.97699999999999998</v>
      </c>
      <c r="P752" s="18"/>
      <c r="Q752" s="18">
        <v>0.97699999999999998</v>
      </c>
      <c r="R752" s="18">
        <f>O758*1.732</f>
        <v>0</v>
      </c>
    </row>
    <row r="753" spans="1:18" x14ac:dyDescent="0.25">
      <c r="B753" s="25"/>
      <c r="C753" s="25"/>
      <c r="I753" s="18">
        <v>2</v>
      </c>
      <c r="J753" s="18">
        <v>1.6E-2</v>
      </c>
      <c r="K753" s="18">
        <v>240.53700000000001</v>
      </c>
      <c r="L753" s="18">
        <v>57</v>
      </c>
      <c r="M753" s="18">
        <v>255</v>
      </c>
      <c r="N753" s="18">
        <v>90</v>
      </c>
      <c r="O753" s="18">
        <v>1.008</v>
      </c>
      <c r="P753" s="18"/>
      <c r="Q753" s="18">
        <v>1.008</v>
      </c>
      <c r="R753" s="18">
        <f t="shared" ref="R753:R757" si="30">O759*1.732</f>
        <v>0.18532399999999999</v>
      </c>
    </row>
    <row r="754" spans="1:18" x14ac:dyDescent="0.25">
      <c r="B754" s="25"/>
      <c r="C754" s="25"/>
      <c r="I754" s="18">
        <v>3</v>
      </c>
      <c r="J754" s="18">
        <v>1.4999999999999999E-2</v>
      </c>
      <c r="K754" s="18">
        <v>244.60599999999999</v>
      </c>
      <c r="L754" s="18">
        <v>86</v>
      </c>
      <c r="M754" s="18">
        <v>255</v>
      </c>
      <c r="N754" s="18">
        <v>90</v>
      </c>
      <c r="O754" s="18">
        <v>0.99199999999999999</v>
      </c>
      <c r="P754" s="18"/>
      <c r="Q754" s="18">
        <v>0.99199999999999999</v>
      </c>
      <c r="R754" s="18">
        <f t="shared" si="30"/>
        <v>0.29097600000000001</v>
      </c>
    </row>
    <row r="755" spans="1:18" x14ac:dyDescent="0.25">
      <c r="B755" s="25"/>
      <c r="C755" s="25"/>
      <c r="I755" s="18">
        <v>4</v>
      </c>
      <c r="J755" s="18">
        <v>2.9000000000000001E-2</v>
      </c>
      <c r="K755" s="18">
        <v>1.756</v>
      </c>
      <c r="L755" s="18">
        <v>0</v>
      </c>
      <c r="M755" s="18">
        <v>138</v>
      </c>
      <c r="N755" s="18">
        <v>90</v>
      </c>
      <c r="O755" s="18">
        <v>1.863</v>
      </c>
      <c r="P755" s="18"/>
      <c r="Q755" s="18">
        <v>1.863</v>
      </c>
      <c r="R755" s="18">
        <f t="shared" si="30"/>
        <v>0</v>
      </c>
    </row>
    <row r="756" spans="1:18" x14ac:dyDescent="0.25">
      <c r="B756" s="25"/>
      <c r="C756" s="25"/>
      <c r="I756" s="18">
        <v>5</v>
      </c>
      <c r="J756" s="18">
        <v>4.9000000000000002E-2</v>
      </c>
      <c r="K756" s="18">
        <v>0.65400000000000003</v>
      </c>
      <c r="L756" s="18">
        <v>0</v>
      </c>
      <c r="M756" s="18">
        <v>109</v>
      </c>
      <c r="N756" s="18">
        <v>90</v>
      </c>
      <c r="O756" s="18">
        <v>3.206</v>
      </c>
      <c r="P756" s="18"/>
      <c r="Q756" s="18">
        <v>3.206</v>
      </c>
      <c r="R756" s="18">
        <f t="shared" si="30"/>
        <v>0</v>
      </c>
    </row>
    <row r="757" spans="1:18" x14ac:dyDescent="0.25">
      <c r="B757" s="25"/>
      <c r="C757" s="25"/>
      <c r="I757" s="18">
        <v>6</v>
      </c>
      <c r="J757" s="18">
        <v>2.9000000000000001E-2</v>
      </c>
      <c r="K757" s="18">
        <v>2.593</v>
      </c>
      <c r="L757" s="18">
        <v>0</v>
      </c>
      <c r="M757" s="18">
        <v>188</v>
      </c>
      <c r="N757" s="18">
        <v>90</v>
      </c>
      <c r="O757" s="18">
        <v>1.863</v>
      </c>
      <c r="P757" s="18"/>
      <c r="Q757" s="18">
        <v>1.863</v>
      </c>
      <c r="R757" s="18">
        <f t="shared" si="30"/>
        <v>0.60793199999999992</v>
      </c>
    </row>
    <row r="758" spans="1:18" x14ac:dyDescent="0.25">
      <c r="B758" s="25"/>
      <c r="C758" s="25"/>
      <c r="I758" s="18">
        <v>7</v>
      </c>
      <c r="J758" s="18">
        <v>168.821</v>
      </c>
      <c r="K758" s="18">
        <v>239.22200000000001</v>
      </c>
      <c r="L758" s="18">
        <v>0</v>
      </c>
      <c r="M758" s="18">
        <v>255</v>
      </c>
      <c r="N758" s="18">
        <v>0</v>
      </c>
      <c r="O758" s="18">
        <v>0</v>
      </c>
      <c r="P758" s="18"/>
      <c r="Q758" s="18"/>
      <c r="R758" s="18"/>
    </row>
    <row r="759" spans="1:18" x14ac:dyDescent="0.25">
      <c r="B759" s="25"/>
      <c r="C759" s="25"/>
      <c r="I759" s="18">
        <v>8</v>
      </c>
      <c r="J759" s="18">
        <v>2E-3</v>
      </c>
      <c r="K759" s="18">
        <v>121</v>
      </c>
      <c r="L759" s="18">
        <v>65</v>
      </c>
      <c r="M759" s="18">
        <v>171</v>
      </c>
      <c r="N759" s="18">
        <v>90</v>
      </c>
      <c r="O759" s="18">
        <v>0.107</v>
      </c>
      <c r="P759" s="18"/>
      <c r="Q759" s="18"/>
      <c r="R759" s="18"/>
    </row>
    <row r="760" spans="1:18" x14ac:dyDescent="0.25">
      <c r="B760" s="25"/>
      <c r="C760" s="25"/>
      <c r="I760" s="18">
        <v>9</v>
      </c>
      <c r="J760" s="18">
        <v>3.0000000000000001E-3</v>
      </c>
      <c r="K760" s="18">
        <v>128.167</v>
      </c>
      <c r="L760" s="18">
        <v>57</v>
      </c>
      <c r="M760" s="18">
        <v>154</v>
      </c>
      <c r="N760" s="18">
        <v>90</v>
      </c>
      <c r="O760" s="18">
        <v>0.16800000000000001</v>
      </c>
      <c r="P760" s="18"/>
      <c r="Q760" s="18"/>
      <c r="R760" s="18"/>
    </row>
    <row r="761" spans="1:18" x14ac:dyDescent="0.25">
      <c r="B761" s="25"/>
      <c r="C761" s="25"/>
      <c r="I761" s="18">
        <v>10</v>
      </c>
      <c r="J761" s="18">
        <v>168.821</v>
      </c>
      <c r="K761" s="18">
        <v>239.22200000000001</v>
      </c>
      <c r="L761" s="18">
        <v>0</v>
      </c>
      <c r="M761" s="18">
        <v>255</v>
      </c>
      <c r="N761" s="18">
        <v>0</v>
      </c>
      <c r="O761" s="18">
        <v>0</v>
      </c>
      <c r="P761" s="18"/>
      <c r="Q761" s="18"/>
      <c r="R761" s="18"/>
    </row>
    <row r="762" spans="1:18" x14ac:dyDescent="0.25">
      <c r="B762" s="25"/>
      <c r="C762" s="25"/>
      <c r="I762" s="18">
        <v>11</v>
      </c>
      <c r="J762" s="18">
        <v>168.821</v>
      </c>
      <c r="K762" s="18">
        <v>239.22200000000001</v>
      </c>
      <c r="L762" s="18">
        <v>0</v>
      </c>
      <c r="M762" s="18">
        <v>255</v>
      </c>
      <c r="N762" s="18">
        <v>0</v>
      </c>
      <c r="O762" s="18">
        <v>0</v>
      </c>
      <c r="P762" s="18"/>
      <c r="Q762" s="18"/>
      <c r="R762" s="18"/>
    </row>
    <row r="763" spans="1:18" x14ac:dyDescent="0.25">
      <c r="B763" s="25"/>
      <c r="C763" s="25"/>
      <c r="I763" s="18">
        <v>12</v>
      </c>
      <c r="J763" s="18">
        <v>6.0000000000000001E-3</v>
      </c>
      <c r="K763" s="18">
        <v>81</v>
      </c>
      <c r="L763" s="18">
        <v>48</v>
      </c>
      <c r="M763" s="18">
        <v>146</v>
      </c>
      <c r="N763" s="18">
        <v>90</v>
      </c>
      <c r="O763" s="18">
        <v>0.35099999999999998</v>
      </c>
      <c r="P763" s="18"/>
      <c r="Q763" s="18"/>
      <c r="R763" s="18"/>
    </row>
    <row r="764" spans="1:18" x14ac:dyDescent="0.25">
      <c r="B764" s="25"/>
      <c r="C764" s="25"/>
    </row>
    <row r="765" spans="1:18" x14ac:dyDescent="0.25">
      <c r="B765" s="25"/>
      <c r="C765" s="25"/>
    </row>
    <row r="766" spans="1:18" x14ac:dyDescent="0.25">
      <c r="A766" s="7">
        <v>14</v>
      </c>
      <c r="B766" s="25" t="s">
        <v>13</v>
      </c>
      <c r="C766" s="25" t="s">
        <v>15</v>
      </c>
      <c r="E766" s="25" t="s">
        <v>14</v>
      </c>
      <c r="F766" s="7" t="s">
        <v>28</v>
      </c>
      <c r="G766" s="25" t="s">
        <v>43</v>
      </c>
      <c r="H766" s="25"/>
      <c r="I766" s="7">
        <v>3</v>
      </c>
      <c r="J766" s="7">
        <v>4.04</v>
      </c>
      <c r="K766" s="7">
        <v>0.33254400000000001</v>
      </c>
      <c r="L766" s="7">
        <v>3</v>
      </c>
      <c r="M766" s="7">
        <v>1.01</v>
      </c>
      <c r="N766" s="7">
        <v>0.24940799999999999</v>
      </c>
    </row>
    <row r="767" spans="1:18" x14ac:dyDescent="0.25">
      <c r="B767" s="25" t="s">
        <v>13</v>
      </c>
      <c r="C767" s="25" t="s">
        <v>15</v>
      </c>
      <c r="E767" s="25" t="s">
        <v>14</v>
      </c>
      <c r="F767" s="7" t="s">
        <v>28</v>
      </c>
      <c r="G767" s="7" t="s">
        <v>44</v>
      </c>
      <c r="I767" s="7">
        <v>3</v>
      </c>
      <c r="J767" s="7">
        <v>264.60700000000003</v>
      </c>
      <c r="K767" s="7">
        <v>13.856</v>
      </c>
      <c r="L767" s="7">
        <v>3</v>
      </c>
      <c r="M767" s="7">
        <v>1.01</v>
      </c>
      <c r="N767" s="7">
        <v>14.353084000000001</v>
      </c>
    </row>
    <row r="768" spans="1:18" x14ac:dyDescent="0.25">
      <c r="B768" s="25" t="s">
        <v>13</v>
      </c>
      <c r="C768" s="25" t="s">
        <v>15</v>
      </c>
      <c r="E768" s="25" t="s">
        <v>14</v>
      </c>
      <c r="F768" s="7" t="s">
        <v>28</v>
      </c>
      <c r="G768" s="7" t="s">
        <v>45</v>
      </c>
      <c r="I768" s="7">
        <v>3</v>
      </c>
      <c r="J768" s="7">
        <v>2.6669999999999998</v>
      </c>
      <c r="K768" s="7">
        <v>0.69280000000000008</v>
      </c>
      <c r="L768" s="7">
        <v>3</v>
      </c>
      <c r="M768" s="7">
        <v>0.96</v>
      </c>
      <c r="N768" s="7">
        <v>0.58022000000000007</v>
      </c>
    </row>
    <row r="769" spans="2:14" x14ac:dyDescent="0.25">
      <c r="B769" s="25" t="s">
        <v>13</v>
      </c>
      <c r="C769" s="25" t="s">
        <v>15</v>
      </c>
      <c r="E769" s="25" t="s">
        <v>14</v>
      </c>
      <c r="F769" s="7" t="s">
        <v>28</v>
      </c>
      <c r="G769" s="7" t="s">
        <v>46</v>
      </c>
      <c r="I769" s="7">
        <v>3</v>
      </c>
      <c r="J769" s="7">
        <v>6.8639999999999999</v>
      </c>
      <c r="K769" s="7">
        <v>0.51959999999999995</v>
      </c>
      <c r="L769" s="7">
        <v>3</v>
      </c>
      <c r="M769" s="7">
        <v>0.96</v>
      </c>
      <c r="N769" s="7">
        <v>0.33254400000000001</v>
      </c>
    </row>
    <row r="770" spans="2:14" x14ac:dyDescent="0.25">
      <c r="B770" s="25" t="s">
        <v>13</v>
      </c>
      <c r="C770" s="25" t="s">
        <v>15</v>
      </c>
      <c r="E770" s="25" t="s">
        <v>14</v>
      </c>
      <c r="F770" s="7" t="s">
        <v>28</v>
      </c>
      <c r="G770" s="7" t="s">
        <v>47</v>
      </c>
      <c r="I770" s="7">
        <v>3</v>
      </c>
      <c r="J770" s="7">
        <v>202.84100000000001</v>
      </c>
      <c r="K770" s="7">
        <v>2.475028</v>
      </c>
      <c r="L770" s="7">
        <v>3</v>
      </c>
      <c r="M770" s="7">
        <v>0.90900000000000003</v>
      </c>
      <c r="N770" s="7">
        <v>4.3975480000000005</v>
      </c>
    </row>
    <row r="771" spans="2:14" x14ac:dyDescent="0.25">
      <c r="B771" s="25" t="s">
        <v>13</v>
      </c>
      <c r="C771" s="25" t="s">
        <v>15</v>
      </c>
      <c r="E771" s="25" t="s">
        <v>14</v>
      </c>
      <c r="F771" s="7" t="s">
        <v>28</v>
      </c>
      <c r="G771" s="7" t="s">
        <v>48</v>
      </c>
      <c r="I771" s="7">
        <v>3</v>
      </c>
      <c r="J771" s="7">
        <v>5.7009999999999996</v>
      </c>
      <c r="K771" s="7">
        <v>0.47283600000000003</v>
      </c>
      <c r="L771" s="7">
        <v>3</v>
      </c>
      <c r="M771" s="7">
        <v>1.01</v>
      </c>
      <c r="N771" s="7">
        <v>0.41567999999999999</v>
      </c>
    </row>
    <row r="772" spans="2:14" x14ac:dyDescent="0.25">
      <c r="B772" s="25" t="s">
        <v>13</v>
      </c>
      <c r="C772" s="25" t="s">
        <v>15</v>
      </c>
      <c r="E772" s="25" t="s">
        <v>14</v>
      </c>
      <c r="F772" s="7" t="s">
        <v>28</v>
      </c>
      <c r="G772" s="7" t="s">
        <v>49</v>
      </c>
      <c r="I772" s="7">
        <v>3</v>
      </c>
      <c r="J772" s="7">
        <v>2.97</v>
      </c>
      <c r="K772" s="7">
        <v>0.315224</v>
      </c>
      <c r="L772" s="7">
        <v>3</v>
      </c>
      <c r="M772" s="7">
        <v>1.01</v>
      </c>
      <c r="N772" s="7">
        <v>0.24940799999999999</v>
      </c>
    </row>
    <row r="773" spans="2:14" x14ac:dyDescent="0.25">
      <c r="B773" s="25" t="s">
        <v>13</v>
      </c>
      <c r="C773" s="25" t="s">
        <v>15</v>
      </c>
      <c r="E773" s="25" t="s">
        <v>14</v>
      </c>
      <c r="F773" s="7" t="s">
        <v>28</v>
      </c>
      <c r="G773" s="7" t="s">
        <v>50</v>
      </c>
      <c r="I773" s="7">
        <v>3</v>
      </c>
      <c r="J773" s="7">
        <v>8.8140000000000001</v>
      </c>
      <c r="K773" s="7">
        <v>0</v>
      </c>
      <c r="L773" s="7">
        <v>3</v>
      </c>
      <c r="M773" s="7">
        <v>0.90900000000000003</v>
      </c>
      <c r="N773" s="7">
        <v>0.33254400000000001</v>
      </c>
    </row>
    <row r="774" spans="2:14" x14ac:dyDescent="0.25">
      <c r="B774" s="25" t="s">
        <v>13</v>
      </c>
      <c r="C774" s="25" t="s">
        <v>15</v>
      </c>
      <c r="E774" s="25" t="s">
        <v>14</v>
      </c>
      <c r="F774" s="7" t="s">
        <v>28</v>
      </c>
      <c r="G774" s="7" t="s">
        <v>51</v>
      </c>
      <c r="I774" s="7">
        <v>3</v>
      </c>
      <c r="J774" s="7">
        <v>1.9159999999999999</v>
      </c>
      <c r="K774" s="7">
        <v>0.23555200000000001</v>
      </c>
      <c r="L774" s="7">
        <v>3</v>
      </c>
      <c r="M774" s="7">
        <v>1.01</v>
      </c>
      <c r="N774" s="7">
        <v>0.166272</v>
      </c>
    </row>
    <row r="775" spans="2:14" x14ac:dyDescent="0.25">
      <c r="B775" s="25" t="s">
        <v>13</v>
      </c>
      <c r="C775" s="25" t="s">
        <v>15</v>
      </c>
      <c r="E775" s="25" t="s">
        <v>14</v>
      </c>
      <c r="F775" s="7" t="s">
        <v>28</v>
      </c>
      <c r="G775" s="7" t="s">
        <v>52</v>
      </c>
      <c r="I775" s="7">
        <v>3</v>
      </c>
      <c r="J775" s="7">
        <v>11.114000000000001</v>
      </c>
      <c r="K775" s="7">
        <v>1.48952</v>
      </c>
      <c r="L775" s="7">
        <v>3</v>
      </c>
      <c r="M775" s="7">
        <v>0.98199999999999998</v>
      </c>
      <c r="N775" s="7">
        <v>1.48952</v>
      </c>
    </row>
    <row r="776" spans="2:14" x14ac:dyDescent="0.25">
      <c r="B776" s="25" t="s">
        <v>13</v>
      </c>
      <c r="C776" s="25" t="s">
        <v>15</v>
      </c>
      <c r="E776" s="25" t="s">
        <v>14</v>
      </c>
      <c r="F776" s="7" t="s">
        <v>28</v>
      </c>
      <c r="G776" s="7" t="s">
        <v>53</v>
      </c>
      <c r="I776" s="7">
        <v>3</v>
      </c>
      <c r="J776" s="7">
        <v>0.79800000000000004</v>
      </c>
      <c r="K776" s="7">
        <v>0</v>
      </c>
      <c r="L776" s="7">
        <v>3</v>
      </c>
      <c r="M776" s="7">
        <v>0.98199999999999998</v>
      </c>
      <c r="N776" s="7">
        <v>0</v>
      </c>
    </row>
    <row r="777" spans="2:14" x14ac:dyDescent="0.25">
      <c r="B777" s="25" t="s">
        <v>13</v>
      </c>
      <c r="C777" s="25" t="s">
        <v>15</v>
      </c>
      <c r="E777" s="25" t="s">
        <v>14</v>
      </c>
      <c r="F777" s="7" t="s">
        <v>28</v>
      </c>
      <c r="G777" s="7" t="s">
        <v>54</v>
      </c>
      <c r="I777" s="7">
        <v>3</v>
      </c>
      <c r="J777" s="7">
        <v>2.5179999999999998</v>
      </c>
      <c r="K777" s="7">
        <v>0</v>
      </c>
      <c r="L777" s="7">
        <v>3</v>
      </c>
      <c r="M777" s="7">
        <v>0.98199999999999998</v>
      </c>
      <c r="N777" s="7">
        <v>0</v>
      </c>
    </row>
    <row r="778" spans="2:14" x14ac:dyDescent="0.25">
      <c r="B778" s="25" t="s">
        <v>13</v>
      </c>
      <c r="C778" s="25" t="s">
        <v>15</v>
      </c>
      <c r="E778" s="25" t="s">
        <v>14</v>
      </c>
      <c r="F778" s="7" t="s">
        <v>28</v>
      </c>
      <c r="G778" s="7" t="s">
        <v>30</v>
      </c>
      <c r="I778" s="7">
        <v>3</v>
      </c>
      <c r="J778" s="7">
        <v>6.7539999999999996</v>
      </c>
      <c r="K778" s="7">
        <v>1.1691</v>
      </c>
      <c r="L778" s="7">
        <v>3</v>
      </c>
      <c r="M778" s="7">
        <v>1.044</v>
      </c>
      <c r="N778" s="7">
        <v>1.808208</v>
      </c>
    </row>
    <row r="779" spans="2:14" x14ac:dyDescent="0.25">
      <c r="B779" s="25" t="s">
        <v>13</v>
      </c>
      <c r="C779" s="25" t="s">
        <v>15</v>
      </c>
      <c r="E779" s="25" t="s">
        <v>57</v>
      </c>
      <c r="F779" s="7" t="s">
        <v>28</v>
      </c>
      <c r="G779" s="7" t="s">
        <v>34</v>
      </c>
      <c r="I779" s="7">
        <v>3</v>
      </c>
      <c r="J779" s="7">
        <v>1.1499999999999999</v>
      </c>
      <c r="K779" s="7">
        <v>0.14375599999999999</v>
      </c>
      <c r="L779" s="7">
        <v>3</v>
      </c>
      <c r="M779" s="7">
        <v>1.0329999999999999</v>
      </c>
      <c r="N779" s="7">
        <v>0.11604400000000001</v>
      </c>
    </row>
    <row r="780" spans="2:14" x14ac:dyDescent="0.25">
      <c r="B780" s="25" t="s">
        <v>13</v>
      </c>
      <c r="C780" s="25" t="s">
        <v>15</v>
      </c>
      <c r="E780" s="25" t="s">
        <v>58</v>
      </c>
      <c r="F780" s="7" t="s">
        <v>28</v>
      </c>
      <c r="G780" s="7" t="s">
        <v>31</v>
      </c>
      <c r="I780" s="7">
        <v>3</v>
      </c>
      <c r="J780" s="7">
        <v>1.2170000000000001</v>
      </c>
      <c r="K780" s="7">
        <v>0.25979999999999998</v>
      </c>
      <c r="L780" s="7">
        <v>3</v>
      </c>
      <c r="M780" s="7">
        <v>1.0169999999999999</v>
      </c>
      <c r="N780" s="7">
        <v>0.25979999999999998</v>
      </c>
    </row>
    <row r="781" spans="2:14" x14ac:dyDescent="0.25">
      <c r="B781" s="25" t="s">
        <v>13</v>
      </c>
      <c r="C781" s="25" t="s">
        <v>15</v>
      </c>
      <c r="E781" s="25" t="s">
        <v>59</v>
      </c>
      <c r="F781" s="7" t="s">
        <v>28</v>
      </c>
      <c r="G781" s="7" t="s">
        <v>5</v>
      </c>
      <c r="I781" s="7">
        <v>3</v>
      </c>
      <c r="J781" s="7">
        <v>16.875</v>
      </c>
      <c r="K781" s="7">
        <v>1.6938959999999998</v>
      </c>
      <c r="L781" s="7">
        <v>3</v>
      </c>
      <c r="M781" s="7">
        <v>1.0329999999999999</v>
      </c>
      <c r="N781" s="7">
        <v>1.3561560000000001</v>
      </c>
    </row>
    <row r="782" spans="2:14" x14ac:dyDescent="0.25">
      <c r="B782" s="25" t="s">
        <v>13</v>
      </c>
      <c r="C782" s="25" t="s">
        <v>15</v>
      </c>
      <c r="E782" s="25" t="s">
        <v>60</v>
      </c>
      <c r="F782" s="7" t="s">
        <v>28</v>
      </c>
      <c r="G782" s="7" t="s">
        <v>32</v>
      </c>
      <c r="I782" s="7">
        <v>3</v>
      </c>
      <c r="J782" s="7">
        <v>1.7</v>
      </c>
      <c r="K782" s="7">
        <v>0.14375599999999999</v>
      </c>
      <c r="L782" s="7">
        <v>3</v>
      </c>
      <c r="M782" s="7">
        <v>1</v>
      </c>
      <c r="N782" s="7">
        <v>0.14375599999999999</v>
      </c>
    </row>
    <row r="783" spans="2:14" x14ac:dyDescent="0.25">
      <c r="B783" s="25" t="s">
        <v>13</v>
      </c>
      <c r="C783" s="25" t="s">
        <v>15</v>
      </c>
      <c r="E783" s="25" t="s">
        <v>61</v>
      </c>
      <c r="F783" s="7" t="s">
        <v>28</v>
      </c>
      <c r="G783" s="7" t="s">
        <v>55</v>
      </c>
      <c r="I783" s="7">
        <v>3</v>
      </c>
      <c r="J783" s="7">
        <v>0.78300000000000003</v>
      </c>
      <c r="K783" s="7">
        <v>0.11431200000000001</v>
      </c>
      <c r="L783" s="7">
        <v>3</v>
      </c>
      <c r="M783" s="7">
        <v>1</v>
      </c>
      <c r="N783" s="7">
        <v>0.17320000000000002</v>
      </c>
    </row>
    <row r="784" spans="2:14" x14ac:dyDescent="0.25">
      <c r="B784" s="25" t="s">
        <v>13</v>
      </c>
      <c r="C784" s="25" t="s">
        <v>15</v>
      </c>
      <c r="E784" s="25" t="s">
        <v>62</v>
      </c>
      <c r="F784" s="7" t="s">
        <v>28</v>
      </c>
      <c r="G784" s="7" t="s">
        <v>56</v>
      </c>
      <c r="I784" s="7">
        <v>3</v>
      </c>
      <c r="J784" s="7">
        <v>0.7</v>
      </c>
      <c r="K784" s="7">
        <v>0.25806799999999996</v>
      </c>
      <c r="L784" s="7">
        <v>3</v>
      </c>
      <c r="M784" s="7">
        <v>1</v>
      </c>
      <c r="N784" s="7">
        <v>0.23035600000000001</v>
      </c>
    </row>
    <row r="785" spans="2:18" x14ac:dyDescent="0.25">
      <c r="B785" s="25"/>
      <c r="C785" s="25"/>
      <c r="E785" s="25"/>
    </row>
    <row r="786" spans="2:18" x14ac:dyDescent="0.25">
      <c r="B786" s="25"/>
      <c r="C786" s="25"/>
      <c r="E786" s="25"/>
      <c r="I786" s="18" t="s">
        <v>372</v>
      </c>
      <c r="J786" s="18" t="s">
        <v>373</v>
      </c>
      <c r="K786" s="18" t="s">
        <v>374</v>
      </c>
      <c r="L786" s="18" t="s">
        <v>375</v>
      </c>
      <c r="M786" s="18" t="s">
        <v>376</v>
      </c>
      <c r="N786" s="18" t="s">
        <v>377</v>
      </c>
      <c r="O786" s="18" t="s">
        <v>378</v>
      </c>
      <c r="Q786" s="18" t="s">
        <v>379</v>
      </c>
      <c r="R786" s="18" t="s">
        <v>380</v>
      </c>
    </row>
    <row r="787" spans="2:18" x14ac:dyDescent="0.25">
      <c r="B787" s="25"/>
      <c r="C787" s="25"/>
      <c r="E787" s="25"/>
      <c r="I787" s="18">
        <v>1</v>
      </c>
      <c r="J787" s="18">
        <v>5.3999999999999999E-2</v>
      </c>
      <c r="K787" s="18">
        <v>245.667</v>
      </c>
      <c r="L787" s="18">
        <v>172</v>
      </c>
      <c r="M787" s="18">
        <v>255</v>
      </c>
      <c r="N787" s="18">
        <v>-90</v>
      </c>
      <c r="O787" s="18">
        <v>1.01</v>
      </c>
      <c r="Q787" s="18">
        <v>1.01</v>
      </c>
      <c r="R787" s="7">
        <f>1.732*O805</f>
        <v>0.24940799999999999</v>
      </c>
    </row>
    <row r="788" spans="2:18" x14ac:dyDescent="0.25">
      <c r="B788" s="25"/>
      <c r="C788" s="25"/>
      <c r="E788" s="25"/>
      <c r="I788" s="18">
        <v>2</v>
      </c>
      <c r="J788" s="18">
        <v>5.3999999999999999E-2</v>
      </c>
      <c r="K788" s="18">
        <v>245.619</v>
      </c>
      <c r="L788" s="18">
        <v>171</v>
      </c>
      <c r="M788" s="18">
        <v>255</v>
      </c>
      <c r="N788" s="18">
        <v>-90</v>
      </c>
      <c r="O788" s="18">
        <v>1.01</v>
      </c>
      <c r="Q788" s="18">
        <v>1.01</v>
      </c>
      <c r="R788" s="7">
        <f t="shared" ref="R788:R804" si="31">1.732*O806</f>
        <v>14.353084000000001</v>
      </c>
    </row>
    <row r="789" spans="2:18" x14ac:dyDescent="0.25">
      <c r="B789" s="25"/>
      <c r="C789" s="25"/>
      <c r="E789" s="25"/>
      <c r="I789" s="18">
        <v>3</v>
      </c>
      <c r="J789" s="18">
        <v>5.0999999999999997E-2</v>
      </c>
      <c r="K789" s="18">
        <v>248</v>
      </c>
      <c r="L789" s="18">
        <v>171</v>
      </c>
      <c r="M789" s="18">
        <v>255</v>
      </c>
      <c r="N789" s="18">
        <v>-90</v>
      </c>
      <c r="O789" s="18">
        <v>0.96</v>
      </c>
      <c r="Q789" s="18">
        <v>0.96</v>
      </c>
      <c r="R789" s="7">
        <f t="shared" si="31"/>
        <v>0.58022000000000007</v>
      </c>
    </row>
    <row r="790" spans="2:18" x14ac:dyDescent="0.25">
      <c r="B790" s="25"/>
      <c r="C790" s="25"/>
      <c r="E790" s="25"/>
      <c r="I790" s="18">
        <v>4</v>
      </c>
      <c r="J790" s="18">
        <v>5.0999999999999997E-2</v>
      </c>
      <c r="K790" s="18">
        <v>248</v>
      </c>
      <c r="L790" s="18">
        <v>171</v>
      </c>
      <c r="M790" s="18">
        <v>255</v>
      </c>
      <c r="N790" s="18">
        <v>-90</v>
      </c>
      <c r="O790" s="18">
        <v>0.96</v>
      </c>
      <c r="Q790" s="18">
        <v>0.96</v>
      </c>
      <c r="R790" s="7">
        <f t="shared" si="31"/>
        <v>0.33254400000000001</v>
      </c>
    </row>
    <row r="791" spans="2:18" x14ac:dyDescent="0.25">
      <c r="B791" s="25"/>
      <c r="C791" s="25"/>
      <c r="E791" s="25"/>
      <c r="I791" s="18">
        <v>5</v>
      </c>
      <c r="J791" s="18">
        <v>4.8000000000000001E-2</v>
      </c>
      <c r="K791" s="18">
        <v>247.73699999999999</v>
      </c>
      <c r="L791" s="18">
        <v>171</v>
      </c>
      <c r="M791" s="18">
        <v>255</v>
      </c>
      <c r="N791" s="18">
        <v>-90</v>
      </c>
      <c r="O791" s="18">
        <v>0.90900000000000003</v>
      </c>
      <c r="Q791" s="18">
        <v>0.90900000000000003</v>
      </c>
      <c r="R791" s="7">
        <f t="shared" si="31"/>
        <v>4.3975480000000005</v>
      </c>
    </row>
    <row r="792" spans="2:18" x14ac:dyDescent="0.25">
      <c r="B792" s="25"/>
      <c r="C792" s="25"/>
      <c r="E792" s="25"/>
      <c r="I792" s="18">
        <v>6</v>
      </c>
      <c r="J792" s="18">
        <v>5.3999999999999999E-2</v>
      </c>
      <c r="K792" s="18">
        <v>245.095</v>
      </c>
      <c r="L792" s="18">
        <v>163</v>
      </c>
      <c r="M792" s="18">
        <v>255</v>
      </c>
      <c r="N792" s="18">
        <v>-90</v>
      </c>
      <c r="O792" s="18">
        <v>1.01</v>
      </c>
      <c r="Q792" s="18">
        <v>1.01</v>
      </c>
      <c r="R792" s="7">
        <f t="shared" si="31"/>
        <v>0.41567999999999999</v>
      </c>
    </row>
    <row r="793" spans="2:18" x14ac:dyDescent="0.25">
      <c r="B793" s="25"/>
      <c r="C793" s="25"/>
      <c r="E793" s="25"/>
      <c r="I793" s="18">
        <v>7</v>
      </c>
      <c r="J793" s="18">
        <v>5.3999999999999999E-2</v>
      </c>
      <c r="K793" s="18">
        <v>245.667</v>
      </c>
      <c r="L793" s="18">
        <v>172</v>
      </c>
      <c r="M793" s="18">
        <v>255</v>
      </c>
      <c r="N793" s="18">
        <v>-90</v>
      </c>
      <c r="O793" s="18">
        <v>1.01</v>
      </c>
      <c r="Q793" s="18">
        <v>1.01</v>
      </c>
      <c r="R793" s="7">
        <f t="shared" si="31"/>
        <v>0.24940799999999999</v>
      </c>
    </row>
    <row r="794" spans="2:18" x14ac:dyDescent="0.25">
      <c r="B794" s="25"/>
      <c r="C794" s="25"/>
      <c r="E794" s="25"/>
      <c r="I794" s="18">
        <v>8</v>
      </c>
      <c r="J794" s="18">
        <v>4.8000000000000001E-2</v>
      </c>
      <c r="K794" s="18">
        <v>245.84200000000001</v>
      </c>
      <c r="L794" s="18">
        <v>140</v>
      </c>
      <c r="M794" s="18">
        <v>255</v>
      </c>
      <c r="N794" s="18">
        <v>-90</v>
      </c>
      <c r="O794" s="18">
        <v>0.90900000000000003</v>
      </c>
      <c r="Q794" s="18">
        <v>0.90900000000000003</v>
      </c>
      <c r="R794" s="7">
        <f t="shared" si="31"/>
        <v>0.33254400000000001</v>
      </c>
    </row>
    <row r="795" spans="2:18" x14ac:dyDescent="0.25">
      <c r="B795" s="25"/>
      <c r="C795" s="25"/>
      <c r="E795" s="25"/>
      <c r="I795" s="18">
        <v>9</v>
      </c>
      <c r="J795" s="18">
        <v>5.3999999999999999E-2</v>
      </c>
      <c r="K795" s="18">
        <v>246.667</v>
      </c>
      <c r="L795" s="18">
        <v>175</v>
      </c>
      <c r="M795" s="18">
        <v>255</v>
      </c>
      <c r="N795" s="18">
        <v>-90</v>
      </c>
      <c r="O795" s="18">
        <v>1.01</v>
      </c>
      <c r="Q795" s="18">
        <v>1.01</v>
      </c>
      <c r="R795" s="7">
        <f t="shared" si="31"/>
        <v>0.166272</v>
      </c>
    </row>
    <row r="796" spans="2:18" x14ac:dyDescent="0.25">
      <c r="B796" s="25"/>
      <c r="C796" s="25"/>
      <c r="E796" s="25"/>
      <c r="I796" s="18">
        <v>10</v>
      </c>
      <c r="J796" s="18">
        <v>0.20699999999999999</v>
      </c>
      <c r="K796" s="18">
        <v>65.188999999999993</v>
      </c>
      <c r="L796" s="18">
        <v>55.667000000000002</v>
      </c>
      <c r="M796" s="18">
        <v>222</v>
      </c>
      <c r="N796" s="18">
        <v>-90</v>
      </c>
      <c r="O796" s="18">
        <v>4.04</v>
      </c>
      <c r="Q796" s="18">
        <v>4.04</v>
      </c>
      <c r="R796" s="7">
        <f t="shared" si="31"/>
        <v>0.33254400000000001</v>
      </c>
    </row>
    <row r="797" spans="2:18" x14ac:dyDescent="0.25">
      <c r="B797" s="25"/>
      <c r="C797" s="25"/>
      <c r="E797" s="25"/>
      <c r="I797" s="18">
        <v>11</v>
      </c>
      <c r="J797" s="18">
        <v>195.99799999999999</v>
      </c>
      <c r="K797" s="18">
        <v>64.188000000000002</v>
      </c>
      <c r="L797" s="18">
        <v>53</v>
      </c>
      <c r="M797" s="18">
        <v>204.667</v>
      </c>
      <c r="N797" s="18">
        <v>-90</v>
      </c>
      <c r="O797" s="18">
        <v>264.60700000000003</v>
      </c>
      <c r="Q797" s="18">
        <v>264.60700000000003</v>
      </c>
      <c r="R797" s="7">
        <f t="shared" si="31"/>
        <v>13.856</v>
      </c>
    </row>
    <row r="798" spans="2:18" x14ac:dyDescent="0.25">
      <c r="B798" s="25"/>
      <c r="C798" s="25"/>
      <c r="E798" s="25"/>
      <c r="I798" s="18">
        <v>12</v>
      </c>
      <c r="J798" s="18">
        <v>0.13400000000000001</v>
      </c>
      <c r="K798" s="18">
        <v>66.963999999999999</v>
      </c>
      <c r="L798" s="18">
        <v>52</v>
      </c>
      <c r="M798" s="18">
        <v>222</v>
      </c>
      <c r="N798" s="18">
        <v>-90</v>
      </c>
      <c r="O798" s="18">
        <v>2.6669999999999998</v>
      </c>
      <c r="Q798" s="18">
        <v>2.6669999999999998</v>
      </c>
      <c r="R798" s="7">
        <f t="shared" si="31"/>
        <v>0.69280000000000008</v>
      </c>
    </row>
    <row r="799" spans="2:18" x14ac:dyDescent="0.25">
      <c r="B799" s="25"/>
      <c r="C799" s="25"/>
      <c r="E799" s="25"/>
      <c r="I799" s="18">
        <v>13</v>
      </c>
      <c r="J799" s="18">
        <v>0.34100000000000003</v>
      </c>
      <c r="K799" s="18">
        <v>63.593000000000004</v>
      </c>
      <c r="L799" s="18">
        <v>57</v>
      </c>
      <c r="M799" s="18">
        <v>222</v>
      </c>
      <c r="N799" s="18">
        <v>-90</v>
      </c>
      <c r="O799" s="18">
        <v>6.8639999999999999</v>
      </c>
      <c r="Q799" s="18">
        <v>6.8639999999999999</v>
      </c>
      <c r="R799" s="7">
        <f t="shared" si="31"/>
        <v>0.51959999999999995</v>
      </c>
    </row>
    <row r="800" spans="2:18" x14ac:dyDescent="0.25">
      <c r="B800" s="25"/>
      <c r="C800" s="25"/>
      <c r="E800" s="25"/>
      <c r="I800" s="18">
        <v>14</v>
      </c>
      <c r="J800" s="18">
        <v>92.974999999999994</v>
      </c>
      <c r="K800" s="18">
        <v>64.271000000000001</v>
      </c>
      <c r="L800" s="18">
        <v>53</v>
      </c>
      <c r="M800" s="18">
        <v>138</v>
      </c>
      <c r="N800" s="18">
        <v>-90</v>
      </c>
      <c r="O800" s="18">
        <v>202.84100000000001</v>
      </c>
      <c r="Q800" s="18">
        <v>202.84100000000001</v>
      </c>
      <c r="R800" s="7">
        <f t="shared" si="31"/>
        <v>2.475028</v>
      </c>
    </row>
    <row r="801" spans="2:18" x14ac:dyDescent="0.25">
      <c r="B801" s="25"/>
      <c r="C801" s="25"/>
      <c r="E801" s="25"/>
      <c r="I801" s="18">
        <v>15</v>
      </c>
      <c r="J801" s="18">
        <v>0.27500000000000002</v>
      </c>
      <c r="K801" s="18">
        <v>117.125</v>
      </c>
      <c r="L801" s="18">
        <v>109</v>
      </c>
      <c r="M801" s="18">
        <v>223</v>
      </c>
      <c r="N801" s="18">
        <v>-90</v>
      </c>
      <c r="O801" s="18">
        <v>5.7009999999999996</v>
      </c>
      <c r="Q801" s="18">
        <v>5.7009999999999996</v>
      </c>
      <c r="R801" s="7">
        <f t="shared" si="31"/>
        <v>0.47283600000000003</v>
      </c>
    </row>
    <row r="802" spans="2:18" x14ac:dyDescent="0.25">
      <c r="B802" s="25"/>
      <c r="C802" s="25"/>
      <c r="E802" s="25"/>
      <c r="I802" s="18">
        <v>16</v>
      </c>
      <c r="J802" s="18">
        <v>0.14499999999999999</v>
      </c>
      <c r="K802" s="18">
        <v>65.650999999999996</v>
      </c>
      <c r="L802" s="18">
        <v>56.667000000000002</v>
      </c>
      <c r="M802" s="18">
        <v>223</v>
      </c>
      <c r="N802" s="18">
        <v>-90</v>
      </c>
      <c r="O802" s="18">
        <v>2.97</v>
      </c>
      <c r="Q802" s="18">
        <v>2.97</v>
      </c>
      <c r="R802" s="7">
        <f t="shared" si="31"/>
        <v>0.315224</v>
      </c>
    </row>
    <row r="803" spans="2:18" x14ac:dyDescent="0.25">
      <c r="B803" s="25"/>
      <c r="C803" s="25"/>
      <c r="E803" s="25"/>
      <c r="I803" s="18">
        <v>17</v>
      </c>
      <c r="J803" s="18">
        <v>0.42499999999999999</v>
      </c>
      <c r="K803" s="18">
        <v>63.262999999999998</v>
      </c>
      <c r="L803" s="18">
        <v>52</v>
      </c>
      <c r="M803" s="18">
        <v>222</v>
      </c>
      <c r="N803" s="18">
        <v>-90</v>
      </c>
      <c r="O803" s="18">
        <v>8.8140000000000001</v>
      </c>
      <c r="Q803" s="18">
        <v>8.8140000000000001</v>
      </c>
      <c r="R803" s="7">
        <f t="shared" si="31"/>
        <v>0</v>
      </c>
    </row>
    <row r="804" spans="2:18" x14ac:dyDescent="0.25">
      <c r="B804" s="25"/>
      <c r="C804" s="25"/>
      <c r="E804" s="25"/>
      <c r="I804" s="18">
        <v>18</v>
      </c>
      <c r="J804" s="18">
        <v>9.4E-2</v>
      </c>
      <c r="K804" s="18">
        <v>73.13</v>
      </c>
      <c r="L804" s="18">
        <v>56</v>
      </c>
      <c r="M804" s="18">
        <v>255</v>
      </c>
      <c r="N804" s="18">
        <v>-90</v>
      </c>
      <c r="O804" s="18">
        <v>1.9159999999999999</v>
      </c>
      <c r="Q804" s="18">
        <v>1.9159999999999999</v>
      </c>
      <c r="R804" s="7">
        <f t="shared" si="31"/>
        <v>0.23555200000000001</v>
      </c>
    </row>
    <row r="805" spans="2:18" x14ac:dyDescent="0.25">
      <c r="B805" s="25"/>
      <c r="C805" s="25"/>
      <c r="E805" s="25"/>
      <c r="I805" s="18">
        <v>19</v>
      </c>
      <c r="J805" s="18">
        <v>8.9999999999999993E-3</v>
      </c>
      <c r="K805" s="18">
        <v>199</v>
      </c>
      <c r="L805" s="18">
        <v>163</v>
      </c>
      <c r="M805" s="18">
        <v>216</v>
      </c>
      <c r="N805" s="18">
        <v>-90</v>
      </c>
      <c r="O805" s="18">
        <v>0.14399999999999999</v>
      </c>
    </row>
    <row r="806" spans="2:18" x14ac:dyDescent="0.25">
      <c r="B806" s="25"/>
      <c r="C806" s="25"/>
      <c r="E806" s="25"/>
      <c r="I806" s="18">
        <v>20</v>
      </c>
      <c r="J806" s="18">
        <v>0.39900000000000002</v>
      </c>
      <c r="K806" s="18">
        <v>160.517</v>
      </c>
      <c r="L806" s="18">
        <v>129</v>
      </c>
      <c r="M806" s="18">
        <v>164</v>
      </c>
      <c r="N806" s="18">
        <v>-90</v>
      </c>
      <c r="O806" s="18">
        <v>8.2870000000000008</v>
      </c>
    </row>
    <row r="807" spans="2:18" x14ac:dyDescent="0.25">
      <c r="B807" s="25"/>
      <c r="C807" s="25"/>
      <c r="E807" s="25"/>
      <c r="I807" s="18">
        <v>21</v>
      </c>
      <c r="J807" s="18">
        <v>1.7999999999999999E-2</v>
      </c>
      <c r="K807" s="18">
        <v>219.875</v>
      </c>
      <c r="L807" s="18">
        <v>188</v>
      </c>
      <c r="M807" s="18">
        <v>246</v>
      </c>
      <c r="N807" s="18">
        <v>-90</v>
      </c>
      <c r="O807" s="18">
        <v>0.33500000000000002</v>
      </c>
    </row>
    <row r="808" spans="2:18" x14ac:dyDescent="0.25">
      <c r="B808" s="25"/>
      <c r="C808" s="25"/>
      <c r="E808" s="25"/>
      <c r="I808" s="18">
        <v>22</v>
      </c>
      <c r="J808" s="18">
        <v>1.0999999999999999E-2</v>
      </c>
      <c r="K808" s="18">
        <v>213.6</v>
      </c>
      <c r="L808" s="18">
        <v>168</v>
      </c>
      <c r="M808" s="18">
        <v>255</v>
      </c>
      <c r="N808" s="18">
        <v>-90</v>
      </c>
      <c r="O808" s="18">
        <v>0.192</v>
      </c>
    </row>
    <row r="809" spans="2:18" x14ac:dyDescent="0.25">
      <c r="B809" s="25"/>
      <c r="C809" s="25"/>
      <c r="E809" s="25"/>
      <c r="I809" s="18">
        <v>23</v>
      </c>
      <c r="J809" s="18">
        <v>0.124</v>
      </c>
      <c r="K809" s="18">
        <v>228.51900000000001</v>
      </c>
      <c r="L809" s="18">
        <v>159</v>
      </c>
      <c r="M809" s="18">
        <v>237</v>
      </c>
      <c r="N809" s="18">
        <v>-90</v>
      </c>
      <c r="O809" s="18">
        <v>2.5390000000000001</v>
      </c>
    </row>
    <row r="810" spans="2:18" x14ac:dyDescent="0.25">
      <c r="B810" s="25"/>
      <c r="C810" s="25"/>
      <c r="E810" s="25"/>
      <c r="I810" s="18">
        <v>24</v>
      </c>
      <c r="J810" s="18">
        <v>1.4E-2</v>
      </c>
      <c r="K810" s="18">
        <v>208.667</v>
      </c>
      <c r="L810" s="18">
        <v>172</v>
      </c>
      <c r="M810" s="18">
        <v>255</v>
      </c>
      <c r="N810" s="18">
        <v>-90</v>
      </c>
      <c r="O810" s="18">
        <v>0.24</v>
      </c>
    </row>
    <row r="811" spans="2:18" x14ac:dyDescent="0.25">
      <c r="B811" s="25"/>
      <c r="C811" s="25"/>
      <c r="E811" s="25"/>
      <c r="I811" s="18">
        <v>25</v>
      </c>
      <c r="J811" s="18">
        <v>8.9999999999999993E-3</v>
      </c>
      <c r="K811" s="18">
        <v>174.25</v>
      </c>
      <c r="L811" s="18">
        <v>155</v>
      </c>
      <c r="M811" s="18">
        <v>207</v>
      </c>
      <c r="N811" s="18">
        <v>-90</v>
      </c>
      <c r="O811" s="18">
        <v>0.14399999999999999</v>
      </c>
    </row>
    <row r="812" spans="2:18" x14ac:dyDescent="0.25">
      <c r="B812" s="25"/>
      <c r="C812" s="25"/>
      <c r="E812" s="25"/>
      <c r="I812" s="18">
        <v>26</v>
      </c>
      <c r="J812" s="18">
        <v>1.0999999999999999E-2</v>
      </c>
      <c r="K812" s="18">
        <v>192.2</v>
      </c>
      <c r="L812" s="18">
        <v>164</v>
      </c>
      <c r="M812" s="18">
        <v>211</v>
      </c>
      <c r="N812" s="18">
        <v>-90</v>
      </c>
      <c r="O812" s="18">
        <v>0.192</v>
      </c>
    </row>
    <row r="813" spans="2:18" x14ac:dyDescent="0.25">
      <c r="B813" s="25"/>
      <c r="C813" s="25"/>
      <c r="E813" s="25"/>
      <c r="I813" s="18">
        <v>27</v>
      </c>
      <c r="J813" s="18">
        <v>7.0000000000000001E-3</v>
      </c>
      <c r="K813" s="18">
        <v>187</v>
      </c>
      <c r="L813" s="18">
        <v>164</v>
      </c>
      <c r="M813" s="18">
        <v>200</v>
      </c>
      <c r="N813" s="18">
        <v>-90</v>
      </c>
      <c r="O813" s="18">
        <v>9.6000000000000002E-2</v>
      </c>
    </row>
    <row r="814" spans="2:18" x14ac:dyDescent="0.25">
      <c r="B814" s="25"/>
      <c r="C814" s="25"/>
      <c r="E814" s="25"/>
      <c r="I814" s="18">
        <v>28</v>
      </c>
      <c r="J814" s="18">
        <v>1.0999999999999999E-2</v>
      </c>
      <c r="K814" s="18">
        <v>218.4</v>
      </c>
      <c r="L814" s="18">
        <v>149</v>
      </c>
      <c r="M814" s="18">
        <v>255</v>
      </c>
      <c r="N814" s="18">
        <v>90</v>
      </c>
      <c r="O814" s="18">
        <v>0.192</v>
      </c>
    </row>
    <row r="815" spans="2:18" x14ac:dyDescent="0.25">
      <c r="B815" s="25"/>
      <c r="C815" s="25"/>
      <c r="E815" s="25"/>
      <c r="I815" s="18">
        <v>29</v>
      </c>
      <c r="J815" s="18">
        <v>15.36</v>
      </c>
      <c r="K815" s="18">
        <v>213.333</v>
      </c>
      <c r="L815" s="18">
        <v>185</v>
      </c>
      <c r="M815" s="18">
        <v>255</v>
      </c>
      <c r="N815" s="18">
        <v>-90</v>
      </c>
      <c r="O815" s="18">
        <v>8</v>
      </c>
    </row>
    <row r="816" spans="2:18" x14ac:dyDescent="0.25">
      <c r="B816" s="25"/>
      <c r="C816" s="25"/>
      <c r="E816" s="25"/>
      <c r="I816" s="18">
        <v>30</v>
      </c>
      <c r="J816" s="18">
        <v>2.3E-2</v>
      </c>
      <c r="K816" s="18">
        <v>207.22200000000001</v>
      </c>
      <c r="L816" s="18">
        <v>118</v>
      </c>
      <c r="M816" s="18">
        <v>246</v>
      </c>
      <c r="N816" s="18">
        <v>-90</v>
      </c>
      <c r="O816" s="18">
        <v>0.4</v>
      </c>
    </row>
    <row r="817" spans="2:18" x14ac:dyDescent="0.25">
      <c r="B817" s="25"/>
      <c r="C817" s="25"/>
      <c r="E817" s="25"/>
      <c r="I817" s="18">
        <v>31</v>
      </c>
      <c r="J817" s="18">
        <v>1.7999999999999999E-2</v>
      </c>
      <c r="K817" s="18">
        <v>184.143</v>
      </c>
      <c r="L817" s="18">
        <v>152</v>
      </c>
      <c r="M817" s="18">
        <v>255</v>
      </c>
      <c r="N817" s="18">
        <v>-90</v>
      </c>
      <c r="O817" s="18">
        <v>0.3</v>
      </c>
    </row>
    <row r="818" spans="2:18" x14ac:dyDescent="0.25">
      <c r="B818" s="25"/>
      <c r="C818" s="25"/>
      <c r="E818" s="25"/>
      <c r="I818" s="18">
        <v>32</v>
      </c>
      <c r="J818" s="18">
        <v>4.0819999999999999</v>
      </c>
      <c r="K818" s="18">
        <v>156.5</v>
      </c>
      <c r="L818" s="18">
        <v>139</v>
      </c>
      <c r="M818" s="18">
        <v>174</v>
      </c>
      <c r="N818" s="18">
        <v>-90</v>
      </c>
      <c r="O818" s="18">
        <v>1.429</v>
      </c>
    </row>
    <row r="819" spans="2:18" x14ac:dyDescent="0.25">
      <c r="B819" s="25"/>
      <c r="C819" s="25"/>
      <c r="E819" s="25"/>
      <c r="I819" s="18">
        <v>33</v>
      </c>
      <c r="J819" s="18">
        <v>1.4E-2</v>
      </c>
      <c r="K819" s="18">
        <v>181</v>
      </c>
      <c r="L819" s="18">
        <v>138</v>
      </c>
      <c r="M819" s="18">
        <v>232</v>
      </c>
      <c r="N819" s="18">
        <v>-90</v>
      </c>
      <c r="O819" s="18">
        <v>0.27300000000000002</v>
      </c>
    </row>
    <row r="820" spans="2:18" x14ac:dyDescent="0.25">
      <c r="B820" s="25"/>
      <c r="C820" s="25"/>
      <c r="E820" s="25"/>
      <c r="I820" s="18">
        <v>34</v>
      </c>
      <c r="J820" s="18">
        <v>0.01</v>
      </c>
      <c r="K820" s="18">
        <v>152.667</v>
      </c>
      <c r="L820" s="18">
        <v>103.667</v>
      </c>
      <c r="M820" s="18">
        <v>232</v>
      </c>
      <c r="N820" s="18">
        <v>-90</v>
      </c>
      <c r="O820" s="18">
        <v>0.182</v>
      </c>
    </row>
    <row r="821" spans="2:18" x14ac:dyDescent="0.25">
      <c r="B821" s="25"/>
      <c r="C821" s="25"/>
      <c r="E821" s="25"/>
      <c r="I821" s="18">
        <v>35</v>
      </c>
      <c r="J821" s="18">
        <v>712.84299999999996</v>
      </c>
      <c r="K821" s="18">
        <v>233.95500000000001</v>
      </c>
      <c r="L821" s="18">
        <v>31</v>
      </c>
      <c r="M821" s="18">
        <v>255</v>
      </c>
      <c r="N821" s="18">
        <v>0</v>
      </c>
      <c r="O821" s="18">
        <v>0</v>
      </c>
    </row>
    <row r="822" spans="2:18" x14ac:dyDescent="0.25">
      <c r="B822" s="25"/>
      <c r="C822" s="25"/>
      <c r="E822" s="25"/>
      <c r="I822" s="18">
        <v>36</v>
      </c>
      <c r="J822" s="18">
        <v>8.0000000000000002E-3</v>
      </c>
      <c r="K822" s="18">
        <v>137.25</v>
      </c>
      <c r="L822" s="18">
        <v>103</v>
      </c>
      <c r="M822" s="18">
        <v>156</v>
      </c>
      <c r="N822" s="18">
        <v>-90</v>
      </c>
      <c r="O822" s="18">
        <v>0.13600000000000001</v>
      </c>
    </row>
    <row r="823" spans="2:18" x14ac:dyDescent="0.25">
      <c r="B823" s="25"/>
      <c r="C823" s="25"/>
      <c r="E823" s="25"/>
    </row>
    <row r="824" spans="2:18" x14ac:dyDescent="0.25">
      <c r="B824" s="25"/>
      <c r="C824" s="25"/>
      <c r="E824" s="25"/>
      <c r="I824" s="18" t="s">
        <v>372</v>
      </c>
      <c r="J824" s="18" t="s">
        <v>373</v>
      </c>
      <c r="K824" s="18" t="s">
        <v>374</v>
      </c>
      <c r="L824" s="18" t="s">
        <v>375</v>
      </c>
      <c r="M824" s="18" t="s">
        <v>376</v>
      </c>
      <c r="N824" s="18" t="s">
        <v>377</v>
      </c>
      <c r="O824" s="18" t="s">
        <v>378</v>
      </c>
      <c r="Q824" s="18" t="s">
        <v>379</v>
      </c>
      <c r="R824" s="18" t="s">
        <v>380</v>
      </c>
    </row>
    <row r="825" spans="2:18" x14ac:dyDescent="0.25">
      <c r="B825" s="25"/>
      <c r="C825" s="25"/>
      <c r="E825" s="25"/>
      <c r="I825" s="18">
        <v>1</v>
      </c>
      <c r="J825" s="18">
        <v>3.1E-2</v>
      </c>
      <c r="K825" s="18">
        <v>243.21199999999999</v>
      </c>
      <c r="L825" s="18">
        <v>159</v>
      </c>
      <c r="M825" s="18">
        <v>255</v>
      </c>
      <c r="N825" s="18">
        <v>-90</v>
      </c>
      <c r="O825" s="18">
        <v>0.98199999999999998</v>
      </c>
      <c r="Q825" s="18">
        <v>0.98199999999999998</v>
      </c>
      <c r="R825" s="7">
        <f>1.732*O833</f>
        <v>1.48952</v>
      </c>
    </row>
    <row r="826" spans="2:18" x14ac:dyDescent="0.25">
      <c r="B826" s="25"/>
      <c r="C826" s="25"/>
      <c r="E826" s="25"/>
      <c r="I826" s="18">
        <v>2</v>
      </c>
      <c r="J826" s="18">
        <v>3.1E-2</v>
      </c>
      <c r="K826" s="18">
        <v>243</v>
      </c>
      <c r="L826" s="18">
        <v>160</v>
      </c>
      <c r="M826" s="18">
        <v>255</v>
      </c>
      <c r="N826" s="18">
        <v>-90</v>
      </c>
      <c r="O826" s="18">
        <v>0.98199999999999998</v>
      </c>
      <c r="Q826" s="18">
        <v>0.98199999999999998</v>
      </c>
      <c r="R826" s="7">
        <f t="shared" ref="R826:R832" si="32">1.732*O834</f>
        <v>0</v>
      </c>
    </row>
    <row r="827" spans="2:18" x14ac:dyDescent="0.25">
      <c r="B827" s="25"/>
      <c r="C827" s="25"/>
      <c r="E827" s="25"/>
      <c r="I827" s="18">
        <v>3</v>
      </c>
      <c r="J827" s="18">
        <v>3.1E-2</v>
      </c>
      <c r="K827" s="18">
        <v>243.39400000000001</v>
      </c>
      <c r="L827" s="18">
        <v>159</v>
      </c>
      <c r="M827" s="18">
        <v>255</v>
      </c>
      <c r="N827" s="18">
        <v>-90</v>
      </c>
      <c r="O827" s="18">
        <v>0.98199999999999998</v>
      </c>
      <c r="Q827" s="18">
        <v>0.98199999999999998</v>
      </c>
      <c r="R827" s="7">
        <f t="shared" si="32"/>
        <v>0</v>
      </c>
    </row>
    <row r="828" spans="2:18" x14ac:dyDescent="0.25">
      <c r="B828" s="25"/>
      <c r="C828" s="25"/>
      <c r="E828" s="25"/>
      <c r="I828" s="18">
        <v>4</v>
      </c>
      <c r="J828" s="18">
        <v>3.3000000000000002E-2</v>
      </c>
      <c r="K828" s="18">
        <v>240.143</v>
      </c>
      <c r="L828" s="18">
        <v>159</v>
      </c>
      <c r="M828" s="18">
        <v>255</v>
      </c>
      <c r="N828" s="18">
        <v>-90</v>
      </c>
      <c r="O828" s="18">
        <v>1.044</v>
      </c>
      <c r="Q828" s="18">
        <v>1.044</v>
      </c>
      <c r="R828" s="7">
        <f t="shared" si="32"/>
        <v>1.808208</v>
      </c>
    </row>
    <row r="829" spans="2:18" x14ac:dyDescent="0.25">
      <c r="B829" s="25"/>
      <c r="C829" s="25"/>
      <c r="E829" s="25"/>
      <c r="I829" s="18">
        <v>5</v>
      </c>
      <c r="J829" s="18">
        <v>0.34200000000000003</v>
      </c>
      <c r="K829" s="18">
        <v>61.994999999999997</v>
      </c>
      <c r="L829" s="18">
        <v>56.332999999999998</v>
      </c>
      <c r="M829" s="18">
        <v>114</v>
      </c>
      <c r="N829" s="18">
        <v>-90</v>
      </c>
      <c r="O829" s="18">
        <v>11.114000000000001</v>
      </c>
      <c r="Q829" s="18">
        <v>11.114000000000001</v>
      </c>
      <c r="R829" s="7">
        <f t="shared" si="32"/>
        <v>1.48952</v>
      </c>
    </row>
    <row r="830" spans="2:18" x14ac:dyDescent="0.25">
      <c r="B830" s="25"/>
      <c r="C830" s="25"/>
      <c r="E830" s="25"/>
      <c r="I830" s="18">
        <v>6</v>
      </c>
      <c r="J830" s="18">
        <v>2.5000000000000001E-2</v>
      </c>
      <c r="K830" s="18">
        <v>66.209999999999994</v>
      </c>
      <c r="L830" s="18">
        <v>54.667000000000002</v>
      </c>
      <c r="M830" s="18">
        <v>151</v>
      </c>
      <c r="N830" s="18">
        <v>-90</v>
      </c>
      <c r="O830" s="18">
        <v>0.79800000000000004</v>
      </c>
      <c r="Q830" s="18">
        <v>0.79800000000000004</v>
      </c>
      <c r="R830" s="7">
        <f t="shared" si="32"/>
        <v>0</v>
      </c>
    </row>
    <row r="831" spans="2:18" x14ac:dyDescent="0.25">
      <c r="B831" s="25"/>
      <c r="C831" s="25"/>
      <c r="E831" s="25"/>
      <c r="I831" s="18">
        <v>7</v>
      </c>
      <c r="J831" s="18">
        <v>7.8E-2</v>
      </c>
      <c r="K831" s="18">
        <v>62.767000000000003</v>
      </c>
      <c r="L831" s="18">
        <v>50</v>
      </c>
      <c r="M831" s="18">
        <v>135</v>
      </c>
      <c r="N831" s="18">
        <v>-90</v>
      </c>
      <c r="O831" s="18">
        <v>2.5179999999999998</v>
      </c>
      <c r="Q831" s="18">
        <v>2.5179999999999998</v>
      </c>
      <c r="R831" s="7">
        <f t="shared" si="32"/>
        <v>0</v>
      </c>
    </row>
    <row r="832" spans="2:18" x14ac:dyDescent="0.25">
      <c r="B832" s="25"/>
      <c r="C832" s="25"/>
      <c r="E832" s="25"/>
      <c r="I832" s="18">
        <v>8</v>
      </c>
      <c r="J832" s="18">
        <v>0.20799999999999999</v>
      </c>
      <c r="K832" s="18">
        <v>62.276000000000003</v>
      </c>
      <c r="L832" s="18">
        <v>56</v>
      </c>
      <c r="M832" s="18">
        <v>102</v>
      </c>
      <c r="N832" s="18">
        <v>-90</v>
      </c>
      <c r="O832" s="18">
        <v>6.7539999999999996</v>
      </c>
      <c r="Q832" s="18">
        <v>6.7539999999999996</v>
      </c>
      <c r="R832" s="7">
        <f t="shared" si="32"/>
        <v>1.1691</v>
      </c>
    </row>
    <row r="833" spans="2:18" x14ac:dyDescent="0.25">
      <c r="B833" s="25"/>
      <c r="C833" s="25"/>
      <c r="E833" s="25"/>
      <c r="I833" s="18">
        <v>9</v>
      </c>
      <c r="J833" s="18">
        <v>2.7E-2</v>
      </c>
      <c r="K833" s="18">
        <v>219.55199999999999</v>
      </c>
      <c r="L833" s="18">
        <v>157</v>
      </c>
      <c r="M833" s="18">
        <v>228</v>
      </c>
      <c r="N833" s="18">
        <v>-90</v>
      </c>
      <c r="O833" s="18">
        <v>0.86</v>
      </c>
    </row>
    <row r="834" spans="2:18" x14ac:dyDescent="0.25">
      <c r="B834" s="25"/>
      <c r="C834" s="25"/>
      <c r="E834" s="25"/>
      <c r="I834" s="18">
        <v>10</v>
      </c>
      <c r="J834" s="18">
        <v>342.73599999999999</v>
      </c>
      <c r="K834" s="18">
        <v>237.70599999999999</v>
      </c>
      <c r="L834" s="18">
        <v>39</v>
      </c>
      <c r="M834" s="18">
        <v>255</v>
      </c>
      <c r="N834" s="18">
        <v>0</v>
      </c>
      <c r="O834" s="18">
        <v>0</v>
      </c>
    </row>
    <row r="835" spans="2:18" x14ac:dyDescent="0.25">
      <c r="B835" s="25"/>
      <c r="C835" s="25"/>
      <c r="E835" s="25"/>
      <c r="I835" s="18">
        <v>11</v>
      </c>
      <c r="J835" s="18">
        <v>342.73599999999999</v>
      </c>
      <c r="K835" s="18">
        <v>237.70599999999999</v>
      </c>
      <c r="L835" s="18">
        <v>39</v>
      </c>
      <c r="M835" s="18">
        <v>255</v>
      </c>
      <c r="N835" s="18">
        <v>0</v>
      </c>
      <c r="O835" s="18">
        <v>0</v>
      </c>
    </row>
    <row r="836" spans="2:18" x14ac:dyDescent="0.25">
      <c r="B836" s="25"/>
      <c r="C836" s="25"/>
      <c r="E836" s="25"/>
      <c r="I836" s="18">
        <v>12</v>
      </c>
      <c r="J836" s="18">
        <v>3.3000000000000002E-2</v>
      </c>
      <c r="K836" s="18">
        <v>238.62899999999999</v>
      </c>
      <c r="L836" s="18">
        <v>157</v>
      </c>
      <c r="M836" s="18">
        <v>255</v>
      </c>
      <c r="N836" s="18">
        <v>-90</v>
      </c>
      <c r="O836" s="18">
        <v>1.044</v>
      </c>
    </row>
    <row r="837" spans="2:18" x14ac:dyDescent="0.25">
      <c r="B837" s="25"/>
      <c r="C837" s="25"/>
      <c r="E837" s="25"/>
      <c r="I837" s="18">
        <v>13</v>
      </c>
      <c r="J837" s="18">
        <v>2.7E-2</v>
      </c>
      <c r="K837" s="18">
        <v>219.72399999999999</v>
      </c>
      <c r="L837" s="18">
        <v>155</v>
      </c>
      <c r="M837" s="18">
        <v>231</v>
      </c>
      <c r="N837" s="18">
        <v>-90</v>
      </c>
      <c r="O837" s="18">
        <v>0.86</v>
      </c>
    </row>
    <row r="838" spans="2:18" x14ac:dyDescent="0.25">
      <c r="B838" s="25"/>
      <c r="C838" s="25"/>
      <c r="E838" s="25"/>
      <c r="I838" s="18">
        <v>14</v>
      </c>
      <c r="J838" s="18">
        <v>342.73599999999999</v>
      </c>
      <c r="K838" s="18">
        <v>237.70599999999999</v>
      </c>
      <c r="L838" s="18">
        <v>39</v>
      </c>
      <c r="M838" s="18">
        <v>255</v>
      </c>
      <c r="N838" s="18">
        <v>0</v>
      </c>
      <c r="O838" s="18">
        <v>0</v>
      </c>
    </row>
    <row r="839" spans="2:18" x14ac:dyDescent="0.25">
      <c r="B839" s="25"/>
      <c r="C839" s="25"/>
      <c r="E839" s="25"/>
      <c r="I839" s="18">
        <v>15</v>
      </c>
      <c r="J839" s="18">
        <v>342.73599999999999</v>
      </c>
      <c r="K839" s="18">
        <v>237.70599999999999</v>
      </c>
      <c r="L839" s="18">
        <v>39</v>
      </c>
      <c r="M839" s="18">
        <v>255</v>
      </c>
      <c r="N839" s="18">
        <v>0</v>
      </c>
      <c r="O839" s="18">
        <v>0</v>
      </c>
    </row>
    <row r="840" spans="2:18" x14ac:dyDescent="0.25">
      <c r="B840" s="25"/>
      <c r="C840" s="25"/>
      <c r="E840" s="25"/>
      <c r="I840" s="18">
        <v>16</v>
      </c>
      <c r="J840" s="18">
        <v>2.1999999999999999E-2</v>
      </c>
      <c r="K840" s="18">
        <v>160.04300000000001</v>
      </c>
      <c r="L840" s="18">
        <v>118</v>
      </c>
      <c r="M840" s="18">
        <v>171</v>
      </c>
      <c r="N840" s="18">
        <v>-90</v>
      </c>
      <c r="O840" s="18">
        <v>0.67500000000000004</v>
      </c>
    </row>
    <row r="841" spans="2:18" x14ac:dyDescent="0.25">
      <c r="B841" s="25"/>
      <c r="C841" s="25"/>
      <c r="E841" s="25"/>
    </row>
    <row r="842" spans="2:18" x14ac:dyDescent="0.25">
      <c r="B842" s="25"/>
      <c r="C842" s="25"/>
      <c r="E842" s="25"/>
      <c r="I842" s="18" t="s">
        <v>372</v>
      </c>
      <c r="J842" s="18" t="s">
        <v>373</v>
      </c>
      <c r="K842" s="18" t="s">
        <v>374</v>
      </c>
      <c r="L842" s="18" t="s">
        <v>375</v>
      </c>
      <c r="M842" s="18" t="s">
        <v>376</v>
      </c>
      <c r="N842" s="18" t="s">
        <v>377</v>
      </c>
      <c r="O842" s="18" t="s">
        <v>378</v>
      </c>
      <c r="Q842" s="18" t="s">
        <v>379</v>
      </c>
      <c r="R842" s="18" t="s">
        <v>380</v>
      </c>
    </row>
    <row r="843" spans="2:18" x14ac:dyDescent="0.25">
      <c r="B843" s="25"/>
      <c r="C843" s="25"/>
      <c r="E843" s="25"/>
      <c r="I843" s="18">
        <v>1</v>
      </c>
      <c r="J843" s="18">
        <v>8.9999999999999993E-3</v>
      </c>
      <c r="K843" s="18">
        <v>250.94399999999999</v>
      </c>
      <c r="L843" s="18">
        <v>109</v>
      </c>
      <c r="M843" s="18">
        <v>255</v>
      </c>
      <c r="N843" s="18">
        <v>-90</v>
      </c>
      <c r="O843" s="18">
        <v>1.0329999999999999</v>
      </c>
      <c r="Q843" s="18">
        <v>1.0329999999999999</v>
      </c>
      <c r="R843" s="7">
        <f>1.732*O855</f>
        <v>0.11604400000000001</v>
      </c>
    </row>
    <row r="844" spans="2:18" x14ac:dyDescent="0.25">
      <c r="B844" s="25"/>
      <c r="C844" s="25"/>
      <c r="E844" s="25"/>
      <c r="I844" s="18">
        <v>2</v>
      </c>
      <c r="J844" s="18">
        <v>8.9999999999999993E-3</v>
      </c>
      <c r="K844" s="18">
        <v>250.89400000000001</v>
      </c>
      <c r="L844" s="18">
        <v>109</v>
      </c>
      <c r="M844" s="18">
        <v>255</v>
      </c>
      <c r="N844" s="18">
        <v>-90</v>
      </c>
      <c r="O844" s="18">
        <v>1.0169999999999999</v>
      </c>
      <c r="Q844" s="18">
        <v>1.0169999999999999</v>
      </c>
      <c r="R844" s="7">
        <f t="shared" ref="R844:R854" si="33">1.732*O856</f>
        <v>0.25979999999999998</v>
      </c>
    </row>
    <row r="845" spans="2:18" x14ac:dyDescent="0.25">
      <c r="B845" s="25"/>
      <c r="C845" s="25"/>
      <c r="E845" s="25"/>
      <c r="I845" s="18">
        <v>3</v>
      </c>
      <c r="J845" s="18">
        <v>8.9999999999999993E-3</v>
      </c>
      <c r="K845" s="18">
        <v>250.93600000000001</v>
      </c>
      <c r="L845" s="18">
        <v>109</v>
      </c>
      <c r="M845" s="18">
        <v>255</v>
      </c>
      <c r="N845" s="18">
        <v>-90</v>
      </c>
      <c r="O845" s="18">
        <v>1.0329999999999999</v>
      </c>
      <c r="Q845" s="18">
        <v>1.0329999999999999</v>
      </c>
      <c r="R845" s="7">
        <f t="shared" si="33"/>
        <v>1.3561560000000001</v>
      </c>
    </row>
    <row r="846" spans="2:18" x14ac:dyDescent="0.25">
      <c r="B846" s="25"/>
      <c r="C846" s="25"/>
      <c r="E846" s="25"/>
      <c r="I846" s="18">
        <v>4</v>
      </c>
      <c r="J846" s="18">
        <v>8.0000000000000002E-3</v>
      </c>
      <c r="K846" s="18">
        <v>252.71100000000001</v>
      </c>
      <c r="L846" s="18">
        <v>150</v>
      </c>
      <c r="M846" s="18">
        <v>255</v>
      </c>
      <c r="N846" s="18">
        <v>-90</v>
      </c>
      <c r="O846" s="18">
        <v>1</v>
      </c>
      <c r="Q846" s="18">
        <v>1</v>
      </c>
      <c r="R846" s="7">
        <f t="shared" si="33"/>
        <v>0.14375599999999999</v>
      </c>
    </row>
    <row r="847" spans="2:18" x14ac:dyDescent="0.25">
      <c r="B847" s="25"/>
      <c r="C847" s="25"/>
      <c r="E847" s="25"/>
      <c r="I847" s="18">
        <v>5</v>
      </c>
      <c r="J847" s="18">
        <v>8.0000000000000002E-3</v>
      </c>
      <c r="K847" s="18">
        <v>252.71100000000001</v>
      </c>
      <c r="L847" s="18">
        <v>150</v>
      </c>
      <c r="M847" s="18">
        <v>255</v>
      </c>
      <c r="N847" s="18">
        <v>-90</v>
      </c>
      <c r="O847" s="18">
        <v>1</v>
      </c>
      <c r="Q847" s="18">
        <v>1</v>
      </c>
      <c r="R847" s="7">
        <f t="shared" si="33"/>
        <v>0.17320000000000002</v>
      </c>
    </row>
    <row r="848" spans="2:18" x14ac:dyDescent="0.25">
      <c r="B848" s="25"/>
      <c r="C848" s="25"/>
      <c r="E848" s="25"/>
      <c r="I848" s="18">
        <v>6</v>
      </c>
      <c r="J848" s="18">
        <v>8.0000000000000002E-3</v>
      </c>
      <c r="K848" s="18">
        <v>252.53700000000001</v>
      </c>
      <c r="L848" s="18">
        <v>128</v>
      </c>
      <c r="M848" s="18">
        <v>255</v>
      </c>
      <c r="N848" s="18">
        <v>-90</v>
      </c>
      <c r="O848" s="18">
        <v>1</v>
      </c>
      <c r="Q848" s="18">
        <v>1</v>
      </c>
      <c r="R848" s="7">
        <f t="shared" si="33"/>
        <v>0.23035600000000001</v>
      </c>
    </row>
    <row r="849" spans="2:18" x14ac:dyDescent="0.25">
      <c r="B849" s="25"/>
      <c r="C849" s="25"/>
      <c r="E849" s="25"/>
      <c r="I849" s="18">
        <v>7</v>
      </c>
      <c r="J849" s="18">
        <v>0.01</v>
      </c>
      <c r="K849" s="18">
        <v>62.441000000000003</v>
      </c>
      <c r="L849" s="18">
        <v>47</v>
      </c>
      <c r="M849" s="18">
        <v>149</v>
      </c>
      <c r="N849" s="18">
        <v>-90</v>
      </c>
      <c r="O849" s="18">
        <v>1.1499999999999999</v>
      </c>
      <c r="Q849" s="18">
        <v>1.1499999999999999</v>
      </c>
      <c r="R849" s="7">
        <f t="shared" si="33"/>
        <v>0.14375599999999999</v>
      </c>
    </row>
    <row r="850" spans="2:18" x14ac:dyDescent="0.25">
      <c r="B850" s="25"/>
      <c r="C850" s="25"/>
      <c r="E850" s="25"/>
      <c r="I850" s="18">
        <v>8</v>
      </c>
      <c r="J850" s="18">
        <v>0.01</v>
      </c>
      <c r="K850" s="18">
        <v>61.868000000000002</v>
      </c>
      <c r="L850" s="18">
        <v>50</v>
      </c>
      <c r="M850" s="18">
        <v>69</v>
      </c>
      <c r="N850" s="18">
        <v>-90</v>
      </c>
      <c r="O850" s="18">
        <v>1.2170000000000001</v>
      </c>
      <c r="Q850" s="18">
        <v>1.2170000000000001</v>
      </c>
      <c r="R850" s="7">
        <f t="shared" si="33"/>
        <v>0.25979999999999998</v>
      </c>
    </row>
    <row r="851" spans="2:18" x14ac:dyDescent="0.25">
      <c r="B851" s="25"/>
      <c r="C851" s="25"/>
      <c r="E851" s="25"/>
      <c r="I851" s="18">
        <v>9</v>
      </c>
      <c r="J851" s="18">
        <v>1.88</v>
      </c>
      <c r="K851" s="18">
        <v>62.212000000000003</v>
      </c>
      <c r="L851" s="18">
        <v>49</v>
      </c>
      <c r="M851" s="18">
        <v>242</v>
      </c>
      <c r="N851" s="18">
        <v>-90</v>
      </c>
      <c r="O851" s="18">
        <v>16.875</v>
      </c>
      <c r="Q851" s="18">
        <v>16.875</v>
      </c>
      <c r="R851" s="7">
        <f t="shared" si="33"/>
        <v>1.6938959999999998</v>
      </c>
    </row>
    <row r="852" spans="2:18" x14ac:dyDescent="0.25">
      <c r="B852" s="25"/>
      <c r="C852" s="25"/>
      <c r="E852" s="25"/>
      <c r="I852" s="18">
        <v>10</v>
      </c>
      <c r="J852" s="18">
        <v>1.4E-2</v>
      </c>
      <c r="K852" s="18">
        <v>61.917000000000002</v>
      </c>
      <c r="L852" s="18">
        <v>56.332999999999998</v>
      </c>
      <c r="M852" s="18">
        <v>69</v>
      </c>
      <c r="N852" s="18">
        <v>-90</v>
      </c>
      <c r="O852" s="18">
        <v>1.7</v>
      </c>
      <c r="Q852" s="18">
        <v>1.7</v>
      </c>
      <c r="R852" s="7">
        <f t="shared" si="33"/>
        <v>0.14375599999999999</v>
      </c>
    </row>
    <row r="853" spans="2:18" x14ac:dyDescent="0.25">
      <c r="B853" s="25"/>
      <c r="C853" s="25"/>
      <c r="E853" s="25"/>
      <c r="I853" s="18">
        <v>11</v>
      </c>
      <c r="J853" s="18">
        <v>7.0000000000000001E-3</v>
      </c>
      <c r="K853" s="18">
        <v>63.097999999999999</v>
      </c>
      <c r="L853" s="18">
        <v>52.332999999999998</v>
      </c>
      <c r="M853" s="18">
        <v>177.333</v>
      </c>
      <c r="N853" s="18">
        <v>-90</v>
      </c>
      <c r="O853" s="18">
        <v>0.78300000000000003</v>
      </c>
      <c r="Q853" s="18">
        <v>0.78300000000000003</v>
      </c>
      <c r="R853" s="7">
        <f t="shared" si="33"/>
        <v>0.11431200000000001</v>
      </c>
    </row>
    <row r="854" spans="2:18" x14ac:dyDescent="0.25">
      <c r="B854" s="25"/>
      <c r="C854" s="25"/>
      <c r="E854" s="25"/>
      <c r="I854" s="18">
        <v>12</v>
      </c>
      <c r="J854" s="18">
        <v>6.0000000000000001E-3</v>
      </c>
      <c r="K854" s="18">
        <v>63.804000000000002</v>
      </c>
      <c r="L854" s="18">
        <v>56.332999999999998</v>
      </c>
      <c r="M854" s="18">
        <v>184</v>
      </c>
      <c r="N854" s="18">
        <v>-90</v>
      </c>
      <c r="O854" s="18">
        <v>0.7</v>
      </c>
      <c r="Q854" s="18">
        <v>0.7</v>
      </c>
      <c r="R854" s="7">
        <f t="shared" si="33"/>
        <v>0.25806799999999996</v>
      </c>
    </row>
    <row r="855" spans="2:18" x14ac:dyDescent="0.25">
      <c r="B855" s="25"/>
      <c r="C855" s="25"/>
      <c r="E855" s="25"/>
      <c r="I855" s="18">
        <v>13</v>
      </c>
      <c r="J855" s="19">
        <v>6.2500000000000001E-4</v>
      </c>
      <c r="K855" s="18">
        <v>194.667</v>
      </c>
      <c r="L855" s="18">
        <v>141</v>
      </c>
      <c r="M855" s="18">
        <v>235</v>
      </c>
      <c r="N855" s="18">
        <v>-90</v>
      </c>
      <c r="O855" s="18">
        <v>6.7000000000000004E-2</v>
      </c>
    </row>
    <row r="856" spans="2:18" x14ac:dyDescent="0.25">
      <c r="B856" s="25"/>
      <c r="C856" s="25"/>
      <c r="E856" s="25"/>
      <c r="I856" s="18">
        <v>14</v>
      </c>
      <c r="J856" s="18">
        <v>1E-3</v>
      </c>
      <c r="K856" s="18">
        <v>182.57900000000001</v>
      </c>
      <c r="L856" s="18">
        <v>131</v>
      </c>
      <c r="M856" s="18">
        <v>239</v>
      </c>
      <c r="N856" s="18">
        <v>-90</v>
      </c>
      <c r="O856" s="18">
        <v>0.15</v>
      </c>
    </row>
    <row r="857" spans="2:18" x14ac:dyDescent="0.25">
      <c r="B857" s="25"/>
      <c r="C857" s="25"/>
      <c r="E857" s="25"/>
      <c r="I857" s="18">
        <v>15</v>
      </c>
      <c r="J857" s="18">
        <v>7.0000000000000001E-3</v>
      </c>
      <c r="K857" s="18">
        <v>156.821</v>
      </c>
      <c r="L857" s="18">
        <v>116</v>
      </c>
      <c r="M857" s="18">
        <v>255</v>
      </c>
      <c r="N857" s="18">
        <v>-90</v>
      </c>
      <c r="O857" s="18">
        <v>0.78300000000000003</v>
      </c>
    </row>
    <row r="858" spans="2:18" x14ac:dyDescent="0.25">
      <c r="B858" s="25"/>
      <c r="C858" s="25"/>
      <c r="E858" s="25"/>
      <c r="I858" s="18">
        <v>16</v>
      </c>
      <c r="J858" s="19">
        <v>7.6389999999999997E-4</v>
      </c>
      <c r="K858" s="18">
        <v>218.273</v>
      </c>
      <c r="L858" s="18">
        <v>147</v>
      </c>
      <c r="M858" s="18">
        <v>255</v>
      </c>
      <c r="N858" s="18">
        <v>-90</v>
      </c>
      <c r="O858" s="18">
        <v>8.3000000000000004E-2</v>
      </c>
    </row>
    <row r="859" spans="2:18" x14ac:dyDescent="0.25">
      <c r="B859" s="25"/>
      <c r="C859" s="25"/>
      <c r="E859" s="25"/>
      <c r="I859" s="18">
        <v>17</v>
      </c>
      <c r="J859" s="19">
        <v>9.0280000000000004E-4</v>
      </c>
      <c r="K859" s="18">
        <v>219.46199999999999</v>
      </c>
      <c r="L859" s="18">
        <v>148</v>
      </c>
      <c r="M859" s="18">
        <v>252</v>
      </c>
      <c r="N859" s="18">
        <v>-90</v>
      </c>
      <c r="O859" s="18">
        <v>0.1</v>
      </c>
    </row>
    <row r="860" spans="2:18" x14ac:dyDescent="0.25">
      <c r="B860" s="25"/>
      <c r="C860" s="25"/>
      <c r="E860" s="25"/>
      <c r="I860" s="18">
        <v>18</v>
      </c>
      <c r="J860" s="18">
        <v>1E-3</v>
      </c>
      <c r="K860" s="18">
        <v>224.64699999999999</v>
      </c>
      <c r="L860" s="18">
        <v>162</v>
      </c>
      <c r="M860" s="18">
        <v>238</v>
      </c>
      <c r="N860" s="18">
        <v>-90</v>
      </c>
      <c r="O860" s="18">
        <v>0.13300000000000001</v>
      </c>
    </row>
    <row r="861" spans="2:18" x14ac:dyDescent="0.25">
      <c r="B861" s="25"/>
      <c r="C861" s="25"/>
      <c r="E861" s="25"/>
      <c r="I861" s="18">
        <v>19</v>
      </c>
      <c r="J861" s="19">
        <v>7.6389999999999997E-4</v>
      </c>
      <c r="K861" s="18">
        <v>222</v>
      </c>
      <c r="L861" s="18">
        <v>151</v>
      </c>
      <c r="M861" s="18">
        <v>255</v>
      </c>
      <c r="N861" s="18">
        <v>-90</v>
      </c>
      <c r="O861" s="18">
        <v>8.3000000000000004E-2</v>
      </c>
    </row>
    <row r="862" spans="2:18" x14ac:dyDescent="0.25">
      <c r="B862" s="25"/>
      <c r="C862" s="25"/>
      <c r="E862" s="25"/>
      <c r="I862" s="18">
        <v>20</v>
      </c>
      <c r="J862" s="18">
        <v>1E-3</v>
      </c>
      <c r="K862" s="18">
        <v>228.684</v>
      </c>
      <c r="L862" s="18">
        <v>70</v>
      </c>
      <c r="M862" s="18">
        <v>255</v>
      </c>
      <c r="N862" s="18">
        <v>-90</v>
      </c>
      <c r="O862" s="18">
        <v>0.15</v>
      </c>
    </row>
    <row r="863" spans="2:18" x14ac:dyDescent="0.25">
      <c r="B863" s="25"/>
      <c r="C863" s="25"/>
      <c r="E863" s="25"/>
      <c r="I863" s="18">
        <v>21</v>
      </c>
      <c r="J863" s="18">
        <v>0.186</v>
      </c>
      <c r="K863" s="18">
        <v>194.286</v>
      </c>
      <c r="L863" s="18">
        <v>104</v>
      </c>
      <c r="M863" s="18">
        <v>250</v>
      </c>
      <c r="N863" s="18">
        <v>-90</v>
      </c>
      <c r="O863" s="18">
        <v>0.97799999999999998</v>
      </c>
    </row>
    <row r="864" spans="2:18" x14ac:dyDescent="0.25">
      <c r="B864" s="25"/>
      <c r="C864" s="25"/>
      <c r="E864" s="25"/>
      <c r="I864" s="18">
        <v>22</v>
      </c>
      <c r="J864" s="19">
        <v>7.5129999999999999E-4</v>
      </c>
      <c r="K864" s="18">
        <v>186.09100000000001</v>
      </c>
      <c r="L864" s="18">
        <v>152</v>
      </c>
      <c r="M864" s="18">
        <v>252</v>
      </c>
      <c r="N864" s="18">
        <v>-90</v>
      </c>
      <c r="O864" s="18">
        <v>8.3000000000000004E-2</v>
      </c>
    </row>
    <row r="865" spans="1:15" x14ac:dyDescent="0.25">
      <c r="B865" s="25"/>
      <c r="C865" s="25"/>
      <c r="E865" s="25"/>
      <c r="I865" s="18">
        <v>23</v>
      </c>
      <c r="J865" s="19">
        <v>6.1470000000000003E-4</v>
      </c>
      <c r="K865" s="18">
        <v>187.22200000000001</v>
      </c>
      <c r="L865" s="18">
        <v>141.333</v>
      </c>
      <c r="M865" s="18">
        <v>200</v>
      </c>
      <c r="N865" s="18">
        <v>-90</v>
      </c>
      <c r="O865" s="18">
        <v>6.6000000000000003E-2</v>
      </c>
    </row>
    <row r="866" spans="1:15" x14ac:dyDescent="0.25">
      <c r="B866" s="25"/>
      <c r="C866" s="25"/>
      <c r="E866" s="25"/>
      <c r="I866" s="18">
        <v>24</v>
      </c>
      <c r="J866" s="18">
        <v>1E-3</v>
      </c>
      <c r="K866" s="18">
        <v>205.52600000000001</v>
      </c>
      <c r="L866" s="18">
        <v>151</v>
      </c>
      <c r="M866" s="18">
        <v>219</v>
      </c>
      <c r="N866" s="18">
        <v>-90</v>
      </c>
      <c r="O866" s="18">
        <v>0.14899999999999999</v>
      </c>
    </row>
    <row r="867" spans="1:15" x14ac:dyDescent="0.25">
      <c r="B867" s="25"/>
      <c r="C867" s="25"/>
      <c r="E867" s="25"/>
    </row>
    <row r="868" spans="1:15" x14ac:dyDescent="0.25">
      <c r="B868" s="25"/>
      <c r="C868" s="25"/>
      <c r="E868" s="25"/>
    </row>
    <row r="869" spans="1:15" x14ac:dyDescent="0.25">
      <c r="B869" s="25"/>
      <c r="C869" s="25"/>
      <c r="E869" s="25"/>
    </row>
    <row r="870" spans="1:15" x14ac:dyDescent="0.25">
      <c r="B870" s="25"/>
      <c r="C870" s="25"/>
      <c r="E870" s="25"/>
    </row>
    <row r="871" spans="1:15" x14ac:dyDescent="0.25">
      <c r="B871" s="25"/>
      <c r="C871" s="25"/>
      <c r="E871" s="25"/>
    </row>
    <row r="872" spans="1:15" x14ac:dyDescent="0.25">
      <c r="B872" s="25"/>
      <c r="C872" s="25"/>
      <c r="E872" s="25"/>
    </row>
    <row r="873" spans="1:15" x14ac:dyDescent="0.25">
      <c r="B873" s="25"/>
      <c r="C873" s="25"/>
      <c r="E873" s="25"/>
    </row>
    <row r="874" spans="1:15" x14ac:dyDescent="0.25">
      <c r="B874" s="25"/>
      <c r="C874" s="25"/>
      <c r="E874" s="25"/>
    </row>
    <row r="875" spans="1:15" x14ac:dyDescent="0.25">
      <c r="B875" s="25"/>
      <c r="C875" s="25"/>
      <c r="E875" s="25"/>
    </row>
    <row r="876" spans="1:15" x14ac:dyDescent="0.25">
      <c r="B876" s="25"/>
      <c r="C876" s="25"/>
      <c r="E876" s="25"/>
    </row>
    <row r="877" spans="1:15" x14ac:dyDescent="0.25">
      <c r="B877" s="25"/>
      <c r="C877" s="25"/>
      <c r="E877" s="25"/>
    </row>
    <row r="878" spans="1:15" x14ac:dyDescent="0.25">
      <c r="B878" s="25"/>
      <c r="C878" s="25"/>
      <c r="E878" s="25"/>
    </row>
    <row r="879" spans="1:15" x14ac:dyDescent="0.25">
      <c r="B879" s="25"/>
      <c r="C879" s="25"/>
      <c r="E879" s="25"/>
    </row>
    <row r="880" spans="1:15" x14ac:dyDescent="0.25">
      <c r="A880" s="7">
        <v>15</v>
      </c>
      <c r="B880" s="25" t="s">
        <v>68</v>
      </c>
      <c r="C880" s="25" t="s">
        <v>65</v>
      </c>
      <c r="E880" s="25" t="s">
        <v>64</v>
      </c>
      <c r="F880" s="7" t="s">
        <v>28</v>
      </c>
      <c r="G880" s="25" t="s">
        <v>645</v>
      </c>
      <c r="H880" s="25"/>
      <c r="I880" s="7">
        <v>3</v>
      </c>
      <c r="J880" s="7">
        <v>1.423</v>
      </c>
      <c r="K880" s="7">
        <v>0.15587999999999999</v>
      </c>
      <c r="L880" s="7">
        <v>3</v>
      </c>
      <c r="M880" s="7">
        <v>1</v>
      </c>
      <c r="N880" s="7">
        <v>9.3528E-2</v>
      </c>
    </row>
    <row r="881" spans="2:18" x14ac:dyDescent="0.25">
      <c r="B881" s="25" t="s">
        <v>68</v>
      </c>
      <c r="C881" s="25" t="s">
        <v>65</v>
      </c>
      <c r="E881" s="25" t="s">
        <v>64</v>
      </c>
      <c r="F881" s="7" t="s">
        <v>28</v>
      </c>
      <c r="G881" s="7" t="s">
        <v>120</v>
      </c>
      <c r="I881" s="7">
        <v>3</v>
      </c>
      <c r="J881" s="7">
        <v>1.5049999999999999</v>
      </c>
      <c r="K881" s="7">
        <v>0.15587999999999999</v>
      </c>
      <c r="L881" s="7">
        <v>3</v>
      </c>
      <c r="M881" s="7">
        <v>1</v>
      </c>
      <c r="N881" s="7">
        <v>3.1175999999999999E-2</v>
      </c>
    </row>
    <row r="882" spans="2:18" x14ac:dyDescent="0.25">
      <c r="B882" s="25" t="s">
        <v>68</v>
      </c>
      <c r="C882" s="25" t="s">
        <v>65</v>
      </c>
      <c r="E882" s="25" t="s">
        <v>64</v>
      </c>
      <c r="F882" s="7" t="s">
        <v>28</v>
      </c>
      <c r="G882" s="7" t="s">
        <v>50</v>
      </c>
      <c r="I882" s="7">
        <v>3</v>
      </c>
      <c r="J882" s="7">
        <v>1.351</v>
      </c>
      <c r="K882" s="7">
        <v>0.15587999999999999</v>
      </c>
      <c r="L882" s="7">
        <v>3</v>
      </c>
      <c r="M882" s="7">
        <v>1</v>
      </c>
      <c r="N882" s="7">
        <v>0</v>
      </c>
    </row>
    <row r="883" spans="2:18" x14ac:dyDescent="0.25">
      <c r="B883" s="25" t="s">
        <v>68</v>
      </c>
      <c r="C883" s="25" t="s">
        <v>65</v>
      </c>
      <c r="E883" s="25" t="s">
        <v>64</v>
      </c>
      <c r="F883" s="7" t="s">
        <v>28</v>
      </c>
      <c r="G883" s="7" t="s">
        <v>66</v>
      </c>
      <c r="I883" s="7">
        <v>3</v>
      </c>
      <c r="J883" s="7">
        <v>1.151</v>
      </c>
      <c r="K883" s="7">
        <v>6.4084000000000002E-2</v>
      </c>
      <c r="L883" s="7">
        <v>3</v>
      </c>
      <c r="M883" s="7">
        <v>1.01</v>
      </c>
      <c r="N883" s="7">
        <v>8.4867999999999999E-2</v>
      </c>
    </row>
    <row r="884" spans="2:18" x14ac:dyDescent="0.25">
      <c r="B884" s="25" t="s">
        <v>68</v>
      </c>
      <c r="C884" s="25" t="s">
        <v>65</v>
      </c>
      <c r="E884" s="25" t="s">
        <v>64</v>
      </c>
      <c r="F884" s="7" t="s">
        <v>28</v>
      </c>
      <c r="G884" s="7" t="s">
        <v>43</v>
      </c>
      <c r="I884" s="7">
        <v>3</v>
      </c>
      <c r="J884" s="7">
        <v>1.31</v>
      </c>
      <c r="K884" s="7">
        <v>0.13855999999999999</v>
      </c>
      <c r="L884" s="7">
        <v>3</v>
      </c>
      <c r="M884" s="7">
        <v>1.022</v>
      </c>
      <c r="N884" s="7">
        <v>3.1175999999999999E-2</v>
      </c>
    </row>
    <row r="885" spans="2:18" x14ac:dyDescent="0.25">
      <c r="B885" s="25" t="s">
        <v>68</v>
      </c>
      <c r="C885" s="25" t="s">
        <v>65</v>
      </c>
      <c r="E885" s="25" t="s">
        <v>64</v>
      </c>
      <c r="F885" s="7" t="s">
        <v>28</v>
      </c>
      <c r="G885" s="7" t="s">
        <v>44</v>
      </c>
      <c r="I885" s="7">
        <v>3</v>
      </c>
      <c r="J885" s="7">
        <v>1.1759999999999999</v>
      </c>
      <c r="K885" s="7">
        <v>0.22342799999999999</v>
      </c>
      <c r="L885" s="7">
        <v>3</v>
      </c>
      <c r="M885" s="7">
        <v>1.01</v>
      </c>
      <c r="N885" s="7">
        <v>3.1175999999999999E-2</v>
      </c>
    </row>
    <row r="886" spans="2:18" x14ac:dyDescent="0.25">
      <c r="B886" s="25" t="s">
        <v>68</v>
      </c>
      <c r="C886" s="25" t="s">
        <v>65</v>
      </c>
      <c r="E886" s="25" t="s">
        <v>64</v>
      </c>
      <c r="F886" s="7" t="s">
        <v>28</v>
      </c>
      <c r="G886" s="7" t="s">
        <v>46</v>
      </c>
      <c r="I886" s="7">
        <v>3</v>
      </c>
      <c r="J886" s="7">
        <v>1.0349999999999999</v>
      </c>
      <c r="K886" s="7">
        <v>5.3691999999999997E-2</v>
      </c>
      <c r="L886" s="7">
        <v>3</v>
      </c>
      <c r="M886" s="7">
        <v>1.004</v>
      </c>
      <c r="N886" s="7">
        <v>6.4084000000000002E-2</v>
      </c>
    </row>
    <row r="887" spans="2:18" x14ac:dyDescent="0.25">
      <c r="B887" s="25" t="s">
        <v>68</v>
      </c>
      <c r="C887" s="25" t="s">
        <v>65</v>
      </c>
      <c r="E887" s="25" t="s">
        <v>64</v>
      </c>
      <c r="F887" s="7" t="s">
        <v>28</v>
      </c>
      <c r="G887" s="7" t="s">
        <v>31</v>
      </c>
      <c r="I887" s="7">
        <v>3</v>
      </c>
      <c r="J887" s="7">
        <v>1.093</v>
      </c>
      <c r="K887" s="7">
        <v>0.20957200000000001</v>
      </c>
      <c r="L887" s="7">
        <v>3</v>
      </c>
      <c r="M887" s="7">
        <v>0.996</v>
      </c>
      <c r="N887" s="7">
        <v>0.140292</v>
      </c>
    </row>
    <row r="888" spans="2:18" x14ac:dyDescent="0.25">
      <c r="B888" s="25" t="s">
        <v>68</v>
      </c>
      <c r="C888" s="25" t="s">
        <v>65</v>
      </c>
      <c r="E888" s="25" t="s">
        <v>64</v>
      </c>
      <c r="F888" s="7" t="s">
        <v>28</v>
      </c>
      <c r="G888" s="7" t="s">
        <v>32</v>
      </c>
      <c r="I888" s="7">
        <v>3</v>
      </c>
      <c r="J888" s="7">
        <v>1.3440000000000001</v>
      </c>
      <c r="K888" s="7">
        <v>9.8724000000000006E-2</v>
      </c>
      <c r="L888" s="7">
        <v>3</v>
      </c>
      <c r="M888" s="7">
        <v>0.996</v>
      </c>
      <c r="N888" s="7">
        <v>4.1568000000000001E-2</v>
      </c>
    </row>
    <row r="889" spans="2:18" x14ac:dyDescent="0.25">
      <c r="B889" s="25" t="s">
        <v>68</v>
      </c>
      <c r="C889" s="25" t="s">
        <v>65</v>
      </c>
      <c r="E889" s="25" t="s">
        <v>64</v>
      </c>
      <c r="F889" s="7" t="s">
        <v>28</v>
      </c>
      <c r="G889" s="7" t="s">
        <v>76</v>
      </c>
      <c r="I889" s="7">
        <v>3</v>
      </c>
      <c r="J889" s="7">
        <v>1.075</v>
      </c>
      <c r="K889" s="7">
        <v>0.26153199999999999</v>
      </c>
      <c r="L889" s="7">
        <v>3</v>
      </c>
      <c r="M889" s="7">
        <v>1</v>
      </c>
      <c r="N889" s="7">
        <v>0.26153199999999999</v>
      </c>
    </row>
    <row r="890" spans="2:18" x14ac:dyDescent="0.25">
      <c r="B890" s="25" t="s">
        <v>68</v>
      </c>
      <c r="C890" s="25" t="s">
        <v>65</v>
      </c>
      <c r="E890" s="25" t="s">
        <v>64</v>
      </c>
      <c r="F890" s="7" t="s">
        <v>28</v>
      </c>
      <c r="G890" s="7" t="s">
        <v>67</v>
      </c>
      <c r="I890" s="7">
        <v>3</v>
      </c>
      <c r="J890" s="7">
        <v>1.038</v>
      </c>
      <c r="K890" s="7">
        <v>3.2908E-2</v>
      </c>
      <c r="L890" s="7">
        <v>3</v>
      </c>
      <c r="M890" s="7">
        <v>1</v>
      </c>
      <c r="N890" s="7">
        <v>0.22862399999999999</v>
      </c>
    </row>
    <row r="891" spans="2:18" x14ac:dyDescent="0.25">
      <c r="B891" s="25" t="s">
        <v>68</v>
      </c>
      <c r="C891" s="25" t="s">
        <v>65</v>
      </c>
      <c r="E891" s="25" t="s">
        <v>64</v>
      </c>
      <c r="F891" s="7" t="s">
        <v>28</v>
      </c>
      <c r="G891" s="7" t="s">
        <v>52</v>
      </c>
      <c r="I891" s="7">
        <v>3</v>
      </c>
      <c r="J891" s="7">
        <v>1.028</v>
      </c>
      <c r="K891" s="7">
        <v>4.8495999999999997E-2</v>
      </c>
      <c r="L891" s="7">
        <v>3</v>
      </c>
      <c r="M891" s="7">
        <v>1</v>
      </c>
      <c r="N891" s="7">
        <v>3.2908E-2</v>
      </c>
    </row>
    <row r="892" spans="2:18" x14ac:dyDescent="0.25">
      <c r="B892" s="25" t="s">
        <v>68</v>
      </c>
      <c r="C892" s="25" t="s">
        <v>65</v>
      </c>
      <c r="E892" s="25" t="s">
        <v>64</v>
      </c>
      <c r="F892" s="7" t="s">
        <v>28</v>
      </c>
      <c r="G892" s="7" t="s">
        <v>14</v>
      </c>
      <c r="I892" s="7">
        <v>3</v>
      </c>
      <c r="J892" s="7">
        <v>1.462</v>
      </c>
      <c r="K892" s="7">
        <v>0.26153199999999999</v>
      </c>
      <c r="L892" s="7">
        <v>3</v>
      </c>
      <c r="M892" s="7">
        <v>1</v>
      </c>
      <c r="N892" s="7">
        <v>4.8495999999999997E-2</v>
      </c>
    </row>
    <row r="893" spans="2:18" x14ac:dyDescent="0.25">
      <c r="B893" s="25" t="s">
        <v>68</v>
      </c>
      <c r="C893" s="25" t="s">
        <v>65</v>
      </c>
      <c r="E893" s="25" t="s">
        <v>64</v>
      </c>
      <c r="F893" s="7" t="s">
        <v>28</v>
      </c>
      <c r="G893" s="7" t="s">
        <v>53</v>
      </c>
      <c r="I893" s="7">
        <v>3</v>
      </c>
      <c r="J893" s="7">
        <v>1.462</v>
      </c>
      <c r="K893" s="7">
        <v>4.8495999999999997E-2</v>
      </c>
      <c r="L893" s="7">
        <v>3</v>
      </c>
      <c r="M893" s="7">
        <v>1</v>
      </c>
      <c r="N893" s="7">
        <v>0.14721999999999999</v>
      </c>
    </row>
    <row r="894" spans="2:18" x14ac:dyDescent="0.25">
      <c r="B894" s="25"/>
      <c r="C894" s="25"/>
      <c r="E894" s="25"/>
    </row>
    <row r="895" spans="2:18" x14ac:dyDescent="0.25">
      <c r="B895" s="25"/>
      <c r="C895" s="25"/>
      <c r="E895" s="25"/>
      <c r="I895" s="18" t="s">
        <v>372</v>
      </c>
      <c r="J895" s="18" t="s">
        <v>373</v>
      </c>
      <c r="K895" s="18" t="s">
        <v>374</v>
      </c>
      <c r="L895" s="18" t="s">
        <v>375</v>
      </c>
      <c r="M895" s="18" t="s">
        <v>376</v>
      </c>
      <c r="N895" s="18" t="s">
        <v>377</v>
      </c>
      <c r="O895" s="18" t="s">
        <v>378</v>
      </c>
      <c r="P895" s="18"/>
      <c r="Q895" s="18" t="s">
        <v>379</v>
      </c>
      <c r="R895" s="18" t="s">
        <v>380</v>
      </c>
    </row>
    <row r="896" spans="2:18" x14ac:dyDescent="0.25">
      <c r="B896" s="25"/>
      <c r="C896" s="25"/>
      <c r="E896" s="25"/>
      <c r="I896" s="18">
        <v>1</v>
      </c>
      <c r="J896" s="18">
        <v>8.9999999999999993E-3</v>
      </c>
      <c r="K896" s="18">
        <v>37.210999999999999</v>
      </c>
      <c r="L896" s="18">
        <v>26.667000000000002</v>
      </c>
      <c r="M896" s="18">
        <v>38.332999999999998</v>
      </c>
      <c r="N896" s="18">
        <v>90</v>
      </c>
      <c r="O896" s="18">
        <v>1</v>
      </c>
      <c r="P896" s="18"/>
      <c r="Q896" s="18">
        <v>1</v>
      </c>
      <c r="R896" s="18">
        <f>O902*1.732</f>
        <v>9.3528E-2</v>
      </c>
    </row>
    <row r="897" spans="2:18" x14ac:dyDescent="0.25">
      <c r="B897" s="25"/>
      <c r="C897" s="25"/>
      <c r="E897" s="25"/>
      <c r="I897" s="18">
        <v>2</v>
      </c>
      <c r="J897" s="18">
        <v>8.9999999999999993E-3</v>
      </c>
      <c r="K897" s="18">
        <v>37.22</v>
      </c>
      <c r="L897" s="18">
        <v>26.667000000000002</v>
      </c>
      <c r="M897" s="18">
        <v>37.332999999999998</v>
      </c>
      <c r="N897" s="18">
        <v>90</v>
      </c>
      <c r="O897" s="18">
        <v>1</v>
      </c>
      <c r="P897" s="18"/>
      <c r="Q897" s="18">
        <v>1</v>
      </c>
      <c r="R897" s="18">
        <f t="shared" ref="R897:R901" si="34">O903*1.732</f>
        <v>3.1175999999999999E-2</v>
      </c>
    </row>
    <row r="898" spans="2:18" x14ac:dyDescent="0.25">
      <c r="B898" s="25"/>
      <c r="C898" s="25"/>
      <c r="E898" s="25"/>
      <c r="I898" s="18">
        <v>3</v>
      </c>
      <c r="J898" s="18">
        <v>8.9999999999999993E-3</v>
      </c>
      <c r="K898" s="18">
        <v>37.19</v>
      </c>
      <c r="L898" s="18">
        <v>26.667000000000002</v>
      </c>
      <c r="M898" s="18">
        <v>37.332999999999998</v>
      </c>
      <c r="N898" s="18">
        <v>90</v>
      </c>
      <c r="O898" s="18">
        <v>1</v>
      </c>
      <c r="P898" s="18"/>
      <c r="Q898" s="18">
        <v>1</v>
      </c>
      <c r="R898" s="18">
        <f t="shared" si="34"/>
        <v>0</v>
      </c>
    </row>
    <row r="899" spans="2:18" x14ac:dyDescent="0.25">
      <c r="B899" s="25"/>
      <c r="C899" s="25"/>
      <c r="E899" s="25"/>
      <c r="I899" s="18">
        <v>4</v>
      </c>
      <c r="J899" s="18">
        <v>1.2999999999999999E-2</v>
      </c>
      <c r="K899" s="18">
        <v>246.77799999999999</v>
      </c>
      <c r="L899" s="18">
        <v>14.667</v>
      </c>
      <c r="M899" s="18">
        <v>255</v>
      </c>
      <c r="N899" s="18">
        <v>90</v>
      </c>
      <c r="O899" s="18">
        <v>1.423</v>
      </c>
      <c r="P899" s="18"/>
      <c r="Q899" s="18">
        <v>1.423</v>
      </c>
      <c r="R899" s="18">
        <f t="shared" si="34"/>
        <v>0.15587999999999999</v>
      </c>
    </row>
    <row r="900" spans="2:18" x14ac:dyDescent="0.25">
      <c r="B900" s="25"/>
      <c r="C900" s="25"/>
      <c r="E900" s="25"/>
      <c r="I900" s="18">
        <v>5</v>
      </c>
      <c r="J900" s="18">
        <v>1.4E-2</v>
      </c>
      <c r="K900" s="18">
        <v>247.24199999999999</v>
      </c>
      <c r="L900" s="18">
        <v>14.667</v>
      </c>
      <c r="M900" s="18">
        <v>255</v>
      </c>
      <c r="N900" s="18">
        <v>90</v>
      </c>
      <c r="O900" s="18">
        <v>1.5049999999999999</v>
      </c>
      <c r="P900" s="18"/>
      <c r="Q900" s="18">
        <v>1.5049999999999999</v>
      </c>
      <c r="R900" s="18">
        <f t="shared" si="34"/>
        <v>0.15587999999999999</v>
      </c>
    </row>
    <row r="901" spans="2:18" x14ac:dyDescent="0.25">
      <c r="B901" s="25"/>
      <c r="C901" s="25"/>
      <c r="E901" s="25"/>
      <c r="I901" s="18">
        <v>6</v>
      </c>
      <c r="J901" s="18">
        <v>1.2E-2</v>
      </c>
      <c r="K901" s="18">
        <v>245.00899999999999</v>
      </c>
      <c r="L901" s="18">
        <v>14.667</v>
      </c>
      <c r="M901" s="18">
        <v>255</v>
      </c>
      <c r="N901" s="18">
        <v>90</v>
      </c>
      <c r="O901" s="18">
        <v>1.351</v>
      </c>
      <c r="P901" s="18"/>
      <c r="Q901" s="18">
        <v>1.351</v>
      </c>
      <c r="R901" s="18">
        <f t="shared" si="34"/>
        <v>0.15587999999999999</v>
      </c>
    </row>
    <row r="902" spans="2:18" x14ac:dyDescent="0.25">
      <c r="B902" s="25"/>
      <c r="C902" s="25"/>
      <c r="E902" s="25"/>
      <c r="I902" s="18">
        <v>7</v>
      </c>
      <c r="J902" s="19">
        <v>5.6809999999999999E-4</v>
      </c>
      <c r="K902" s="18">
        <v>37.667000000000002</v>
      </c>
      <c r="L902" s="18">
        <v>31.332999999999998</v>
      </c>
      <c r="M902" s="18">
        <v>41.667000000000002</v>
      </c>
      <c r="N902" s="18">
        <v>90</v>
      </c>
      <c r="O902" s="18">
        <v>5.3999999999999999E-2</v>
      </c>
      <c r="P902" s="18"/>
      <c r="Q902" s="18"/>
      <c r="R902" s="18"/>
    </row>
    <row r="903" spans="2:18" x14ac:dyDescent="0.25">
      <c r="B903" s="25"/>
      <c r="C903" s="25"/>
      <c r="E903" s="25"/>
      <c r="I903" s="18">
        <v>8</v>
      </c>
      <c r="J903" s="19">
        <v>2.4350000000000001E-4</v>
      </c>
      <c r="K903" s="18">
        <v>34.777999999999999</v>
      </c>
      <c r="L903" s="18">
        <v>32.667000000000002</v>
      </c>
      <c r="M903" s="18">
        <v>37.332999999999998</v>
      </c>
      <c r="N903" s="18">
        <v>90</v>
      </c>
      <c r="O903" s="18">
        <v>1.7999999999999999E-2</v>
      </c>
      <c r="P903" s="18"/>
      <c r="Q903" s="18"/>
      <c r="R903" s="18"/>
    </row>
    <row r="904" spans="2:18" x14ac:dyDescent="0.25">
      <c r="B904" s="25"/>
      <c r="C904" s="25"/>
      <c r="E904" s="25"/>
      <c r="I904" s="18">
        <v>9</v>
      </c>
      <c r="J904" s="18">
        <v>13.659000000000001</v>
      </c>
      <c r="K904" s="18">
        <v>220.72900000000001</v>
      </c>
      <c r="L904" s="18">
        <v>7</v>
      </c>
      <c r="M904" s="18">
        <v>255</v>
      </c>
      <c r="N904" s="18">
        <v>0</v>
      </c>
      <c r="O904" s="18">
        <v>0</v>
      </c>
      <c r="P904" s="18"/>
      <c r="Q904" s="18"/>
      <c r="R904" s="18"/>
    </row>
    <row r="905" spans="2:18" x14ac:dyDescent="0.25">
      <c r="B905" s="25"/>
      <c r="C905" s="25"/>
      <c r="E905" s="25"/>
      <c r="I905" s="18">
        <v>10</v>
      </c>
      <c r="J905" s="19">
        <v>8.9280000000000002E-4</v>
      </c>
      <c r="K905" s="18">
        <v>32.121000000000002</v>
      </c>
      <c r="L905" s="18">
        <v>25.667000000000002</v>
      </c>
      <c r="M905" s="18">
        <v>35.332999999999998</v>
      </c>
      <c r="N905" s="18">
        <v>90</v>
      </c>
      <c r="O905" s="18">
        <v>0.09</v>
      </c>
      <c r="P905" s="18"/>
      <c r="Q905" s="18"/>
      <c r="R905" s="18"/>
    </row>
    <row r="906" spans="2:18" x14ac:dyDescent="0.25">
      <c r="B906" s="25"/>
      <c r="C906" s="25"/>
      <c r="E906" s="25"/>
      <c r="I906" s="18">
        <v>11</v>
      </c>
      <c r="J906" s="19">
        <v>8.9280000000000002E-4</v>
      </c>
      <c r="K906" s="18">
        <v>29.03</v>
      </c>
      <c r="L906" s="18">
        <v>20.667000000000002</v>
      </c>
      <c r="M906" s="18">
        <v>53.667000000000002</v>
      </c>
      <c r="N906" s="18">
        <v>90</v>
      </c>
      <c r="O906" s="18">
        <v>0.09</v>
      </c>
      <c r="P906" s="18"/>
      <c r="Q906" s="18"/>
      <c r="R906" s="18"/>
    </row>
    <row r="907" spans="2:18" x14ac:dyDescent="0.25">
      <c r="B907" s="25"/>
      <c r="C907" s="25"/>
      <c r="E907" s="25"/>
      <c r="I907" s="18">
        <v>12</v>
      </c>
      <c r="J907" s="19">
        <v>8.9280000000000002E-4</v>
      </c>
      <c r="K907" s="18">
        <v>39.03</v>
      </c>
      <c r="L907" s="18">
        <v>28.667000000000002</v>
      </c>
      <c r="M907" s="18">
        <v>45</v>
      </c>
      <c r="N907" s="18">
        <v>90</v>
      </c>
      <c r="O907" s="18">
        <v>0.09</v>
      </c>
      <c r="P907" s="18"/>
      <c r="Q907" s="18"/>
      <c r="R907" s="18"/>
    </row>
    <row r="908" spans="2:18" x14ac:dyDescent="0.25">
      <c r="B908" s="25"/>
      <c r="C908" s="25"/>
      <c r="E908" s="25"/>
    </row>
    <row r="909" spans="2:18" x14ac:dyDescent="0.25">
      <c r="B909" s="25"/>
      <c r="C909" s="25"/>
      <c r="E909" s="25"/>
      <c r="I909" s="18" t="s">
        <v>372</v>
      </c>
      <c r="J909" s="18" t="s">
        <v>373</v>
      </c>
      <c r="K909" s="18" t="s">
        <v>374</v>
      </c>
      <c r="L909" s="18" t="s">
        <v>375</v>
      </c>
      <c r="M909" s="18" t="s">
        <v>376</v>
      </c>
      <c r="N909" s="18" t="s">
        <v>377</v>
      </c>
      <c r="O909" s="18" t="s">
        <v>378</v>
      </c>
      <c r="P909" s="18"/>
      <c r="Q909" s="18" t="s">
        <v>379</v>
      </c>
      <c r="R909" s="18" t="s">
        <v>380</v>
      </c>
    </row>
    <row r="910" spans="2:18" x14ac:dyDescent="0.25">
      <c r="B910" s="25"/>
      <c r="C910" s="25"/>
      <c r="E910" s="25"/>
      <c r="I910" s="18">
        <v>1</v>
      </c>
      <c r="J910" s="18">
        <v>6.0000000000000001E-3</v>
      </c>
      <c r="K910" s="18">
        <v>37.649000000000001</v>
      </c>
      <c r="L910" s="18">
        <v>33.332999999999998</v>
      </c>
      <c r="M910" s="18">
        <v>79.667000000000002</v>
      </c>
      <c r="N910" s="18">
        <v>90</v>
      </c>
      <c r="O910" s="18">
        <v>1.01</v>
      </c>
      <c r="P910" s="18"/>
      <c r="Q910" s="18">
        <v>1.01</v>
      </c>
      <c r="R910" s="18">
        <f>O918*1.732</f>
        <v>8.4867999999999999E-2</v>
      </c>
    </row>
    <row r="911" spans="2:18" x14ac:dyDescent="0.25">
      <c r="B911" s="25"/>
      <c r="C911" s="25"/>
      <c r="E911" s="25"/>
      <c r="I911" s="18">
        <v>2</v>
      </c>
      <c r="J911" s="18">
        <v>6.0000000000000001E-3</v>
      </c>
      <c r="K911" s="18">
        <v>32.72</v>
      </c>
      <c r="L911" s="18">
        <v>22</v>
      </c>
      <c r="M911" s="18">
        <v>157</v>
      </c>
      <c r="N911" s="18">
        <v>-90</v>
      </c>
      <c r="O911" s="18">
        <v>1.022</v>
      </c>
      <c r="P911" s="18"/>
      <c r="Q911" s="18">
        <v>1.022</v>
      </c>
      <c r="R911" s="18">
        <f t="shared" ref="R911:R917" si="35">O919*1.732</f>
        <v>3.1175999999999999E-2</v>
      </c>
    </row>
    <row r="912" spans="2:18" x14ac:dyDescent="0.25">
      <c r="B912" s="25"/>
      <c r="C912" s="25"/>
      <c r="E912" s="25"/>
      <c r="I912" s="18">
        <v>3</v>
      </c>
      <c r="J912" s="18">
        <v>6.0000000000000001E-3</v>
      </c>
      <c r="K912" s="18">
        <v>36.408000000000001</v>
      </c>
      <c r="L912" s="18">
        <v>23</v>
      </c>
      <c r="M912" s="18">
        <v>76.667000000000002</v>
      </c>
      <c r="N912" s="18">
        <v>90</v>
      </c>
      <c r="O912" s="18">
        <v>1.01</v>
      </c>
      <c r="P912" s="18"/>
      <c r="Q912" s="18">
        <v>1.01</v>
      </c>
      <c r="R912" s="18">
        <f t="shared" si="35"/>
        <v>3.1175999999999999E-2</v>
      </c>
    </row>
    <row r="913" spans="2:18" x14ac:dyDescent="0.25">
      <c r="B913" s="25"/>
      <c r="C913" s="25"/>
      <c r="E913" s="25"/>
      <c r="I913" s="18">
        <v>4</v>
      </c>
      <c r="J913" s="18">
        <v>6.0000000000000001E-3</v>
      </c>
      <c r="K913" s="18">
        <v>37.515000000000001</v>
      </c>
      <c r="L913" s="18">
        <v>27.667000000000002</v>
      </c>
      <c r="M913" s="18">
        <v>79</v>
      </c>
      <c r="N913" s="18">
        <v>-90</v>
      </c>
      <c r="O913" s="18">
        <v>1.004</v>
      </c>
      <c r="P913" s="18"/>
      <c r="Q913" s="18">
        <v>1.004</v>
      </c>
      <c r="R913" s="18">
        <f t="shared" si="35"/>
        <v>6.4084000000000002E-2</v>
      </c>
    </row>
    <row r="914" spans="2:18" x14ac:dyDescent="0.25">
      <c r="B914" s="25"/>
      <c r="C914" s="25"/>
      <c r="E914" s="25"/>
      <c r="I914" s="18">
        <v>5</v>
      </c>
      <c r="J914" s="18">
        <v>7.0000000000000001E-3</v>
      </c>
      <c r="K914" s="18">
        <v>247.03899999999999</v>
      </c>
      <c r="L914" s="18">
        <v>30.332999999999998</v>
      </c>
      <c r="M914" s="18">
        <v>255</v>
      </c>
      <c r="N914" s="18">
        <v>90</v>
      </c>
      <c r="O914" s="18">
        <v>1.151</v>
      </c>
      <c r="P914" s="18"/>
      <c r="Q914" s="18">
        <v>1.151</v>
      </c>
      <c r="R914" s="18">
        <f t="shared" si="35"/>
        <v>6.4084000000000002E-2</v>
      </c>
    </row>
    <row r="915" spans="2:18" x14ac:dyDescent="0.25">
      <c r="B915" s="25"/>
      <c r="C915" s="25"/>
      <c r="E915" s="25"/>
      <c r="I915" s="18">
        <v>6</v>
      </c>
      <c r="J915" s="18">
        <v>8.0000000000000002E-3</v>
      </c>
      <c r="K915" s="18">
        <v>247.58799999999999</v>
      </c>
      <c r="L915" s="18">
        <v>33.332999999999998</v>
      </c>
      <c r="M915" s="18">
        <v>255</v>
      </c>
      <c r="N915" s="18">
        <v>90</v>
      </c>
      <c r="O915" s="18">
        <v>1.31</v>
      </c>
      <c r="P915" s="18"/>
      <c r="Q915" s="18">
        <v>1.31</v>
      </c>
      <c r="R915" s="18">
        <f t="shared" si="35"/>
        <v>0.13855999999999999</v>
      </c>
    </row>
    <row r="916" spans="2:18" x14ac:dyDescent="0.25">
      <c r="B916" s="25"/>
      <c r="C916" s="25"/>
      <c r="E916" s="25"/>
      <c r="I916" s="18">
        <v>7</v>
      </c>
      <c r="J916" s="18">
        <v>7.0000000000000001E-3</v>
      </c>
      <c r="K916" s="18">
        <v>247.35599999999999</v>
      </c>
      <c r="L916" s="18">
        <v>34</v>
      </c>
      <c r="M916" s="18">
        <v>255</v>
      </c>
      <c r="N916" s="18">
        <v>90</v>
      </c>
      <c r="O916" s="18">
        <v>1.1759999999999999</v>
      </c>
      <c r="P916" s="18"/>
      <c r="Q916" s="18">
        <v>1.1759999999999999</v>
      </c>
      <c r="R916" s="18">
        <f t="shared" si="35"/>
        <v>0.22342800000000002</v>
      </c>
    </row>
    <row r="917" spans="2:18" x14ac:dyDescent="0.25">
      <c r="B917" s="25"/>
      <c r="C917" s="25"/>
      <c r="E917" s="25"/>
      <c r="I917" s="18">
        <v>8</v>
      </c>
      <c r="J917" s="18">
        <v>6.0000000000000001E-3</v>
      </c>
      <c r="K917" s="18">
        <v>244.42</v>
      </c>
      <c r="L917" s="18">
        <v>31.667000000000002</v>
      </c>
      <c r="M917" s="18">
        <v>255</v>
      </c>
      <c r="N917" s="18">
        <v>90</v>
      </c>
      <c r="O917" s="18">
        <v>1.0349999999999999</v>
      </c>
      <c r="P917" s="18"/>
      <c r="Q917" s="18">
        <v>1.0349999999999999</v>
      </c>
      <c r="R917" s="18">
        <f t="shared" si="35"/>
        <v>5.3691999999999997E-2</v>
      </c>
    </row>
    <row r="918" spans="2:18" x14ac:dyDescent="0.25">
      <c r="B918" s="25"/>
      <c r="C918" s="25"/>
      <c r="E918" s="25"/>
      <c r="I918" s="18">
        <v>9</v>
      </c>
      <c r="J918" s="19">
        <v>3.3740000000000002E-4</v>
      </c>
      <c r="K918" s="18">
        <v>31.443999999999999</v>
      </c>
      <c r="L918" s="18">
        <v>30.332999999999998</v>
      </c>
      <c r="M918" s="18">
        <v>35.332999999999998</v>
      </c>
      <c r="N918" s="18">
        <v>90</v>
      </c>
      <c r="O918" s="18">
        <v>4.9000000000000002E-2</v>
      </c>
      <c r="P918" s="18"/>
      <c r="Q918" s="18"/>
      <c r="R918" s="18"/>
    </row>
    <row r="919" spans="2:18" x14ac:dyDescent="0.25">
      <c r="B919" s="25"/>
      <c r="C919" s="25"/>
      <c r="E919" s="25"/>
      <c r="I919" s="18">
        <v>10</v>
      </c>
      <c r="J919" s="19">
        <v>1.4990000000000001E-4</v>
      </c>
      <c r="K919" s="18">
        <v>47.417000000000002</v>
      </c>
      <c r="L919" s="18">
        <v>30.667000000000002</v>
      </c>
      <c r="M919" s="18">
        <v>86.332999999999998</v>
      </c>
      <c r="N919" s="18">
        <v>90</v>
      </c>
      <c r="O919" s="18">
        <v>1.7999999999999999E-2</v>
      </c>
      <c r="P919" s="18"/>
      <c r="Q919" s="18"/>
      <c r="R919" s="18"/>
    </row>
    <row r="920" spans="2:18" x14ac:dyDescent="0.25">
      <c r="B920" s="25"/>
      <c r="C920" s="25"/>
      <c r="E920" s="25"/>
      <c r="I920" s="18">
        <v>11</v>
      </c>
      <c r="J920" s="19">
        <v>1.4990000000000001E-4</v>
      </c>
      <c r="K920" s="18">
        <v>57.5</v>
      </c>
      <c r="L920" s="18">
        <v>39.667000000000002</v>
      </c>
      <c r="M920" s="18">
        <v>96</v>
      </c>
      <c r="N920" s="18">
        <v>90</v>
      </c>
      <c r="O920" s="18">
        <v>1.7999999999999999E-2</v>
      </c>
      <c r="P920" s="18"/>
      <c r="Q920" s="18"/>
      <c r="R920" s="18"/>
    </row>
    <row r="921" spans="2:18" x14ac:dyDescent="0.25">
      <c r="B921" s="25"/>
      <c r="C921" s="25"/>
      <c r="E921" s="25"/>
      <c r="I921" s="18">
        <v>12</v>
      </c>
      <c r="J921" s="19">
        <v>2.6239999999999998E-4</v>
      </c>
      <c r="K921" s="18">
        <v>39.524000000000001</v>
      </c>
      <c r="L921" s="18">
        <v>26</v>
      </c>
      <c r="M921" s="18">
        <v>48.667000000000002</v>
      </c>
      <c r="N921" s="18">
        <v>90</v>
      </c>
      <c r="O921" s="18">
        <v>3.6999999999999998E-2</v>
      </c>
      <c r="P921" s="18"/>
      <c r="Q921" s="18"/>
      <c r="R921" s="18"/>
    </row>
    <row r="922" spans="2:18" x14ac:dyDescent="0.25">
      <c r="B922" s="25"/>
      <c r="C922" s="25"/>
      <c r="E922" s="25"/>
      <c r="I922" s="18">
        <v>13</v>
      </c>
      <c r="J922" s="19">
        <v>2.6239999999999998E-4</v>
      </c>
      <c r="K922" s="18">
        <v>34.81</v>
      </c>
      <c r="L922" s="18">
        <v>25.332999999999998</v>
      </c>
      <c r="M922" s="18">
        <v>39.332999999999998</v>
      </c>
      <c r="N922" s="18">
        <v>90</v>
      </c>
      <c r="O922" s="18">
        <v>3.6999999999999998E-2</v>
      </c>
      <c r="P922" s="18"/>
      <c r="Q922" s="18"/>
      <c r="R922" s="18"/>
    </row>
    <row r="923" spans="2:18" x14ac:dyDescent="0.25">
      <c r="B923" s="25"/>
      <c r="C923" s="25"/>
      <c r="E923" s="25"/>
      <c r="I923" s="18">
        <v>14</v>
      </c>
      <c r="J923" s="19">
        <v>5.2479999999999996E-4</v>
      </c>
      <c r="K923" s="18">
        <v>40.786000000000001</v>
      </c>
      <c r="L923" s="18">
        <v>25.332999999999998</v>
      </c>
      <c r="M923" s="18">
        <v>86.667000000000002</v>
      </c>
      <c r="N923" s="18">
        <v>90</v>
      </c>
      <c r="O923" s="18">
        <v>0.08</v>
      </c>
      <c r="P923" s="18"/>
      <c r="Q923" s="18"/>
      <c r="R923" s="18"/>
    </row>
    <row r="924" spans="2:18" x14ac:dyDescent="0.25">
      <c r="B924" s="25"/>
      <c r="C924" s="25"/>
      <c r="E924" s="25"/>
      <c r="I924" s="18">
        <v>15</v>
      </c>
      <c r="J924" s="19">
        <v>8.2470000000000004E-4</v>
      </c>
      <c r="K924" s="18">
        <v>50.515000000000001</v>
      </c>
      <c r="L924" s="18">
        <v>32.332999999999998</v>
      </c>
      <c r="M924" s="18">
        <v>54.667000000000002</v>
      </c>
      <c r="N924" s="18">
        <v>90</v>
      </c>
      <c r="O924" s="18">
        <v>0.129</v>
      </c>
      <c r="P924" s="18"/>
      <c r="Q924" s="18"/>
      <c r="R924" s="18"/>
    </row>
    <row r="925" spans="2:18" x14ac:dyDescent="0.25">
      <c r="B925" s="25"/>
      <c r="C925" s="25"/>
      <c r="E925" s="25"/>
      <c r="I925" s="18">
        <v>16</v>
      </c>
      <c r="J925" s="19">
        <v>2.2489999999999999E-4</v>
      </c>
      <c r="K925" s="18">
        <v>32.332999999999998</v>
      </c>
      <c r="L925" s="18">
        <v>27.667000000000002</v>
      </c>
      <c r="M925" s="18">
        <v>35.332999999999998</v>
      </c>
      <c r="N925" s="18">
        <v>90</v>
      </c>
      <c r="O925" s="18">
        <v>3.1E-2</v>
      </c>
      <c r="P925" s="18"/>
      <c r="Q925" s="18"/>
      <c r="R925" s="18"/>
    </row>
    <row r="926" spans="2:18" x14ac:dyDescent="0.25">
      <c r="B926" s="25"/>
      <c r="C926" s="25"/>
      <c r="E926" s="25"/>
    </row>
    <row r="927" spans="2:18" x14ac:dyDescent="0.25">
      <c r="B927" s="25"/>
      <c r="C927" s="25"/>
      <c r="E927" s="25"/>
      <c r="I927" s="18" t="s">
        <v>372</v>
      </c>
      <c r="J927" s="18" t="s">
        <v>373</v>
      </c>
      <c r="K927" s="18" t="s">
        <v>374</v>
      </c>
      <c r="L927" s="18" t="s">
        <v>375</v>
      </c>
      <c r="M927" s="18" t="s">
        <v>376</v>
      </c>
      <c r="N927" s="18" t="s">
        <v>377</v>
      </c>
      <c r="O927" s="18" t="s">
        <v>378</v>
      </c>
      <c r="P927" s="18"/>
      <c r="Q927" s="18" t="s">
        <v>379</v>
      </c>
      <c r="R927" s="18" t="s">
        <v>380</v>
      </c>
    </row>
    <row r="928" spans="2:18" x14ac:dyDescent="0.25">
      <c r="B928" s="25"/>
      <c r="C928" s="25"/>
      <c r="E928" s="25"/>
      <c r="I928" s="18">
        <v>1</v>
      </c>
      <c r="J928" s="18">
        <v>8.0000000000000002E-3</v>
      </c>
      <c r="K928" s="18">
        <v>112.185</v>
      </c>
      <c r="L928" s="18">
        <v>65</v>
      </c>
      <c r="M928" s="18">
        <v>218</v>
      </c>
      <c r="N928" s="18">
        <v>90</v>
      </c>
      <c r="O928" s="18">
        <v>0.996</v>
      </c>
      <c r="P928" s="18"/>
      <c r="Q928" s="18">
        <v>0.996</v>
      </c>
      <c r="R928" s="18">
        <f>O932*1.732</f>
        <v>0.140292</v>
      </c>
    </row>
    <row r="929" spans="2:18" x14ac:dyDescent="0.25">
      <c r="B929" s="25"/>
      <c r="C929" s="25"/>
      <c r="E929" s="25"/>
      <c r="I929" s="18">
        <v>2</v>
      </c>
      <c r="J929" s="18">
        <v>8.0000000000000002E-3</v>
      </c>
      <c r="K929" s="18">
        <v>68.701999999999998</v>
      </c>
      <c r="L929" s="18">
        <v>48</v>
      </c>
      <c r="M929" s="18">
        <v>198.333</v>
      </c>
      <c r="N929" s="18">
        <v>90</v>
      </c>
      <c r="O929" s="18">
        <v>0.996</v>
      </c>
      <c r="P929" s="18"/>
      <c r="Q929" s="18">
        <v>0.996</v>
      </c>
      <c r="R929" s="18">
        <f t="shared" ref="R929:R931" si="36">O933*1.732</f>
        <v>4.1568000000000001E-2</v>
      </c>
    </row>
    <row r="930" spans="2:18" x14ac:dyDescent="0.25">
      <c r="B930" s="25"/>
      <c r="C930" s="25"/>
      <c r="E930" s="25"/>
      <c r="I930" s="18">
        <v>3</v>
      </c>
      <c r="J930" s="18">
        <v>8.9999999999999993E-3</v>
      </c>
      <c r="K930" s="18">
        <v>80.087999999999994</v>
      </c>
      <c r="L930" s="18">
        <v>31.667000000000002</v>
      </c>
      <c r="M930" s="18">
        <v>82.667000000000002</v>
      </c>
      <c r="N930" s="18">
        <v>90</v>
      </c>
      <c r="O930" s="18">
        <v>1.093</v>
      </c>
      <c r="P930" s="18"/>
      <c r="Q930" s="18">
        <v>1.093</v>
      </c>
      <c r="R930" s="18">
        <f t="shared" si="36"/>
        <v>0.20957199999999998</v>
      </c>
    </row>
    <row r="931" spans="2:18" x14ac:dyDescent="0.25">
      <c r="B931" s="25"/>
      <c r="C931" s="25"/>
      <c r="E931" s="25"/>
      <c r="I931" s="18">
        <v>4</v>
      </c>
      <c r="J931" s="18">
        <v>1.0999999999999999E-2</v>
      </c>
      <c r="K931" s="18">
        <v>104.65300000000001</v>
      </c>
      <c r="L931" s="18">
        <v>32.332999999999998</v>
      </c>
      <c r="M931" s="18">
        <v>107</v>
      </c>
      <c r="N931" s="18">
        <v>90</v>
      </c>
      <c r="O931" s="18">
        <v>1.3440000000000001</v>
      </c>
      <c r="P931" s="18"/>
      <c r="Q931" s="18">
        <v>1.3440000000000001</v>
      </c>
      <c r="R931" s="18">
        <f t="shared" si="36"/>
        <v>9.8724000000000006E-2</v>
      </c>
    </row>
    <row r="932" spans="2:18" x14ac:dyDescent="0.25">
      <c r="B932" s="25"/>
      <c r="C932" s="25"/>
      <c r="E932" s="25"/>
      <c r="I932" s="18">
        <v>5</v>
      </c>
      <c r="J932" s="19">
        <v>7.2119999999999997E-4</v>
      </c>
      <c r="K932" s="18">
        <v>37.697000000000003</v>
      </c>
      <c r="L932" s="18">
        <v>32.332999999999998</v>
      </c>
      <c r="M932" s="18">
        <v>60</v>
      </c>
      <c r="N932" s="18">
        <v>90</v>
      </c>
      <c r="O932" s="18">
        <v>8.1000000000000003E-2</v>
      </c>
      <c r="P932" s="18"/>
      <c r="Q932" s="18"/>
      <c r="R932" s="18"/>
    </row>
    <row r="933" spans="2:18" x14ac:dyDescent="0.25">
      <c r="B933" s="25"/>
      <c r="C933" s="25"/>
      <c r="E933" s="25"/>
      <c r="I933" s="18">
        <v>6</v>
      </c>
      <c r="J933" s="19">
        <v>2.6229999999999998E-4</v>
      </c>
      <c r="K933" s="18">
        <v>54.5</v>
      </c>
      <c r="L933" s="18">
        <v>22.667000000000002</v>
      </c>
      <c r="M933" s="18">
        <v>115.667</v>
      </c>
      <c r="N933" s="18">
        <v>90</v>
      </c>
      <c r="O933" s="18">
        <v>2.4E-2</v>
      </c>
      <c r="P933" s="18"/>
      <c r="Q933" s="18"/>
      <c r="R933" s="18"/>
    </row>
    <row r="934" spans="2:18" x14ac:dyDescent="0.25">
      <c r="B934" s="25"/>
      <c r="C934" s="25"/>
      <c r="E934" s="25"/>
      <c r="I934" s="18">
        <v>7</v>
      </c>
      <c r="J934" s="18">
        <v>1E-3</v>
      </c>
      <c r="K934" s="18">
        <v>34.75</v>
      </c>
      <c r="L934" s="18">
        <v>26.332999999999998</v>
      </c>
      <c r="M934" s="18">
        <v>92</v>
      </c>
      <c r="N934" s="18">
        <v>90</v>
      </c>
      <c r="O934" s="18">
        <v>0.121</v>
      </c>
      <c r="P934" s="18"/>
      <c r="Q934" s="18"/>
      <c r="R934" s="18"/>
    </row>
    <row r="935" spans="2:18" x14ac:dyDescent="0.25">
      <c r="B935" s="25"/>
      <c r="C935" s="25"/>
      <c r="E935" s="25"/>
      <c r="I935" s="18">
        <v>8</v>
      </c>
      <c r="J935" s="19">
        <v>5.2450000000000001E-4</v>
      </c>
      <c r="K935" s="18">
        <v>35.417000000000002</v>
      </c>
      <c r="L935" s="18">
        <v>32.332999999999998</v>
      </c>
      <c r="M935" s="18">
        <v>44</v>
      </c>
      <c r="N935" s="18">
        <v>90</v>
      </c>
      <c r="O935" s="18">
        <v>5.7000000000000002E-2</v>
      </c>
      <c r="P935" s="18"/>
      <c r="Q935" s="18"/>
      <c r="R935" s="18"/>
    </row>
    <row r="936" spans="2:18" x14ac:dyDescent="0.25">
      <c r="B936" s="25"/>
      <c r="C936" s="25"/>
      <c r="E936" s="25"/>
    </row>
    <row r="937" spans="2:18" x14ac:dyDescent="0.25">
      <c r="B937" s="25"/>
      <c r="C937" s="25"/>
      <c r="E937" s="25"/>
      <c r="I937" s="18" t="s">
        <v>372</v>
      </c>
      <c r="J937" s="18" t="s">
        <v>373</v>
      </c>
      <c r="K937" s="18" t="s">
        <v>374</v>
      </c>
      <c r="L937" s="18" t="s">
        <v>375</v>
      </c>
      <c r="M937" s="18" t="s">
        <v>376</v>
      </c>
      <c r="N937" s="18" t="s">
        <v>377</v>
      </c>
      <c r="O937" s="18" t="s">
        <v>378</v>
      </c>
      <c r="P937" s="18"/>
      <c r="Q937" s="18" t="s">
        <v>379</v>
      </c>
      <c r="R937" s="18" t="s">
        <v>380</v>
      </c>
    </row>
    <row r="938" spans="2:18" x14ac:dyDescent="0.25">
      <c r="B938" s="25"/>
      <c r="C938" s="25"/>
      <c r="E938" s="25"/>
      <c r="I938" s="18">
        <v>1</v>
      </c>
      <c r="J938" s="18">
        <v>0.01</v>
      </c>
      <c r="K938" s="18">
        <v>37.423999999999999</v>
      </c>
      <c r="L938" s="18">
        <v>35.332999999999998</v>
      </c>
      <c r="M938" s="18">
        <v>50</v>
      </c>
      <c r="N938" s="18">
        <v>90</v>
      </c>
      <c r="O938" s="18">
        <v>1</v>
      </c>
      <c r="P938" s="18"/>
      <c r="Q938" s="18">
        <v>1</v>
      </c>
      <c r="R938" s="18">
        <f>O948*1.732</f>
        <v>0.26153199999999999</v>
      </c>
    </row>
    <row r="939" spans="2:18" x14ac:dyDescent="0.25">
      <c r="B939" s="25"/>
      <c r="C939" s="25"/>
      <c r="E939" s="25"/>
      <c r="I939" s="18">
        <v>2</v>
      </c>
      <c r="J939" s="18">
        <v>0.01</v>
      </c>
      <c r="K939" s="18">
        <v>37.326999999999998</v>
      </c>
      <c r="L939" s="18">
        <v>36.332999999999998</v>
      </c>
      <c r="M939" s="18">
        <v>38.332999999999998</v>
      </c>
      <c r="N939" s="18">
        <v>90</v>
      </c>
      <c r="O939" s="18">
        <v>1</v>
      </c>
      <c r="P939" s="18"/>
      <c r="Q939" s="18">
        <v>1</v>
      </c>
      <c r="R939" s="18">
        <f t="shared" ref="R939:R947" si="37">O949*1.732</f>
        <v>0.22862400000000002</v>
      </c>
    </row>
    <row r="940" spans="2:18" x14ac:dyDescent="0.25">
      <c r="B940" s="25"/>
      <c r="C940" s="25"/>
      <c r="E940" s="25"/>
      <c r="I940" s="18">
        <v>3</v>
      </c>
      <c r="J940" s="18">
        <v>0.01</v>
      </c>
      <c r="K940" s="18">
        <v>37.320999999999998</v>
      </c>
      <c r="L940" s="18">
        <v>36.332999999999998</v>
      </c>
      <c r="M940" s="18">
        <v>37.332999999999998</v>
      </c>
      <c r="N940" s="18">
        <v>90</v>
      </c>
      <c r="O940" s="18">
        <v>1</v>
      </c>
      <c r="P940" s="18"/>
      <c r="Q940" s="18">
        <v>1</v>
      </c>
      <c r="R940" s="18">
        <f t="shared" si="37"/>
        <v>3.2908E-2</v>
      </c>
    </row>
    <row r="941" spans="2:18" x14ac:dyDescent="0.25">
      <c r="B941" s="25"/>
      <c r="C941" s="25"/>
      <c r="E941" s="25"/>
      <c r="I941" s="18">
        <v>4</v>
      </c>
      <c r="J941" s="18">
        <v>0.01</v>
      </c>
      <c r="K941" s="18">
        <v>37.332999999999998</v>
      </c>
      <c r="L941" s="18">
        <v>36</v>
      </c>
      <c r="M941" s="18">
        <v>38.332999999999998</v>
      </c>
      <c r="N941" s="18">
        <v>90</v>
      </c>
      <c r="O941" s="18">
        <v>1</v>
      </c>
      <c r="P941" s="18"/>
      <c r="Q941" s="18">
        <v>1</v>
      </c>
      <c r="R941" s="18">
        <f t="shared" si="37"/>
        <v>4.8495999999999997E-2</v>
      </c>
    </row>
    <row r="942" spans="2:18" x14ac:dyDescent="0.25">
      <c r="B942" s="25"/>
      <c r="C942" s="25"/>
      <c r="E942" s="25"/>
      <c r="I942" s="18">
        <v>5</v>
      </c>
      <c r="J942" s="18">
        <v>0.01</v>
      </c>
      <c r="K942" s="18">
        <v>37.326999999999998</v>
      </c>
      <c r="L942" s="18">
        <v>35</v>
      </c>
      <c r="M942" s="18">
        <v>38.332999999999998</v>
      </c>
      <c r="N942" s="18">
        <v>90</v>
      </c>
      <c r="O942" s="18">
        <v>1</v>
      </c>
      <c r="P942" s="18"/>
      <c r="Q942" s="18">
        <v>1</v>
      </c>
      <c r="R942" s="18">
        <f t="shared" si="37"/>
        <v>0.14722000000000002</v>
      </c>
    </row>
    <row r="943" spans="2:18" x14ac:dyDescent="0.25">
      <c r="B943" s="25"/>
      <c r="C943" s="25"/>
      <c r="E943" s="25"/>
      <c r="I943" s="18">
        <v>6</v>
      </c>
      <c r="J943" s="18">
        <v>0.01</v>
      </c>
      <c r="K943" s="18">
        <v>244.887</v>
      </c>
      <c r="L943" s="18">
        <v>33.332999999999998</v>
      </c>
      <c r="M943" s="18">
        <v>255</v>
      </c>
      <c r="N943" s="18">
        <v>90</v>
      </c>
      <c r="O943" s="18">
        <v>1.075</v>
      </c>
      <c r="P943" s="18"/>
      <c r="Q943" s="18">
        <v>1.075</v>
      </c>
      <c r="R943" s="18">
        <f t="shared" si="37"/>
        <v>0.26153199999999999</v>
      </c>
    </row>
    <row r="944" spans="2:18" x14ac:dyDescent="0.25">
      <c r="B944" s="25"/>
      <c r="C944" s="25"/>
      <c r="E944" s="25"/>
      <c r="I944" s="18">
        <v>7</v>
      </c>
      <c r="J944" s="18">
        <v>0.01</v>
      </c>
      <c r="K944" s="18">
        <v>245.09899999999999</v>
      </c>
      <c r="L944" s="18">
        <v>33.332999999999998</v>
      </c>
      <c r="M944" s="18">
        <v>255</v>
      </c>
      <c r="N944" s="18">
        <v>90</v>
      </c>
      <c r="O944" s="18">
        <v>1.038</v>
      </c>
      <c r="P944" s="18"/>
      <c r="Q944" s="18">
        <v>1.038</v>
      </c>
      <c r="R944" s="18">
        <f t="shared" si="37"/>
        <v>3.2908E-2</v>
      </c>
    </row>
    <row r="945" spans="1:18" x14ac:dyDescent="0.25">
      <c r="B945" s="25"/>
      <c r="C945" s="25"/>
      <c r="E945" s="25"/>
      <c r="I945" s="18">
        <v>8</v>
      </c>
      <c r="J945" s="18">
        <v>0.01</v>
      </c>
      <c r="K945" s="18">
        <v>239.845</v>
      </c>
      <c r="L945" s="18">
        <v>32</v>
      </c>
      <c r="M945" s="18">
        <v>255</v>
      </c>
      <c r="N945" s="18">
        <v>90</v>
      </c>
      <c r="O945" s="18">
        <v>1.028</v>
      </c>
      <c r="P945" s="18"/>
      <c r="Q945" s="18">
        <v>1.028</v>
      </c>
      <c r="R945" s="18">
        <f t="shared" si="37"/>
        <v>4.8495999999999997E-2</v>
      </c>
    </row>
    <row r="946" spans="1:18" x14ac:dyDescent="0.25">
      <c r="B946" s="25"/>
      <c r="C946" s="25"/>
      <c r="E946" s="25"/>
      <c r="I946" s="18">
        <v>9</v>
      </c>
      <c r="J946" s="18">
        <v>1.4E-2</v>
      </c>
      <c r="K946" s="18">
        <v>247.239</v>
      </c>
      <c r="L946" s="18">
        <v>32.667000000000002</v>
      </c>
      <c r="M946" s="18">
        <v>255</v>
      </c>
      <c r="N946" s="18">
        <v>90</v>
      </c>
      <c r="O946" s="18">
        <v>1.462</v>
      </c>
      <c r="P946" s="18"/>
      <c r="Q946" s="18">
        <v>1.462</v>
      </c>
      <c r="R946" s="18">
        <f t="shared" si="37"/>
        <v>0.26153199999999999</v>
      </c>
    </row>
    <row r="947" spans="1:18" x14ac:dyDescent="0.25">
      <c r="B947" s="25"/>
      <c r="C947" s="25"/>
      <c r="E947" s="25"/>
      <c r="I947" s="18">
        <v>10</v>
      </c>
      <c r="J947" s="18">
        <v>1.4E-2</v>
      </c>
      <c r="K947" s="18">
        <v>245.214</v>
      </c>
      <c r="L947" s="18">
        <v>32</v>
      </c>
      <c r="M947" s="18">
        <v>255</v>
      </c>
      <c r="N947" s="18">
        <v>90</v>
      </c>
      <c r="O947" s="18">
        <v>1.462</v>
      </c>
      <c r="P947" s="18"/>
      <c r="Q947" s="18">
        <v>1.462</v>
      </c>
      <c r="R947" s="18">
        <f t="shared" si="37"/>
        <v>4.8495999999999997E-2</v>
      </c>
    </row>
    <row r="948" spans="1:18" x14ac:dyDescent="0.25">
      <c r="B948" s="25"/>
      <c r="C948" s="25"/>
      <c r="E948" s="25"/>
      <c r="I948" s="18">
        <v>11</v>
      </c>
      <c r="J948" s="18">
        <v>2E-3</v>
      </c>
      <c r="K948" s="18">
        <v>31.843</v>
      </c>
      <c r="L948" s="18">
        <v>29.667000000000002</v>
      </c>
      <c r="M948" s="18">
        <v>38</v>
      </c>
      <c r="N948" s="18">
        <v>90</v>
      </c>
      <c r="O948" s="18">
        <v>0.151</v>
      </c>
      <c r="P948" s="18"/>
      <c r="Q948" s="18"/>
      <c r="R948" s="18"/>
    </row>
    <row r="949" spans="1:18" x14ac:dyDescent="0.25">
      <c r="B949" s="25"/>
      <c r="C949" s="25"/>
      <c r="E949" s="25"/>
      <c r="I949" s="18">
        <v>12</v>
      </c>
      <c r="J949" s="18">
        <v>1E-3</v>
      </c>
      <c r="K949" s="18">
        <v>77.843999999999994</v>
      </c>
      <c r="L949" s="18">
        <v>35.332999999999998</v>
      </c>
      <c r="M949" s="18">
        <v>86.667000000000002</v>
      </c>
      <c r="N949" s="18">
        <v>90</v>
      </c>
      <c r="O949" s="18">
        <v>0.13200000000000001</v>
      </c>
      <c r="P949" s="18"/>
      <c r="Q949" s="18"/>
      <c r="R949" s="18"/>
    </row>
    <row r="950" spans="1:18" x14ac:dyDescent="0.25">
      <c r="B950" s="25"/>
      <c r="C950" s="25"/>
      <c r="E950" s="25"/>
      <c r="I950" s="18">
        <v>13</v>
      </c>
      <c r="J950" s="19">
        <v>2.6699999999999998E-4</v>
      </c>
      <c r="K950" s="18">
        <v>37.332999999999998</v>
      </c>
      <c r="L950" s="18">
        <v>37.332999999999998</v>
      </c>
      <c r="M950" s="18">
        <v>37.332999999999998</v>
      </c>
      <c r="N950" s="18">
        <v>90</v>
      </c>
      <c r="O950" s="18">
        <v>1.9E-2</v>
      </c>
      <c r="P950" s="18"/>
      <c r="Q950" s="18"/>
      <c r="R950" s="18"/>
    </row>
    <row r="951" spans="1:18" x14ac:dyDescent="0.25">
      <c r="B951" s="25"/>
      <c r="C951" s="25"/>
      <c r="E951" s="25"/>
      <c r="I951" s="18">
        <v>14</v>
      </c>
      <c r="J951" s="19">
        <v>3.5599999999999998E-4</v>
      </c>
      <c r="K951" s="18">
        <v>35.667000000000002</v>
      </c>
      <c r="L951" s="18">
        <v>32.667000000000002</v>
      </c>
      <c r="M951" s="18">
        <v>37.332999999999998</v>
      </c>
      <c r="N951" s="18">
        <v>90</v>
      </c>
      <c r="O951" s="18">
        <v>2.8000000000000001E-2</v>
      </c>
      <c r="P951" s="18"/>
      <c r="Q951" s="18"/>
      <c r="R951" s="18"/>
    </row>
    <row r="952" spans="1:18" x14ac:dyDescent="0.25">
      <c r="B952" s="25"/>
      <c r="C952" s="25"/>
      <c r="E952" s="25"/>
      <c r="I952" s="18">
        <v>15</v>
      </c>
      <c r="J952" s="19">
        <v>8.8999999999999995E-4</v>
      </c>
      <c r="K952" s="18">
        <v>99.766999999999996</v>
      </c>
      <c r="L952" s="18">
        <v>31.667000000000002</v>
      </c>
      <c r="M952" s="18">
        <v>134.667</v>
      </c>
      <c r="N952" s="18">
        <v>90</v>
      </c>
      <c r="O952" s="18">
        <v>8.5000000000000006E-2</v>
      </c>
      <c r="P952" s="18"/>
      <c r="Q952" s="18"/>
      <c r="R952" s="18"/>
    </row>
    <row r="953" spans="1:18" x14ac:dyDescent="0.25">
      <c r="B953" s="25"/>
      <c r="C953" s="25"/>
      <c r="E953" s="25"/>
      <c r="I953" s="18">
        <v>16</v>
      </c>
      <c r="J953" s="18">
        <v>2E-3</v>
      </c>
      <c r="K953" s="18">
        <v>31.274999999999999</v>
      </c>
      <c r="L953" s="18">
        <v>28.667000000000002</v>
      </c>
      <c r="M953" s="18">
        <v>38.332999999999998</v>
      </c>
      <c r="N953" s="18">
        <v>90</v>
      </c>
      <c r="O953" s="18">
        <v>0.151</v>
      </c>
      <c r="P953" s="18"/>
      <c r="Q953" s="18"/>
      <c r="R953" s="18"/>
    </row>
    <row r="954" spans="1:18" x14ac:dyDescent="0.25">
      <c r="B954" s="25"/>
      <c r="C954" s="25"/>
      <c r="E954" s="25"/>
      <c r="I954" s="18">
        <v>17</v>
      </c>
      <c r="J954" s="19">
        <v>2.6699999999999998E-4</v>
      </c>
      <c r="K954" s="18">
        <v>35.110999999999997</v>
      </c>
      <c r="L954" s="18">
        <v>33.667000000000002</v>
      </c>
      <c r="M954" s="18">
        <v>36.332999999999998</v>
      </c>
      <c r="N954" s="18">
        <v>90</v>
      </c>
      <c r="O954" s="18">
        <v>1.9E-2</v>
      </c>
      <c r="P954" s="18"/>
      <c r="Q954" s="18"/>
      <c r="R954" s="18"/>
    </row>
    <row r="955" spans="1:18" x14ac:dyDescent="0.25">
      <c r="B955" s="25"/>
      <c r="C955" s="25"/>
      <c r="E955" s="25"/>
      <c r="I955" s="18">
        <v>18</v>
      </c>
      <c r="J955" s="19">
        <v>3.5599999999999998E-4</v>
      </c>
      <c r="K955" s="18">
        <v>35.082999999999998</v>
      </c>
      <c r="L955" s="18">
        <v>33.667000000000002</v>
      </c>
      <c r="M955" s="18">
        <v>37.332999999999998</v>
      </c>
      <c r="N955" s="18">
        <v>90</v>
      </c>
      <c r="O955" s="18">
        <v>2.8000000000000001E-2</v>
      </c>
      <c r="P955" s="18"/>
      <c r="Q955" s="18"/>
      <c r="R955" s="18"/>
    </row>
    <row r="956" spans="1:18" x14ac:dyDescent="0.25">
      <c r="B956" s="25"/>
      <c r="C956" s="25"/>
      <c r="E956" s="25"/>
      <c r="I956" s="18">
        <v>19</v>
      </c>
      <c r="J956" s="18">
        <v>2E-3</v>
      </c>
      <c r="K956" s="18">
        <v>73.137</v>
      </c>
      <c r="L956" s="18">
        <v>32.332999999999998</v>
      </c>
      <c r="M956" s="18">
        <v>92.332999999999998</v>
      </c>
      <c r="N956" s="18">
        <v>90</v>
      </c>
      <c r="O956" s="18">
        <v>0.151</v>
      </c>
      <c r="P956" s="18"/>
      <c r="Q956" s="18"/>
      <c r="R956" s="18"/>
    </row>
    <row r="957" spans="1:18" x14ac:dyDescent="0.25">
      <c r="B957" s="25"/>
      <c r="C957" s="25"/>
      <c r="E957" s="25"/>
      <c r="I957" s="18">
        <v>20</v>
      </c>
      <c r="J957" s="19">
        <v>3.5599999999999998E-4</v>
      </c>
      <c r="K957" s="18">
        <v>36.917000000000002</v>
      </c>
      <c r="L957" s="18">
        <v>36</v>
      </c>
      <c r="M957" s="18">
        <v>37.332999999999998</v>
      </c>
      <c r="N957" s="18">
        <v>90</v>
      </c>
      <c r="O957" s="18">
        <v>2.8000000000000001E-2</v>
      </c>
      <c r="P957" s="18"/>
      <c r="Q957" s="18"/>
      <c r="R957" s="18"/>
    </row>
    <row r="958" spans="1:18" x14ac:dyDescent="0.25">
      <c r="B958" s="25"/>
      <c r="C958" s="25"/>
      <c r="E958" s="25"/>
    </row>
    <row r="959" spans="1:18" ht="16.2" customHeight="1" x14ac:dyDescent="0.25">
      <c r="A959" s="7">
        <v>16</v>
      </c>
      <c r="B959" s="26" t="s">
        <v>69</v>
      </c>
      <c r="C959" s="27" t="s">
        <v>65</v>
      </c>
      <c r="D959" s="26"/>
      <c r="E959" s="26" t="s">
        <v>72</v>
      </c>
      <c r="F959" s="26" t="s">
        <v>28</v>
      </c>
      <c r="G959" s="26" t="s">
        <v>56</v>
      </c>
      <c r="H959" s="26"/>
      <c r="I959" s="26">
        <v>3</v>
      </c>
      <c r="J959" s="26">
        <v>1.4430000000000001</v>
      </c>
      <c r="K959" s="26">
        <v>5.8888000000000003E-2</v>
      </c>
      <c r="L959" s="26">
        <v>3</v>
      </c>
      <c r="M959" s="18">
        <v>0.97299999999999998</v>
      </c>
      <c r="N959" s="18">
        <v>0.13855999999999999</v>
      </c>
    </row>
    <row r="960" spans="1:18" x14ac:dyDescent="0.25">
      <c r="B960" s="26" t="s">
        <v>69</v>
      </c>
      <c r="C960" s="27" t="s">
        <v>65</v>
      </c>
      <c r="D960" s="26"/>
      <c r="E960" s="26" t="s">
        <v>72</v>
      </c>
      <c r="F960" s="26" t="s">
        <v>28</v>
      </c>
      <c r="G960" s="26" t="s">
        <v>74</v>
      </c>
      <c r="H960" s="26"/>
      <c r="I960" s="26">
        <v>3</v>
      </c>
      <c r="J960" s="26">
        <v>1.8320000000000001</v>
      </c>
      <c r="K960" s="26">
        <v>0.178396</v>
      </c>
      <c r="L960" s="26">
        <v>3</v>
      </c>
      <c r="M960" s="18">
        <v>0.996</v>
      </c>
      <c r="N960" s="18">
        <v>0</v>
      </c>
    </row>
    <row r="961" spans="2:14" x14ac:dyDescent="0.25">
      <c r="B961" s="26" t="s">
        <v>69</v>
      </c>
      <c r="C961" s="27" t="s">
        <v>65</v>
      </c>
      <c r="D961" s="26"/>
      <c r="E961" s="26" t="s">
        <v>72</v>
      </c>
      <c r="F961" s="26" t="s">
        <v>28</v>
      </c>
      <c r="G961" s="26" t="s">
        <v>75</v>
      </c>
      <c r="H961" s="26"/>
      <c r="I961" s="26">
        <v>3</v>
      </c>
      <c r="J961" s="26">
        <v>1.752</v>
      </c>
      <c r="K961" s="26">
        <v>0.119508</v>
      </c>
      <c r="L961" s="26">
        <v>3</v>
      </c>
      <c r="M961" s="18">
        <v>0.95</v>
      </c>
      <c r="N961" s="18">
        <v>0</v>
      </c>
    </row>
    <row r="962" spans="2:14" x14ac:dyDescent="0.25">
      <c r="B962" s="26" t="s">
        <v>69</v>
      </c>
      <c r="C962" s="27" t="s">
        <v>65</v>
      </c>
      <c r="D962" s="26"/>
      <c r="E962" s="26" t="s">
        <v>72</v>
      </c>
      <c r="F962" s="26" t="s">
        <v>28</v>
      </c>
      <c r="G962" s="26" t="s">
        <v>76</v>
      </c>
      <c r="H962" s="26"/>
      <c r="I962" s="26">
        <v>3</v>
      </c>
      <c r="J962" s="26">
        <v>2.2669999999999999</v>
      </c>
      <c r="K962" s="26">
        <v>0.21823200000000001</v>
      </c>
      <c r="L962" s="26">
        <v>3</v>
      </c>
      <c r="M962" s="18">
        <v>0.97299999999999998</v>
      </c>
      <c r="N962" s="18">
        <v>0.31695600000000002</v>
      </c>
    </row>
    <row r="963" spans="2:14" x14ac:dyDescent="0.25">
      <c r="B963" s="26" t="s">
        <v>69</v>
      </c>
      <c r="C963" s="27" t="s">
        <v>65</v>
      </c>
      <c r="D963" s="26"/>
      <c r="E963" s="26" t="s">
        <v>72</v>
      </c>
      <c r="F963" s="26" t="s">
        <v>28</v>
      </c>
      <c r="G963" s="26" t="s">
        <v>77</v>
      </c>
      <c r="H963" s="26"/>
      <c r="I963" s="26">
        <v>3</v>
      </c>
      <c r="J963" s="26">
        <v>1.385</v>
      </c>
      <c r="K963" s="26">
        <v>0.356792</v>
      </c>
      <c r="L963" s="26">
        <v>3</v>
      </c>
      <c r="M963" s="18">
        <v>0.95</v>
      </c>
      <c r="N963" s="18">
        <v>3.9836000000000003E-2</v>
      </c>
    </row>
    <row r="964" spans="2:14" x14ac:dyDescent="0.25">
      <c r="B964" s="26" t="s">
        <v>69</v>
      </c>
      <c r="C964" s="27" t="s">
        <v>65</v>
      </c>
      <c r="D964" s="26"/>
      <c r="E964" s="26" t="s">
        <v>72</v>
      </c>
      <c r="F964" s="26" t="s">
        <v>28</v>
      </c>
      <c r="G964" s="26" t="s">
        <v>49</v>
      </c>
      <c r="H964" s="26"/>
      <c r="I964" s="26">
        <v>3</v>
      </c>
      <c r="J964" s="26">
        <v>2.5529999999999999</v>
      </c>
      <c r="K964" s="26">
        <v>0.119508</v>
      </c>
      <c r="L964" s="26">
        <v>3</v>
      </c>
      <c r="M964" s="18">
        <v>0.996</v>
      </c>
      <c r="N964" s="18">
        <v>0.25806800000000002</v>
      </c>
    </row>
    <row r="965" spans="2:14" x14ac:dyDescent="0.25">
      <c r="B965" s="26" t="s">
        <v>69</v>
      </c>
      <c r="C965" s="27" t="s">
        <v>65</v>
      </c>
      <c r="D965" s="26"/>
      <c r="E965" s="26" t="s">
        <v>72</v>
      </c>
      <c r="F965" s="26" t="s">
        <v>28</v>
      </c>
      <c r="G965" s="26" t="s">
        <v>14</v>
      </c>
      <c r="H965" s="26"/>
      <c r="I965" s="26">
        <v>3</v>
      </c>
      <c r="J965" s="26">
        <v>1.363</v>
      </c>
      <c r="K965" s="26">
        <v>0.31695600000000002</v>
      </c>
      <c r="L965" s="26">
        <v>3</v>
      </c>
      <c r="M965" s="18">
        <v>0.96199999999999997</v>
      </c>
      <c r="N965" s="18">
        <v>0</v>
      </c>
    </row>
    <row r="966" spans="2:14" x14ac:dyDescent="0.25">
      <c r="B966" s="26" t="s">
        <v>69</v>
      </c>
      <c r="C966" s="27" t="s">
        <v>65</v>
      </c>
      <c r="D966" s="26"/>
      <c r="E966" s="26" t="s">
        <v>72</v>
      </c>
      <c r="F966" s="26" t="s">
        <v>28</v>
      </c>
      <c r="G966" s="26" t="s">
        <v>73</v>
      </c>
      <c r="H966" s="26"/>
      <c r="I966" s="26">
        <v>3</v>
      </c>
      <c r="J966" s="26">
        <v>1.855</v>
      </c>
      <c r="K966" s="26">
        <v>0.178396</v>
      </c>
      <c r="L966" s="26">
        <v>3</v>
      </c>
      <c r="M966" s="18">
        <v>0.98499999999999999</v>
      </c>
      <c r="N966" s="18">
        <v>3.9836000000000003E-2</v>
      </c>
    </row>
    <row r="967" spans="2:14" x14ac:dyDescent="0.25">
      <c r="B967" s="26" t="s">
        <v>69</v>
      </c>
      <c r="C967" s="27" t="s">
        <v>65</v>
      </c>
      <c r="D967" s="26"/>
      <c r="E967" s="26" t="s">
        <v>72</v>
      </c>
      <c r="F967" s="26" t="s">
        <v>28</v>
      </c>
      <c r="G967" s="26" t="s">
        <v>84</v>
      </c>
      <c r="H967" s="26"/>
      <c r="I967" s="26">
        <v>3</v>
      </c>
      <c r="J967" s="26">
        <v>1.2110000000000001</v>
      </c>
      <c r="K967" s="26">
        <v>0.23901600000000001</v>
      </c>
      <c r="L967" s="26">
        <v>3</v>
      </c>
      <c r="M967" s="18">
        <v>1.0369999999999999</v>
      </c>
      <c r="N967" s="18">
        <v>0.221696</v>
      </c>
    </row>
    <row r="968" spans="2:14" x14ac:dyDescent="0.25">
      <c r="B968" s="26" t="s">
        <v>69</v>
      </c>
      <c r="C968" s="27" t="s">
        <v>65</v>
      </c>
      <c r="D968" s="26"/>
      <c r="E968" s="26" t="s">
        <v>72</v>
      </c>
      <c r="F968" s="26" t="s">
        <v>28</v>
      </c>
      <c r="G968" s="26" t="s">
        <v>86</v>
      </c>
      <c r="H968" s="26"/>
      <c r="I968" s="26">
        <v>3</v>
      </c>
      <c r="J968" s="26">
        <v>1.2110000000000001</v>
      </c>
      <c r="K968" s="26">
        <v>0.110848</v>
      </c>
      <c r="L968" s="26">
        <v>3</v>
      </c>
      <c r="M968" s="18">
        <v>1.0089999999999999</v>
      </c>
      <c r="N968" s="18">
        <v>0.174932</v>
      </c>
    </row>
    <row r="969" spans="2:14" x14ac:dyDescent="0.25">
      <c r="B969" s="26" t="s">
        <v>69</v>
      </c>
      <c r="C969" s="27" t="s">
        <v>65</v>
      </c>
      <c r="D969" s="26"/>
      <c r="E969" s="26" t="s">
        <v>72</v>
      </c>
      <c r="F969" s="26" t="s">
        <v>28</v>
      </c>
      <c r="G969" s="26" t="s">
        <v>85</v>
      </c>
      <c r="H969" s="26"/>
      <c r="I969" s="26">
        <v>3</v>
      </c>
      <c r="J969" s="26">
        <v>1.284</v>
      </c>
      <c r="K969" s="26">
        <v>0.34986400000000001</v>
      </c>
      <c r="L969" s="26">
        <v>3</v>
      </c>
      <c r="M969" s="18">
        <v>1.0089999999999999</v>
      </c>
      <c r="N969" s="18">
        <v>9.5259999999999997E-2</v>
      </c>
    </row>
    <row r="970" spans="2:14" x14ac:dyDescent="0.25">
      <c r="B970" s="26" t="s">
        <v>69</v>
      </c>
      <c r="C970" s="27" t="s">
        <v>65</v>
      </c>
      <c r="D970" s="26"/>
      <c r="E970" s="26" t="s">
        <v>72</v>
      </c>
      <c r="F970" s="26" t="s">
        <v>28</v>
      </c>
      <c r="G970" s="26" t="s">
        <v>87</v>
      </c>
      <c r="H970" s="26"/>
      <c r="I970" s="26">
        <v>3</v>
      </c>
      <c r="J970" s="26">
        <v>1.2390000000000001</v>
      </c>
      <c r="K970" s="26">
        <v>0.27019199999999999</v>
      </c>
      <c r="L970" s="26">
        <v>3</v>
      </c>
      <c r="M970" s="18">
        <v>0.97199999999999998</v>
      </c>
      <c r="N970" s="18">
        <v>0.110848</v>
      </c>
    </row>
    <row r="971" spans="2:14" x14ac:dyDescent="0.25">
      <c r="B971" s="26" t="s">
        <v>69</v>
      </c>
      <c r="C971" s="27" t="s">
        <v>65</v>
      </c>
      <c r="D971" s="26"/>
      <c r="E971" s="26" t="s">
        <v>72</v>
      </c>
      <c r="F971" s="26" t="s">
        <v>28</v>
      </c>
      <c r="G971" s="26" t="s">
        <v>83</v>
      </c>
      <c r="H971" s="26"/>
      <c r="I971" s="26">
        <v>3</v>
      </c>
      <c r="J971" s="26">
        <v>1.3120000000000001</v>
      </c>
      <c r="K971" s="26">
        <v>0.221696</v>
      </c>
      <c r="L971" s="26">
        <v>3</v>
      </c>
      <c r="M971" s="18">
        <v>1</v>
      </c>
      <c r="N971" s="18">
        <v>6.4084000000000002E-2</v>
      </c>
    </row>
    <row r="972" spans="2:14" x14ac:dyDescent="0.25">
      <c r="B972" s="26" t="s">
        <v>69</v>
      </c>
      <c r="C972" s="27" t="s">
        <v>65</v>
      </c>
      <c r="D972" s="26"/>
      <c r="E972" s="26" t="s">
        <v>72</v>
      </c>
      <c r="F972" s="26" t="s">
        <v>28</v>
      </c>
      <c r="G972" s="26" t="s">
        <v>90</v>
      </c>
      <c r="H972" s="26"/>
      <c r="I972" s="26">
        <v>3</v>
      </c>
      <c r="J972" s="26">
        <v>1.8080000000000001</v>
      </c>
      <c r="K972" s="26">
        <v>0.44685599999999998</v>
      </c>
      <c r="L972" s="26">
        <v>3</v>
      </c>
      <c r="M972" s="26">
        <v>0.97799999999999998</v>
      </c>
      <c r="N972" s="26">
        <v>9.5259999999999997E-2</v>
      </c>
    </row>
    <row r="973" spans="2:14" x14ac:dyDescent="0.25">
      <c r="B973" s="26" t="s">
        <v>69</v>
      </c>
      <c r="C973" s="27" t="s">
        <v>65</v>
      </c>
      <c r="D973" s="26"/>
      <c r="E973" s="26" t="s">
        <v>72</v>
      </c>
      <c r="F973" s="26" t="s">
        <v>28</v>
      </c>
      <c r="G973" s="26" t="s">
        <v>79</v>
      </c>
      <c r="H973" s="26"/>
      <c r="I973" s="26">
        <v>3</v>
      </c>
      <c r="J973" s="26">
        <v>1.6140000000000001</v>
      </c>
      <c r="K973" s="26">
        <v>0.47976400000000002</v>
      </c>
      <c r="L973" s="26">
        <v>3</v>
      </c>
      <c r="M973" s="26">
        <v>0.98699999999999999</v>
      </c>
      <c r="N973" s="26">
        <v>0.14375599999999999</v>
      </c>
    </row>
    <row r="974" spans="2:14" x14ac:dyDescent="0.25">
      <c r="B974" s="26" t="s">
        <v>69</v>
      </c>
      <c r="C974" s="27" t="s">
        <v>65</v>
      </c>
      <c r="D974" s="26"/>
      <c r="E974" s="26" t="s">
        <v>72</v>
      </c>
      <c r="F974" s="26" t="s">
        <v>28</v>
      </c>
      <c r="G974" s="26" t="s">
        <v>78</v>
      </c>
      <c r="H974" s="26"/>
      <c r="I974" s="26">
        <v>3</v>
      </c>
      <c r="J974" s="26">
        <v>1.633</v>
      </c>
      <c r="K974" s="26">
        <v>0.62351999999999996</v>
      </c>
      <c r="L974" s="26">
        <v>3</v>
      </c>
      <c r="M974" s="26">
        <v>0.96899999999999997</v>
      </c>
      <c r="N974" s="26">
        <v>0.14375599999999999</v>
      </c>
    </row>
    <row r="975" spans="2:14" x14ac:dyDescent="0.25">
      <c r="B975" s="26" t="s">
        <v>69</v>
      </c>
      <c r="C975" s="27" t="s">
        <v>65</v>
      </c>
      <c r="D975" s="26"/>
      <c r="E975" s="26" t="s">
        <v>72</v>
      </c>
      <c r="F975" s="26" t="s">
        <v>28</v>
      </c>
      <c r="G975" s="26" t="s">
        <v>81</v>
      </c>
      <c r="H975" s="26"/>
      <c r="I975" s="26">
        <v>3</v>
      </c>
      <c r="J975" s="26">
        <v>1.845</v>
      </c>
      <c r="K975" s="26">
        <v>0.44685599999999998</v>
      </c>
      <c r="L975" s="26">
        <v>3</v>
      </c>
      <c r="M975" s="26">
        <v>1.024</v>
      </c>
      <c r="N975" s="26">
        <v>0.400092</v>
      </c>
    </row>
    <row r="976" spans="2:14" x14ac:dyDescent="0.25">
      <c r="B976" s="26" t="s">
        <v>69</v>
      </c>
      <c r="C976" s="27" t="s">
        <v>65</v>
      </c>
      <c r="D976" s="26"/>
      <c r="E976" s="26" t="s">
        <v>72</v>
      </c>
      <c r="F976" s="26" t="s">
        <v>28</v>
      </c>
      <c r="G976" s="26" t="s">
        <v>80</v>
      </c>
      <c r="H976" s="26"/>
      <c r="I976" s="26">
        <v>3</v>
      </c>
      <c r="J976" s="26">
        <v>1.633</v>
      </c>
      <c r="K976" s="26">
        <v>0.35159600000000002</v>
      </c>
      <c r="L976" s="26">
        <v>3</v>
      </c>
      <c r="M976" s="26">
        <v>1.006</v>
      </c>
      <c r="N976" s="26">
        <v>7.9672000000000007E-2</v>
      </c>
    </row>
    <row r="977" spans="2:14" x14ac:dyDescent="0.25">
      <c r="B977" s="26" t="s">
        <v>69</v>
      </c>
      <c r="C977" s="27" t="s">
        <v>65</v>
      </c>
      <c r="D977" s="26"/>
      <c r="E977" s="26" t="s">
        <v>72</v>
      </c>
      <c r="F977" s="26" t="s">
        <v>28</v>
      </c>
      <c r="G977" s="26" t="s">
        <v>646</v>
      </c>
      <c r="H977" s="26"/>
      <c r="I977" s="26">
        <v>3</v>
      </c>
      <c r="J977" s="26">
        <v>1.319</v>
      </c>
      <c r="K977" s="26">
        <v>4.8495999999999997E-2</v>
      </c>
      <c r="L977" s="26">
        <v>3</v>
      </c>
      <c r="M977" s="26">
        <v>1.006</v>
      </c>
      <c r="N977" s="26">
        <v>6.4084000000000002E-2</v>
      </c>
    </row>
    <row r="978" spans="2:14" x14ac:dyDescent="0.25">
      <c r="B978" s="26" t="s">
        <v>69</v>
      </c>
      <c r="C978" s="27" t="s">
        <v>65</v>
      </c>
      <c r="D978" s="26"/>
      <c r="E978" s="26" t="s">
        <v>72</v>
      </c>
      <c r="F978" s="26" t="s">
        <v>28</v>
      </c>
      <c r="G978" s="26" t="s">
        <v>45</v>
      </c>
      <c r="H978" s="26"/>
      <c r="I978" s="26">
        <v>3</v>
      </c>
      <c r="J978" s="26">
        <v>1.264</v>
      </c>
      <c r="K978" s="26">
        <v>0.20784</v>
      </c>
      <c r="L978" s="26">
        <v>3</v>
      </c>
      <c r="M978" s="26">
        <v>0.98699999999999999</v>
      </c>
      <c r="N978" s="26">
        <v>1.5587999999999999E-2</v>
      </c>
    </row>
    <row r="979" spans="2:14" x14ac:dyDescent="0.25">
      <c r="B979" s="26" t="s">
        <v>69</v>
      </c>
      <c r="C979" s="27" t="s">
        <v>65</v>
      </c>
      <c r="D979" s="26"/>
      <c r="E979" s="26" t="s">
        <v>72</v>
      </c>
      <c r="F979" s="26" t="s">
        <v>28</v>
      </c>
      <c r="G979" s="26" t="s">
        <v>82</v>
      </c>
      <c r="H979" s="26"/>
      <c r="I979" s="26">
        <v>3</v>
      </c>
      <c r="J979" s="26">
        <v>1.19</v>
      </c>
      <c r="K979" s="26">
        <v>0.128168</v>
      </c>
      <c r="L979" s="26">
        <v>3</v>
      </c>
      <c r="M979" s="26">
        <v>0.96899999999999997</v>
      </c>
      <c r="N979" s="26">
        <v>7.9672000000000007E-2</v>
      </c>
    </row>
    <row r="980" spans="2:14" x14ac:dyDescent="0.25">
      <c r="B980" s="26" t="s">
        <v>69</v>
      </c>
      <c r="C980" s="27" t="s">
        <v>65</v>
      </c>
      <c r="D980" s="26"/>
      <c r="E980" s="26" t="s">
        <v>89</v>
      </c>
      <c r="F980" s="26" t="s">
        <v>88</v>
      </c>
      <c r="G980" s="26" t="s">
        <v>56</v>
      </c>
      <c r="H980" s="26"/>
      <c r="I980" s="26">
        <v>3</v>
      </c>
      <c r="J980" s="26">
        <v>0.94699999999999995</v>
      </c>
      <c r="K980" s="26">
        <v>0.14202400000000001</v>
      </c>
      <c r="L980" s="26">
        <v>3</v>
      </c>
      <c r="M980" s="26">
        <v>1.07</v>
      </c>
      <c r="N980" s="26">
        <v>0.24248</v>
      </c>
    </row>
    <row r="981" spans="2:14" x14ac:dyDescent="0.25">
      <c r="B981" s="26" t="s">
        <v>69</v>
      </c>
      <c r="C981" s="27" t="s">
        <v>65</v>
      </c>
      <c r="D981" s="26"/>
      <c r="E981" s="26" t="s">
        <v>89</v>
      </c>
      <c r="F981" s="26" t="s">
        <v>88</v>
      </c>
      <c r="G981" s="26" t="s">
        <v>74</v>
      </c>
      <c r="H981" s="26"/>
      <c r="I981" s="26">
        <v>3</v>
      </c>
      <c r="J981" s="26">
        <v>0.79</v>
      </c>
      <c r="K981" s="26">
        <v>0.128168</v>
      </c>
      <c r="L981" s="26">
        <v>3</v>
      </c>
      <c r="M981" s="26">
        <v>1.0289999999999999</v>
      </c>
      <c r="N981" s="26">
        <v>0</v>
      </c>
    </row>
    <row r="982" spans="2:14" x14ac:dyDescent="0.25">
      <c r="B982" s="26" t="s">
        <v>69</v>
      </c>
      <c r="C982" s="27" t="s">
        <v>65</v>
      </c>
      <c r="D982" s="26"/>
      <c r="E982" s="26" t="s">
        <v>89</v>
      </c>
      <c r="F982" s="26" t="s">
        <v>88</v>
      </c>
      <c r="G982" s="26" t="s">
        <v>75</v>
      </c>
      <c r="H982" s="26"/>
      <c r="I982" s="26">
        <v>3</v>
      </c>
      <c r="J982" s="26">
        <v>0.77400000000000002</v>
      </c>
      <c r="K982" s="26">
        <v>5.7155999999999998E-2</v>
      </c>
      <c r="L982" s="26">
        <v>3</v>
      </c>
      <c r="M982" s="26">
        <v>1.0209999999999999</v>
      </c>
      <c r="N982" s="26">
        <v>7.1012000000000006E-2</v>
      </c>
    </row>
    <row r="983" spans="2:14" x14ac:dyDescent="0.25">
      <c r="B983" s="26" t="s">
        <v>69</v>
      </c>
      <c r="C983" s="27" t="s">
        <v>65</v>
      </c>
      <c r="D983" s="26"/>
      <c r="E983" s="26" t="s">
        <v>89</v>
      </c>
      <c r="F983" s="26" t="s">
        <v>88</v>
      </c>
      <c r="G983" s="26" t="s">
        <v>76</v>
      </c>
      <c r="H983" s="26"/>
      <c r="I983" s="26">
        <v>3</v>
      </c>
      <c r="J983" s="26">
        <v>0.58399999999999996</v>
      </c>
      <c r="K983" s="26">
        <v>0.213036</v>
      </c>
      <c r="L983" s="26">
        <v>3</v>
      </c>
      <c r="M983" s="26">
        <v>1.012</v>
      </c>
      <c r="N983" s="26">
        <v>0.18532399999999999</v>
      </c>
    </row>
    <row r="984" spans="2:14" x14ac:dyDescent="0.25">
      <c r="B984" s="26" t="s">
        <v>69</v>
      </c>
      <c r="C984" s="27" t="s">
        <v>65</v>
      </c>
      <c r="D984" s="26"/>
      <c r="E984" s="26" t="s">
        <v>89</v>
      </c>
      <c r="F984" s="26" t="s">
        <v>88</v>
      </c>
      <c r="G984" s="26" t="s">
        <v>77</v>
      </c>
      <c r="H984" s="26"/>
      <c r="I984" s="26">
        <v>3</v>
      </c>
      <c r="J984" s="26">
        <v>0.65</v>
      </c>
      <c r="K984" s="26">
        <v>0.157612</v>
      </c>
      <c r="L984" s="26">
        <v>3</v>
      </c>
      <c r="M984" s="26">
        <v>1.0369999999999999</v>
      </c>
      <c r="N984" s="26">
        <v>0.45551599999999998</v>
      </c>
    </row>
    <row r="985" spans="2:14" x14ac:dyDescent="0.25">
      <c r="B985" s="26" t="s">
        <v>69</v>
      </c>
      <c r="C985" s="27" t="s">
        <v>65</v>
      </c>
      <c r="D985" s="26"/>
      <c r="E985" s="26" t="s">
        <v>89</v>
      </c>
      <c r="F985" s="26" t="s">
        <v>88</v>
      </c>
      <c r="G985" s="26" t="s">
        <v>49</v>
      </c>
      <c r="H985" s="26"/>
      <c r="I985" s="26">
        <v>3</v>
      </c>
      <c r="J985" s="26">
        <v>0.96299999999999997</v>
      </c>
      <c r="K985" s="26">
        <v>7.1012000000000006E-2</v>
      </c>
      <c r="L985" s="26">
        <v>3</v>
      </c>
      <c r="M985" s="26">
        <v>1.0529999999999999</v>
      </c>
      <c r="N985" s="26">
        <v>0.28577999999999998</v>
      </c>
    </row>
    <row r="986" spans="2:14" x14ac:dyDescent="0.25">
      <c r="B986" s="26" t="s">
        <v>69</v>
      </c>
      <c r="C986" s="27" t="s">
        <v>65</v>
      </c>
      <c r="D986" s="26"/>
      <c r="E986" s="26" t="s">
        <v>89</v>
      </c>
      <c r="F986" s="26" t="s">
        <v>88</v>
      </c>
      <c r="G986" s="26" t="s">
        <v>91</v>
      </c>
      <c r="H986" s="26"/>
      <c r="I986" s="26">
        <v>3</v>
      </c>
      <c r="J986" s="26">
        <v>0.49399999999999999</v>
      </c>
      <c r="K986" s="26">
        <v>5.7155999999999998E-2</v>
      </c>
      <c r="L986" s="26">
        <v>3</v>
      </c>
      <c r="M986" s="26">
        <v>1.0620000000000001</v>
      </c>
      <c r="N986" s="26">
        <v>0.569828</v>
      </c>
    </row>
    <row r="987" spans="2:14" x14ac:dyDescent="0.25">
      <c r="B987" s="26" t="s">
        <v>69</v>
      </c>
      <c r="C987" s="27" t="s">
        <v>65</v>
      </c>
      <c r="D987" s="26"/>
      <c r="E987" s="26" t="s">
        <v>89</v>
      </c>
      <c r="F987" s="26" t="s">
        <v>88</v>
      </c>
      <c r="G987" s="26" t="s">
        <v>73</v>
      </c>
      <c r="H987" s="26"/>
      <c r="I987" s="26">
        <v>3</v>
      </c>
      <c r="J987" s="26">
        <v>1.5229999999999999</v>
      </c>
      <c r="K987" s="26">
        <v>0.44166</v>
      </c>
      <c r="L987" s="26">
        <v>3</v>
      </c>
      <c r="M987" s="26">
        <v>1.0289999999999999</v>
      </c>
      <c r="N987" s="26">
        <v>8.4867999999999999E-2</v>
      </c>
    </row>
    <row r="988" spans="2:14" x14ac:dyDescent="0.25">
      <c r="B988" s="26" t="s">
        <v>69</v>
      </c>
      <c r="C988" s="27" t="s">
        <v>65</v>
      </c>
      <c r="D988" s="26"/>
      <c r="E988" s="26" t="s">
        <v>89</v>
      </c>
      <c r="F988" s="26" t="s">
        <v>88</v>
      </c>
      <c r="G988" s="26" t="s">
        <v>14</v>
      </c>
      <c r="H988" s="26"/>
      <c r="I988" s="26">
        <v>3</v>
      </c>
      <c r="J988" s="26">
        <v>0.84</v>
      </c>
      <c r="K988" s="26">
        <v>0</v>
      </c>
      <c r="L988" s="26">
        <v>3</v>
      </c>
      <c r="M988" s="26">
        <v>1.0449999999999999</v>
      </c>
      <c r="N988" s="26">
        <v>0.114312</v>
      </c>
    </row>
    <row r="989" spans="2:14" x14ac:dyDescent="0.25">
      <c r="B989" s="26" t="s">
        <v>69</v>
      </c>
      <c r="C989" s="27" t="s">
        <v>65</v>
      </c>
      <c r="D989" s="26"/>
      <c r="E989" s="26" t="s">
        <v>89</v>
      </c>
      <c r="F989" s="26" t="s">
        <v>88</v>
      </c>
      <c r="G989" s="26" t="s">
        <v>90</v>
      </c>
      <c r="H989" s="26"/>
      <c r="I989" s="26">
        <v>3</v>
      </c>
      <c r="J989" s="26">
        <v>0.88500000000000001</v>
      </c>
      <c r="K989" s="26">
        <v>4.6764E-2</v>
      </c>
      <c r="L989" s="26">
        <v>3</v>
      </c>
      <c r="M989" s="26">
        <v>1.014</v>
      </c>
      <c r="N989" s="26">
        <v>4.6764E-2</v>
      </c>
    </row>
    <row r="990" spans="2:14" x14ac:dyDescent="0.25">
      <c r="B990" s="26" t="s">
        <v>69</v>
      </c>
      <c r="C990" s="27" t="s">
        <v>65</v>
      </c>
      <c r="D990" s="26"/>
      <c r="E990" s="26" t="s">
        <v>89</v>
      </c>
      <c r="F990" s="26" t="s">
        <v>88</v>
      </c>
      <c r="G990" s="26" t="s">
        <v>79</v>
      </c>
      <c r="H990" s="26"/>
      <c r="I990" s="26">
        <v>3</v>
      </c>
      <c r="J990" s="26">
        <v>0.99299999999999999</v>
      </c>
      <c r="K990" s="26">
        <v>0</v>
      </c>
      <c r="L990" s="26">
        <v>3</v>
      </c>
      <c r="M990" s="26">
        <v>0.98599999999999999</v>
      </c>
      <c r="N990" s="26">
        <v>0.128168</v>
      </c>
    </row>
    <row r="991" spans="2:14" x14ac:dyDescent="0.25">
      <c r="B991" s="26" t="s">
        <v>69</v>
      </c>
      <c r="C991" s="27" t="s">
        <v>65</v>
      </c>
      <c r="D991" s="26"/>
      <c r="E991" s="26" t="s">
        <v>89</v>
      </c>
      <c r="F991" s="26" t="s">
        <v>88</v>
      </c>
      <c r="G991" s="26" t="s">
        <v>78</v>
      </c>
      <c r="H991" s="26"/>
      <c r="I991" s="26">
        <v>3</v>
      </c>
      <c r="J991" s="26">
        <v>0.50700000000000001</v>
      </c>
      <c r="K991" s="26">
        <v>0.11777600000000001</v>
      </c>
      <c r="L991" s="26">
        <v>3</v>
      </c>
      <c r="M991" s="26">
        <v>0.83799999999999997</v>
      </c>
      <c r="N991" s="26">
        <v>0.152416</v>
      </c>
    </row>
    <row r="992" spans="2:14" x14ac:dyDescent="0.25">
      <c r="B992" s="26" t="s">
        <v>69</v>
      </c>
      <c r="C992" s="27" t="s">
        <v>65</v>
      </c>
      <c r="D992" s="26"/>
      <c r="E992" s="26" t="s">
        <v>89</v>
      </c>
      <c r="F992" s="26" t="s">
        <v>88</v>
      </c>
      <c r="G992" s="26" t="s">
        <v>81</v>
      </c>
      <c r="H992" s="26"/>
      <c r="I992" s="26">
        <v>3</v>
      </c>
      <c r="J992" s="26">
        <v>0.158</v>
      </c>
      <c r="K992" s="26">
        <v>4.3299999999999998E-2</v>
      </c>
      <c r="L992" s="26">
        <v>3</v>
      </c>
      <c r="M992" s="26">
        <v>1.0569999999999999</v>
      </c>
      <c r="N992" s="26">
        <v>0.38450400000000001</v>
      </c>
    </row>
    <row r="993" spans="2:18" x14ac:dyDescent="0.25">
      <c r="B993" s="26" t="s">
        <v>69</v>
      </c>
      <c r="C993" s="27" t="s">
        <v>65</v>
      </c>
      <c r="D993" s="26"/>
      <c r="E993" s="26" t="s">
        <v>89</v>
      </c>
      <c r="F993" s="26" t="s">
        <v>88</v>
      </c>
      <c r="G993" s="26" t="s">
        <v>80</v>
      </c>
      <c r="H993" s="26"/>
      <c r="I993" s="26">
        <v>3</v>
      </c>
      <c r="J993" s="26">
        <v>0.747</v>
      </c>
      <c r="K993" s="26">
        <v>5.5424000000000001E-2</v>
      </c>
      <c r="L993" s="26">
        <v>3</v>
      </c>
      <c r="M993" s="26">
        <v>1.0189999999999999</v>
      </c>
      <c r="N993" s="26">
        <v>8.8331999999999994E-2</v>
      </c>
    </row>
    <row r="994" spans="2:18" x14ac:dyDescent="0.25">
      <c r="B994" s="26" t="s">
        <v>69</v>
      </c>
      <c r="C994" s="27" t="s">
        <v>65</v>
      </c>
      <c r="D994" s="26"/>
      <c r="E994" s="26" t="s">
        <v>89</v>
      </c>
      <c r="F994" s="26" t="s">
        <v>88</v>
      </c>
      <c r="G994" s="26" t="s">
        <v>92</v>
      </c>
      <c r="H994" s="26"/>
      <c r="I994" s="26">
        <v>3</v>
      </c>
      <c r="J994" s="26">
        <v>0.56999999999999995</v>
      </c>
      <c r="K994" s="26">
        <v>0</v>
      </c>
      <c r="L994" s="26">
        <v>3</v>
      </c>
      <c r="M994" s="26">
        <v>1.0249999999999999</v>
      </c>
      <c r="N994" s="26">
        <v>0</v>
      </c>
    </row>
    <row r="995" spans="2:18" x14ac:dyDescent="0.25">
      <c r="B995" s="26" t="s">
        <v>69</v>
      </c>
      <c r="C995" s="27" t="s">
        <v>65</v>
      </c>
      <c r="D995" s="26"/>
      <c r="E995" s="26" t="s">
        <v>89</v>
      </c>
      <c r="F995" s="26" t="s">
        <v>88</v>
      </c>
      <c r="G995" s="26" t="s">
        <v>93</v>
      </c>
      <c r="H995" s="26"/>
      <c r="I995" s="26">
        <v>3</v>
      </c>
      <c r="J995" s="26">
        <v>0.85399999999999998</v>
      </c>
      <c r="K995" s="26">
        <v>6.5816E-2</v>
      </c>
      <c r="L995" s="26">
        <v>3</v>
      </c>
      <c r="M995" s="26">
        <v>1.0129999999999999</v>
      </c>
      <c r="N995" s="26">
        <v>0.20784</v>
      </c>
    </row>
    <row r="996" spans="2:18" x14ac:dyDescent="0.25">
      <c r="B996" s="26" t="s">
        <v>69</v>
      </c>
      <c r="C996" s="27" t="s">
        <v>65</v>
      </c>
      <c r="D996" s="26"/>
      <c r="E996" s="26" t="s">
        <v>89</v>
      </c>
      <c r="F996" s="26" t="s">
        <v>88</v>
      </c>
      <c r="G996" s="26" t="s">
        <v>45</v>
      </c>
      <c r="H996" s="26"/>
      <c r="I996" s="26">
        <v>3</v>
      </c>
      <c r="J996" s="26">
        <v>0.76600000000000001</v>
      </c>
      <c r="K996" s="26">
        <v>7.6207999999999998E-2</v>
      </c>
      <c r="L996" s="26">
        <v>3</v>
      </c>
      <c r="M996" s="26">
        <v>1.0249999999999999</v>
      </c>
      <c r="N996" s="26">
        <v>0.14202400000000001</v>
      </c>
    </row>
    <row r="997" spans="2:18" x14ac:dyDescent="0.25">
      <c r="B997" s="26" t="s">
        <v>69</v>
      </c>
      <c r="C997" s="27" t="s">
        <v>65</v>
      </c>
      <c r="D997" s="26"/>
      <c r="E997" s="26" t="s">
        <v>89</v>
      </c>
      <c r="F997" s="26" t="s">
        <v>88</v>
      </c>
      <c r="G997" s="26" t="s">
        <v>82</v>
      </c>
      <c r="H997" s="26"/>
      <c r="I997" s="26">
        <v>3</v>
      </c>
      <c r="J997" s="26">
        <v>0.78500000000000003</v>
      </c>
      <c r="K997" s="26">
        <v>4.3299999999999998E-2</v>
      </c>
      <c r="L997" s="26">
        <v>3</v>
      </c>
      <c r="M997" s="26">
        <v>1.044</v>
      </c>
      <c r="N997" s="26">
        <v>0.21996399999999999</v>
      </c>
    </row>
    <row r="998" spans="2:18" x14ac:dyDescent="0.25">
      <c r="C998" s="25"/>
    </row>
    <row r="999" spans="2:18" x14ac:dyDescent="0.25">
      <c r="C999" s="25"/>
      <c r="I999" s="18" t="s">
        <v>372</v>
      </c>
      <c r="J999" s="18" t="s">
        <v>373</v>
      </c>
      <c r="K999" s="18" t="s">
        <v>374</v>
      </c>
      <c r="L999" s="18" t="s">
        <v>375</v>
      </c>
      <c r="M999" s="18" t="s">
        <v>376</v>
      </c>
      <c r="N999" s="18" t="s">
        <v>377</v>
      </c>
      <c r="O999" s="18" t="s">
        <v>378</v>
      </c>
      <c r="P999" s="18"/>
      <c r="Q999" s="18" t="s">
        <v>379</v>
      </c>
      <c r="R999" s="18" t="s">
        <v>380</v>
      </c>
    </row>
    <row r="1000" spans="2:18" x14ac:dyDescent="0.25">
      <c r="C1000" s="25"/>
      <c r="I1000" s="18">
        <v>1</v>
      </c>
      <c r="J1000" s="18">
        <v>1.0999999999999999E-2</v>
      </c>
      <c r="K1000" s="18">
        <v>51.918999999999997</v>
      </c>
      <c r="L1000" s="18">
        <v>1</v>
      </c>
      <c r="M1000" s="18">
        <v>54</v>
      </c>
      <c r="N1000" s="18">
        <v>-90</v>
      </c>
      <c r="O1000" s="18">
        <v>0.97299999999999998</v>
      </c>
      <c r="P1000" s="18"/>
      <c r="Q1000" s="18">
        <v>0.97299999999999998</v>
      </c>
      <c r="R1000" s="18">
        <f t="shared" ref="R1000:R1015" si="38">O1016*1.732</f>
        <v>0.13855999999999999</v>
      </c>
    </row>
    <row r="1001" spans="2:18" x14ac:dyDescent="0.25">
      <c r="C1001" s="25"/>
      <c r="I1001" s="18">
        <v>2</v>
      </c>
      <c r="J1001" s="18">
        <v>1.2E-2</v>
      </c>
      <c r="K1001" s="18">
        <v>107.125</v>
      </c>
      <c r="L1001" s="18">
        <v>0</v>
      </c>
      <c r="M1001" s="18">
        <v>113</v>
      </c>
      <c r="N1001" s="18">
        <v>-90</v>
      </c>
      <c r="O1001" s="18">
        <v>0.996</v>
      </c>
      <c r="P1001" s="18"/>
      <c r="Q1001" s="18">
        <v>0.996</v>
      </c>
      <c r="R1001" s="18">
        <f t="shared" si="38"/>
        <v>0</v>
      </c>
    </row>
    <row r="1002" spans="2:18" x14ac:dyDescent="0.25">
      <c r="C1002" s="25"/>
      <c r="I1002" s="18">
        <v>3</v>
      </c>
      <c r="J1002" s="18">
        <v>1.0999999999999999E-2</v>
      </c>
      <c r="K1002" s="18">
        <v>11.869</v>
      </c>
      <c r="L1002" s="18">
        <v>3</v>
      </c>
      <c r="M1002" s="18">
        <v>13</v>
      </c>
      <c r="N1002" s="18">
        <v>-90</v>
      </c>
      <c r="O1002" s="18">
        <v>0.95</v>
      </c>
      <c r="P1002" s="18"/>
      <c r="Q1002" s="18">
        <v>0.95</v>
      </c>
      <c r="R1002" s="18">
        <f t="shared" si="38"/>
        <v>0</v>
      </c>
    </row>
    <row r="1003" spans="2:18" x14ac:dyDescent="0.25">
      <c r="C1003" s="25"/>
      <c r="I1003" s="18">
        <v>4</v>
      </c>
      <c r="J1003" s="18">
        <v>1.0999999999999999E-2</v>
      </c>
      <c r="K1003" s="18">
        <v>180.267</v>
      </c>
      <c r="L1003" s="18">
        <v>50</v>
      </c>
      <c r="M1003" s="18">
        <v>183</v>
      </c>
      <c r="N1003" s="18">
        <v>-90</v>
      </c>
      <c r="O1003" s="18">
        <v>0.97299999999999998</v>
      </c>
      <c r="P1003" s="18"/>
      <c r="Q1003" s="18">
        <v>0.97299999999999998</v>
      </c>
      <c r="R1003" s="18">
        <f t="shared" si="38"/>
        <v>0.31695600000000002</v>
      </c>
    </row>
    <row r="1004" spans="2:18" x14ac:dyDescent="0.25">
      <c r="C1004" s="25"/>
      <c r="I1004" s="18">
        <v>5</v>
      </c>
      <c r="J1004" s="18">
        <v>1.0999999999999999E-2</v>
      </c>
      <c r="K1004" s="18">
        <v>71.106999999999999</v>
      </c>
      <c r="L1004" s="18">
        <v>19</v>
      </c>
      <c r="M1004" s="18">
        <v>72</v>
      </c>
      <c r="N1004" s="18">
        <v>-90</v>
      </c>
      <c r="O1004" s="18">
        <v>0.95</v>
      </c>
      <c r="P1004" s="18"/>
      <c r="Q1004" s="18">
        <v>0.95</v>
      </c>
      <c r="R1004" s="18">
        <f t="shared" si="38"/>
        <v>3.9835999999999996E-2</v>
      </c>
    </row>
    <row r="1005" spans="2:18" x14ac:dyDescent="0.25">
      <c r="C1005" s="25"/>
      <c r="I1005" s="18">
        <v>6</v>
      </c>
      <c r="J1005" s="18">
        <v>1.2E-2</v>
      </c>
      <c r="K1005" s="18">
        <v>84.625</v>
      </c>
      <c r="L1005" s="18">
        <v>0</v>
      </c>
      <c r="M1005" s="18">
        <v>97</v>
      </c>
      <c r="N1005" s="18">
        <v>-90</v>
      </c>
      <c r="O1005" s="18">
        <v>0.996</v>
      </c>
      <c r="P1005" s="18"/>
      <c r="Q1005" s="18">
        <v>0.996</v>
      </c>
      <c r="R1005" s="18">
        <f t="shared" si="38"/>
        <v>0.25806799999999996</v>
      </c>
    </row>
    <row r="1006" spans="2:18" x14ac:dyDescent="0.25">
      <c r="C1006" s="25"/>
      <c r="I1006" s="18">
        <v>7</v>
      </c>
      <c r="J1006" s="18">
        <v>1.0999999999999999E-2</v>
      </c>
      <c r="K1006" s="18">
        <v>0.129</v>
      </c>
      <c r="L1006" s="18">
        <v>0</v>
      </c>
      <c r="M1006" s="18">
        <v>10</v>
      </c>
      <c r="N1006" s="18">
        <v>-90</v>
      </c>
      <c r="O1006" s="18">
        <v>0.96199999999999997</v>
      </c>
      <c r="P1006" s="18"/>
      <c r="Q1006" s="18">
        <v>0.96199999999999997</v>
      </c>
      <c r="R1006" s="18">
        <f t="shared" si="38"/>
        <v>0</v>
      </c>
    </row>
    <row r="1007" spans="2:18" x14ac:dyDescent="0.25">
      <c r="C1007" s="25"/>
      <c r="I1007" s="18">
        <v>8</v>
      </c>
      <c r="J1007" s="18">
        <v>1.0999999999999999E-2</v>
      </c>
      <c r="K1007" s="18">
        <v>176.21799999999999</v>
      </c>
      <c r="L1007" s="18">
        <v>0</v>
      </c>
      <c r="M1007" s="18">
        <v>185</v>
      </c>
      <c r="N1007" s="18">
        <v>-90</v>
      </c>
      <c r="O1007" s="18">
        <v>0.98499999999999999</v>
      </c>
      <c r="P1007" s="18"/>
      <c r="Q1007" s="18">
        <v>0.98499999999999999</v>
      </c>
      <c r="R1007" s="18">
        <f t="shared" si="38"/>
        <v>3.9835999999999996E-2</v>
      </c>
    </row>
    <row r="1008" spans="2:18" x14ac:dyDescent="0.25">
      <c r="C1008" s="25"/>
      <c r="I1008" s="18">
        <v>9</v>
      </c>
      <c r="J1008" s="18">
        <v>1.7000000000000001E-2</v>
      </c>
      <c r="K1008" s="18">
        <v>202.03899999999999</v>
      </c>
      <c r="L1008" s="18">
        <v>54</v>
      </c>
      <c r="M1008" s="18">
        <v>247</v>
      </c>
      <c r="N1008" s="18">
        <v>-90</v>
      </c>
      <c r="O1008" s="18">
        <v>1.4430000000000001</v>
      </c>
      <c r="P1008" s="18"/>
      <c r="Q1008" s="18">
        <v>1.4430000000000001</v>
      </c>
      <c r="R1008" s="18">
        <f t="shared" si="38"/>
        <v>5.8888000000000003E-2</v>
      </c>
    </row>
    <row r="1009" spans="3:18" x14ac:dyDescent="0.25">
      <c r="C1009" s="25"/>
      <c r="I1009" s="18">
        <v>10</v>
      </c>
      <c r="J1009" s="18">
        <v>2.1000000000000001E-2</v>
      </c>
      <c r="K1009" s="18">
        <v>241.124</v>
      </c>
      <c r="L1009" s="18">
        <v>0</v>
      </c>
      <c r="M1009" s="18">
        <v>248</v>
      </c>
      <c r="N1009" s="18">
        <v>-90</v>
      </c>
      <c r="O1009" s="18">
        <v>1.8320000000000001</v>
      </c>
      <c r="P1009" s="18"/>
      <c r="Q1009" s="18">
        <v>1.8320000000000001</v>
      </c>
      <c r="R1009" s="18">
        <f t="shared" si="38"/>
        <v>0.178396</v>
      </c>
    </row>
    <row r="1010" spans="3:18" x14ac:dyDescent="0.25">
      <c r="C1010" s="25"/>
      <c r="I1010" s="18">
        <v>11</v>
      </c>
      <c r="J1010" s="18">
        <v>0.02</v>
      </c>
      <c r="K1010" s="18">
        <v>141.46100000000001</v>
      </c>
      <c r="L1010" s="18">
        <v>0</v>
      </c>
      <c r="M1010" s="18">
        <v>148</v>
      </c>
      <c r="N1010" s="18">
        <v>-90</v>
      </c>
      <c r="O1010" s="18">
        <v>1.752</v>
      </c>
      <c r="P1010" s="18"/>
      <c r="Q1010" s="18">
        <v>1.752</v>
      </c>
      <c r="R1010" s="18">
        <f t="shared" si="38"/>
        <v>0.119508</v>
      </c>
    </row>
    <row r="1011" spans="3:18" x14ac:dyDescent="0.25">
      <c r="C1011" s="25"/>
      <c r="I1011" s="18">
        <v>12</v>
      </c>
      <c r="J1011" s="18">
        <v>2.5999999999999999E-2</v>
      </c>
      <c r="K1011" s="18">
        <v>179.191</v>
      </c>
      <c r="L1011" s="18">
        <v>0</v>
      </c>
      <c r="M1011" s="18">
        <v>185</v>
      </c>
      <c r="N1011" s="18">
        <v>-90</v>
      </c>
      <c r="O1011" s="18">
        <v>2.2669999999999999</v>
      </c>
      <c r="P1011" s="18"/>
      <c r="Q1011" s="18">
        <v>2.2669999999999999</v>
      </c>
      <c r="R1011" s="18">
        <f t="shared" si="38"/>
        <v>0.21823200000000001</v>
      </c>
    </row>
    <row r="1012" spans="3:18" x14ac:dyDescent="0.25">
      <c r="C1012" s="25"/>
      <c r="I1012" s="18">
        <v>13</v>
      </c>
      <c r="J1012" s="18">
        <v>1.6E-2</v>
      </c>
      <c r="K1012" s="18">
        <v>185.02500000000001</v>
      </c>
      <c r="L1012" s="18">
        <v>0</v>
      </c>
      <c r="M1012" s="18">
        <v>198</v>
      </c>
      <c r="N1012" s="18">
        <v>-90</v>
      </c>
      <c r="O1012" s="18">
        <v>1.385</v>
      </c>
      <c r="P1012" s="18"/>
      <c r="Q1012" s="18">
        <v>1.385</v>
      </c>
      <c r="R1012" s="18">
        <f t="shared" si="38"/>
        <v>0.356792</v>
      </c>
    </row>
    <row r="1013" spans="3:18" x14ac:dyDescent="0.25">
      <c r="C1013" s="25"/>
      <c r="I1013" s="18">
        <v>14</v>
      </c>
      <c r="J1013" s="18">
        <v>2.9000000000000001E-2</v>
      </c>
      <c r="K1013" s="18">
        <v>206.92</v>
      </c>
      <c r="L1013" s="18">
        <v>54</v>
      </c>
      <c r="M1013" s="18">
        <v>223</v>
      </c>
      <c r="N1013" s="18">
        <v>-90</v>
      </c>
      <c r="O1013" s="18">
        <v>2.5529999999999999</v>
      </c>
      <c r="P1013" s="18"/>
      <c r="Q1013" s="18">
        <v>2.5529999999999999</v>
      </c>
      <c r="R1013" s="18">
        <f t="shared" si="38"/>
        <v>0.119508</v>
      </c>
    </row>
    <row r="1014" spans="3:18" x14ac:dyDescent="0.25">
      <c r="C1014" s="25"/>
      <c r="I1014" s="18">
        <v>15</v>
      </c>
      <c r="J1014" s="18">
        <v>1.6E-2</v>
      </c>
      <c r="K1014" s="18">
        <v>133.917</v>
      </c>
      <c r="L1014" s="18">
        <v>2</v>
      </c>
      <c r="M1014" s="18">
        <v>136</v>
      </c>
      <c r="N1014" s="18">
        <v>-90</v>
      </c>
      <c r="O1014" s="18">
        <v>1.363</v>
      </c>
      <c r="P1014" s="18"/>
      <c r="Q1014" s="18">
        <v>1.363</v>
      </c>
      <c r="R1014" s="18">
        <f t="shared" si="38"/>
        <v>0.31695600000000002</v>
      </c>
    </row>
    <row r="1015" spans="3:18" x14ac:dyDescent="0.25">
      <c r="C1015" s="25"/>
      <c r="I1015" s="18">
        <v>16</v>
      </c>
      <c r="J1015" s="18">
        <v>2.1000000000000001E-2</v>
      </c>
      <c r="K1015" s="18">
        <v>161.14099999999999</v>
      </c>
      <c r="L1015" s="18">
        <v>0</v>
      </c>
      <c r="M1015" s="18">
        <v>165</v>
      </c>
      <c r="N1015" s="18">
        <v>-90</v>
      </c>
      <c r="O1015" s="18">
        <v>1.855</v>
      </c>
      <c r="P1015" s="18"/>
      <c r="Q1015" s="18">
        <v>1.855</v>
      </c>
      <c r="R1015" s="18">
        <f t="shared" si="38"/>
        <v>0.178396</v>
      </c>
    </row>
    <row r="1016" spans="3:18" x14ac:dyDescent="0.25">
      <c r="C1016" s="25"/>
      <c r="I1016" s="18">
        <v>17</v>
      </c>
      <c r="J1016" s="18">
        <v>1E-3</v>
      </c>
      <c r="K1016" s="18">
        <v>14.125</v>
      </c>
      <c r="L1016" s="18">
        <v>4</v>
      </c>
      <c r="M1016" s="18">
        <v>19</v>
      </c>
      <c r="N1016" s="18">
        <v>-90</v>
      </c>
      <c r="O1016" s="18">
        <v>0.08</v>
      </c>
      <c r="P1016" s="18"/>
      <c r="Q1016" s="18"/>
      <c r="R1016" s="18"/>
    </row>
    <row r="1017" spans="3:18" x14ac:dyDescent="0.25">
      <c r="C1017" s="25"/>
      <c r="I1017" s="18">
        <v>18</v>
      </c>
      <c r="J1017" s="18">
        <v>39.393000000000001</v>
      </c>
      <c r="K1017" s="18">
        <v>216.429</v>
      </c>
      <c r="L1017" s="18">
        <v>0</v>
      </c>
      <c r="M1017" s="18">
        <v>255</v>
      </c>
      <c r="N1017" s="18">
        <v>0</v>
      </c>
      <c r="O1017" s="18">
        <v>0</v>
      </c>
      <c r="P1017" s="18"/>
      <c r="Q1017" s="18"/>
      <c r="R1017" s="18"/>
    </row>
    <row r="1018" spans="3:18" x14ac:dyDescent="0.25">
      <c r="C1018" s="25"/>
      <c r="I1018" s="18">
        <v>19</v>
      </c>
      <c r="J1018" s="18">
        <v>39.393000000000001</v>
      </c>
      <c r="K1018" s="18">
        <v>216.429</v>
      </c>
      <c r="L1018" s="18">
        <v>0</v>
      </c>
      <c r="M1018" s="18">
        <v>255</v>
      </c>
      <c r="N1018" s="18">
        <v>0</v>
      </c>
      <c r="O1018" s="18">
        <v>0</v>
      </c>
      <c r="P1018" s="18"/>
      <c r="Q1018" s="18"/>
      <c r="R1018" s="18"/>
    </row>
    <row r="1019" spans="3:18" x14ac:dyDescent="0.25">
      <c r="C1019" s="25"/>
      <c r="I1019" s="18">
        <v>20</v>
      </c>
      <c r="J1019" s="18">
        <v>2E-3</v>
      </c>
      <c r="K1019" s="18">
        <v>6.1180000000000003</v>
      </c>
      <c r="L1019" s="18">
        <v>3</v>
      </c>
      <c r="M1019" s="18">
        <v>9</v>
      </c>
      <c r="N1019" s="18">
        <v>-90</v>
      </c>
      <c r="O1019" s="18">
        <v>0.183</v>
      </c>
      <c r="P1019" s="18"/>
      <c r="Q1019" s="18"/>
      <c r="R1019" s="18"/>
    </row>
    <row r="1020" spans="3:18" x14ac:dyDescent="0.25">
      <c r="C1020" s="25"/>
      <c r="I1020" s="18">
        <v>21</v>
      </c>
      <c r="J1020" s="19">
        <v>3.9330000000000002E-4</v>
      </c>
      <c r="K1020" s="18">
        <v>30</v>
      </c>
      <c r="L1020" s="18">
        <v>23</v>
      </c>
      <c r="M1020" s="18">
        <v>43</v>
      </c>
      <c r="N1020" s="18">
        <v>-90</v>
      </c>
      <c r="O1020" s="18">
        <v>2.3E-2</v>
      </c>
      <c r="P1020" s="18"/>
      <c r="Q1020" s="18"/>
      <c r="R1020" s="18"/>
    </row>
    <row r="1021" spans="3:18" x14ac:dyDescent="0.25">
      <c r="C1021" s="25"/>
      <c r="I1021" s="18">
        <v>22</v>
      </c>
      <c r="J1021" s="18">
        <v>2E-3</v>
      </c>
      <c r="K1021" s="18">
        <v>6.2140000000000004</v>
      </c>
      <c r="L1021" s="18">
        <v>3</v>
      </c>
      <c r="M1021" s="18">
        <v>7</v>
      </c>
      <c r="N1021" s="18">
        <v>-90</v>
      </c>
      <c r="O1021" s="18">
        <v>0.14899999999999999</v>
      </c>
      <c r="P1021" s="18"/>
      <c r="Q1021" s="18"/>
      <c r="R1021" s="18"/>
    </row>
    <row r="1022" spans="3:18" x14ac:dyDescent="0.25">
      <c r="C1022" s="25"/>
      <c r="I1022" s="18">
        <v>23</v>
      </c>
      <c r="J1022" s="18">
        <v>39.393000000000001</v>
      </c>
      <c r="K1022" s="18">
        <v>216.429</v>
      </c>
      <c r="L1022" s="18">
        <v>0</v>
      </c>
      <c r="M1022" s="18">
        <v>255</v>
      </c>
      <c r="N1022" s="18">
        <v>0</v>
      </c>
      <c r="O1022" s="18">
        <v>0</v>
      </c>
      <c r="P1022" s="18"/>
      <c r="Q1022" s="18"/>
      <c r="R1022" s="18"/>
    </row>
    <row r="1023" spans="3:18" x14ac:dyDescent="0.25">
      <c r="C1023" s="25"/>
      <c r="I1023" s="18">
        <v>24</v>
      </c>
      <c r="J1023" s="19">
        <v>3.9330000000000002E-4</v>
      </c>
      <c r="K1023" s="18">
        <v>0</v>
      </c>
      <c r="L1023" s="18">
        <v>0</v>
      </c>
      <c r="M1023" s="18">
        <v>0</v>
      </c>
      <c r="N1023" s="18">
        <v>-90</v>
      </c>
      <c r="O1023" s="18">
        <v>2.3E-2</v>
      </c>
      <c r="P1023" s="18"/>
      <c r="Q1023" s="18"/>
      <c r="R1023" s="18"/>
    </row>
    <row r="1024" spans="3:18" x14ac:dyDescent="0.25">
      <c r="C1024" s="25"/>
      <c r="I1024" s="18">
        <v>25</v>
      </c>
      <c r="J1024" s="19">
        <v>5.2439999999999995E-4</v>
      </c>
      <c r="K1024" s="18">
        <v>27.25</v>
      </c>
      <c r="L1024" s="18">
        <v>0</v>
      </c>
      <c r="M1024" s="18">
        <v>94</v>
      </c>
      <c r="N1024" s="18">
        <v>-90</v>
      </c>
      <c r="O1024" s="18">
        <v>3.4000000000000002E-2</v>
      </c>
      <c r="P1024" s="18"/>
      <c r="Q1024" s="18"/>
      <c r="R1024" s="18"/>
    </row>
    <row r="1025" spans="3:18" x14ac:dyDescent="0.25">
      <c r="C1025" s="25"/>
      <c r="I1025" s="18">
        <v>26</v>
      </c>
      <c r="J1025" s="18">
        <v>1E-3</v>
      </c>
      <c r="K1025" s="18">
        <v>9.6</v>
      </c>
      <c r="L1025" s="18">
        <v>0</v>
      </c>
      <c r="M1025" s="18">
        <v>88</v>
      </c>
      <c r="N1025" s="18">
        <v>-90</v>
      </c>
      <c r="O1025" s="18">
        <v>0.10299999999999999</v>
      </c>
      <c r="P1025" s="18"/>
      <c r="Q1025" s="18"/>
      <c r="R1025" s="18"/>
    </row>
    <row r="1026" spans="3:18" x14ac:dyDescent="0.25">
      <c r="C1026" s="25"/>
      <c r="I1026" s="18">
        <v>27</v>
      </c>
      <c r="J1026" s="19">
        <v>9.1779999999999997E-4</v>
      </c>
      <c r="K1026" s="18">
        <v>0</v>
      </c>
      <c r="L1026" s="18">
        <v>0</v>
      </c>
      <c r="M1026" s="18">
        <v>0</v>
      </c>
      <c r="N1026" s="18">
        <v>-90</v>
      </c>
      <c r="O1026" s="18">
        <v>6.9000000000000006E-2</v>
      </c>
      <c r="P1026" s="18"/>
      <c r="Q1026" s="18"/>
      <c r="R1026" s="18"/>
    </row>
    <row r="1027" spans="3:18" x14ac:dyDescent="0.25">
      <c r="C1027" s="25"/>
      <c r="I1027" s="18">
        <v>28</v>
      </c>
      <c r="J1027" s="18">
        <v>2E-3</v>
      </c>
      <c r="K1027" s="18">
        <v>15.583</v>
      </c>
      <c r="L1027" s="18">
        <v>12</v>
      </c>
      <c r="M1027" s="18">
        <v>17</v>
      </c>
      <c r="N1027" s="18">
        <v>-90</v>
      </c>
      <c r="O1027" s="18">
        <v>0.126</v>
      </c>
      <c r="P1027" s="18"/>
      <c r="Q1027" s="18"/>
      <c r="R1027" s="18"/>
    </row>
    <row r="1028" spans="3:18" x14ac:dyDescent="0.25">
      <c r="C1028" s="25"/>
      <c r="I1028" s="18">
        <v>29</v>
      </c>
      <c r="J1028" s="18">
        <v>2E-3</v>
      </c>
      <c r="K1028" s="18">
        <v>51.052999999999997</v>
      </c>
      <c r="L1028" s="18">
        <v>31</v>
      </c>
      <c r="M1028" s="18">
        <v>147</v>
      </c>
      <c r="N1028" s="18">
        <v>-90</v>
      </c>
      <c r="O1028" s="18">
        <v>0.20599999999999999</v>
      </c>
      <c r="P1028" s="18"/>
      <c r="Q1028" s="18"/>
      <c r="R1028" s="18"/>
    </row>
    <row r="1029" spans="3:18" x14ac:dyDescent="0.25">
      <c r="C1029" s="25"/>
      <c r="I1029" s="18">
        <v>30</v>
      </c>
      <c r="J1029" s="19">
        <v>9.1779999999999997E-4</v>
      </c>
      <c r="K1029" s="18">
        <v>16</v>
      </c>
      <c r="L1029" s="18">
        <v>4</v>
      </c>
      <c r="M1029" s="18">
        <v>87</v>
      </c>
      <c r="N1029" s="18">
        <v>-90</v>
      </c>
      <c r="O1029" s="18">
        <v>6.9000000000000006E-2</v>
      </c>
      <c r="P1029" s="18"/>
      <c r="Q1029" s="18"/>
      <c r="R1029" s="18"/>
    </row>
    <row r="1030" spans="3:18" x14ac:dyDescent="0.25">
      <c r="C1030" s="25"/>
      <c r="I1030" s="18">
        <v>31</v>
      </c>
      <c r="J1030" s="18">
        <v>2E-3</v>
      </c>
      <c r="K1030" s="18">
        <v>0</v>
      </c>
      <c r="L1030" s="18">
        <v>0</v>
      </c>
      <c r="M1030" s="18">
        <v>0</v>
      </c>
      <c r="N1030" s="18">
        <v>-90</v>
      </c>
      <c r="O1030" s="18">
        <v>0.183</v>
      </c>
      <c r="P1030" s="18"/>
      <c r="Q1030" s="18"/>
      <c r="R1030" s="18"/>
    </row>
    <row r="1031" spans="3:18" x14ac:dyDescent="0.25">
      <c r="C1031" s="25"/>
      <c r="I1031" s="18">
        <v>32</v>
      </c>
      <c r="J1031" s="18">
        <v>1E-3</v>
      </c>
      <c r="K1031" s="18">
        <v>6.2</v>
      </c>
      <c r="L1031" s="18">
        <v>0</v>
      </c>
      <c r="M1031" s="18">
        <v>54</v>
      </c>
      <c r="N1031" s="18">
        <v>-90</v>
      </c>
      <c r="O1031" s="18">
        <v>0.10299999999999999</v>
      </c>
      <c r="P1031" s="18"/>
      <c r="Q1031" s="18"/>
      <c r="R1031" s="18"/>
    </row>
    <row r="1032" spans="3:18" x14ac:dyDescent="0.25">
      <c r="C1032" s="25"/>
    </row>
    <row r="1033" spans="3:18" x14ac:dyDescent="0.25">
      <c r="C1033" s="25"/>
      <c r="I1033" s="18" t="s">
        <v>372</v>
      </c>
      <c r="J1033" s="18" t="s">
        <v>373</v>
      </c>
      <c r="K1033" s="18" t="s">
        <v>374</v>
      </c>
      <c r="L1033" s="18" t="s">
        <v>375</v>
      </c>
      <c r="M1033" s="18" t="s">
        <v>376</v>
      </c>
      <c r="N1033" s="18" t="s">
        <v>377</v>
      </c>
      <c r="O1033" s="18" t="s">
        <v>378</v>
      </c>
      <c r="P1033" s="18"/>
      <c r="Q1033" s="18" t="s">
        <v>379</v>
      </c>
      <c r="R1033" s="18" t="s">
        <v>380</v>
      </c>
    </row>
    <row r="1034" spans="3:18" x14ac:dyDescent="0.25">
      <c r="C1034" s="25"/>
      <c r="I1034" s="18">
        <v>1</v>
      </c>
      <c r="J1034" s="18">
        <v>0.01</v>
      </c>
      <c r="K1034" s="18">
        <v>204.42699999999999</v>
      </c>
      <c r="L1034" s="18">
        <v>3</v>
      </c>
      <c r="M1034" s="18">
        <v>249</v>
      </c>
      <c r="N1034" s="18">
        <v>-90</v>
      </c>
      <c r="O1034" s="18">
        <v>1.0369999999999999</v>
      </c>
      <c r="P1034" s="18"/>
      <c r="Q1034" s="18">
        <v>1.0369999999999999</v>
      </c>
      <c r="R1034" s="18">
        <f t="shared" ref="R1034:R1043" si="39">O1044*1.732</f>
        <v>0.221696</v>
      </c>
    </row>
    <row r="1035" spans="3:18" x14ac:dyDescent="0.25">
      <c r="C1035" s="25"/>
      <c r="I1035" s="18">
        <v>2</v>
      </c>
      <c r="J1035" s="18">
        <v>8.9999999999999993E-3</v>
      </c>
      <c r="K1035" s="18">
        <v>248.73</v>
      </c>
      <c r="L1035" s="18">
        <v>25.667000000000002</v>
      </c>
      <c r="M1035" s="18">
        <v>252.333</v>
      </c>
      <c r="N1035" s="18">
        <v>-90</v>
      </c>
      <c r="O1035" s="18">
        <v>1.0089999999999999</v>
      </c>
      <c r="P1035" s="18"/>
      <c r="Q1035" s="18">
        <v>1.0089999999999999</v>
      </c>
      <c r="R1035" s="18">
        <f t="shared" si="39"/>
        <v>0.174932</v>
      </c>
    </row>
    <row r="1036" spans="3:18" x14ac:dyDescent="0.25">
      <c r="C1036" s="25"/>
      <c r="I1036" s="18">
        <v>3</v>
      </c>
      <c r="J1036" s="18">
        <v>8.9999999999999993E-3</v>
      </c>
      <c r="K1036" s="18">
        <v>246.934</v>
      </c>
      <c r="L1036" s="18">
        <v>24.332999999999998</v>
      </c>
      <c r="M1036" s="18">
        <v>252.667</v>
      </c>
      <c r="N1036" s="18">
        <v>-90</v>
      </c>
      <c r="O1036" s="18">
        <v>1.0089999999999999</v>
      </c>
      <c r="P1036" s="18"/>
      <c r="Q1036" s="18">
        <v>1.0089999999999999</v>
      </c>
      <c r="R1036" s="18">
        <f t="shared" si="39"/>
        <v>9.5259999999999997E-2</v>
      </c>
    </row>
    <row r="1037" spans="3:18" x14ac:dyDescent="0.25">
      <c r="C1037" s="25"/>
      <c r="I1037" s="18">
        <v>4</v>
      </c>
      <c r="J1037" s="18">
        <v>8.9999999999999993E-3</v>
      </c>
      <c r="K1037" s="18">
        <v>253.37100000000001</v>
      </c>
      <c r="L1037" s="18">
        <v>250</v>
      </c>
      <c r="M1037" s="18">
        <v>254</v>
      </c>
      <c r="N1037" s="18">
        <v>-90</v>
      </c>
      <c r="O1037" s="18">
        <v>0.97199999999999998</v>
      </c>
      <c r="P1037" s="18"/>
      <c r="Q1037" s="18">
        <v>0.97199999999999998</v>
      </c>
      <c r="R1037" s="18">
        <f t="shared" si="39"/>
        <v>0.110848</v>
      </c>
    </row>
    <row r="1038" spans="3:18" x14ac:dyDescent="0.25">
      <c r="C1038" s="25"/>
      <c r="I1038" s="18">
        <v>5</v>
      </c>
      <c r="J1038" s="18">
        <v>8.9999999999999993E-3</v>
      </c>
      <c r="K1038" s="18">
        <v>243.721</v>
      </c>
      <c r="L1038" s="18">
        <v>2.6669999999999998</v>
      </c>
      <c r="M1038" s="18">
        <v>251.667</v>
      </c>
      <c r="N1038" s="18">
        <v>-90</v>
      </c>
      <c r="O1038" s="18">
        <v>1</v>
      </c>
      <c r="P1038" s="18"/>
      <c r="Q1038" s="18">
        <v>1</v>
      </c>
      <c r="R1038" s="18">
        <f t="shared" si="39"/>
        <v>6.4084000000000002E-2</v>
      </c>
    </row>
    <row r="1039" spans="3:18" x14ac:dyDescent="0.25">
      <c r="C1039" s="25"/>
      <c r="I1039" s="18">
        <v>6</v>
      </c>
      <c r="J1039" s="18">
        <v>1.0999999999999999E-2</v>
      </c>
      <c r="K1039" s="18">
        <v>202.22800000000001</v>
      </c>
      <c r="L1039" s="18">
        <v>22</v>
      </c>
      <c r="M1039" s="18">
        <v>211.667</v>
      </c>
      <c r="N1039" s="18">
        <v>-90</v>
      </c>
      <c r="O1039" s="18">
        <v>1.2110000000000001</v>
      </c>
      <c r="P1039" s="18"/>
      <c r="Q1039" s="18">
        <v>1.2110000000000001</v>
      </c>
      <c r="R1039" s="18">
        <f t="shared" si="39"/>
        <v>0.23901600000000001</v>
      </c>
    </row>
    <row r="1040" spans="3:18" x14ac:dyDescent="0.25">
      <c r="C1040" s="25"/>
      <c r="I1040" s="18">
        <v>7</v>
      </c>
      <c r="J1040" s="18">
        <v>1.0999999999999999E-2</v>
      </c>
      <c r="K1040" s="18">
        <v>226.917</v>
      </c>
      <c r="L1040" s="18">
        <v>225.333</v>
      </c>
      <c r="M1040" s="18">
        <v>232.667</v>
      </c>
      <c r="N1040" s="18">
        <v>-90</v>
      </c>
      <c r="O1040" s="18">
        <v>1.2110000000000001</v>
      </c>
      <c r="P1040" s="18"/>
      <c r="Q1040" s="18">
        <v>1.2110000000000001</v>
      </c>
      <c r="R1040" s="18">
        <f t="shared" si="39"/>
        <v>0.110848</v>
      </c>
    </row>
    <row r="1041" spans="3:18" x14ac:dyDescent="0.25">
      <c r="C1041" s="25"/>
      <c r="I1041" s="18">
        <v>8</v>
      </c>
      <c r="J1041" s="18">
        <v>1.2E-2</v>
      </c>
      <c r="K1041" s="18">
        <v>180.57</v>
      </c>
      <c r="L1041" s="18">
        <v>3.3330000000000002</v>
      </c>
      <c r="M1041" s="18">
        <v>189.333</v>
      </c>
      <c r="N1041" s="18">
        <v>-90</v>
      </c>
      <c r="O1041" s="18">
        <v>1.284</v>
      </c>
      <c r="P1041" s="18"/>
      <c r="Q1041" s="18">
        <v>1.284</v>
      </c>
      <c r="R1041" s="18">
        <f t="shared" si="39"/>
        <v>0.34986400000000001</v>
      </c>
    </row>
    <row r="1042" spans="3:18" x14ac:dyDescent="0.25">
      <c r="C1042" s="25"/>
      <c r="I1042" s="18">
        <v>9</v>
      </c>
      <c r="J1042" s="18">
        <v>1.0999999999999999E-2</v>
      </c>
      <c r="K1042" s="18">
        <v>236.48500000000001</v>
      </c>
      <c r="L1042" s="18">
        <v>2.3330000000000002</v>
      </c>
      <c r="M1042" s="18">
        <v>243</v>
      </c>
      <c r="N1042" s="18">
        <v>-90</v>
      </c>
      <c r="O1042" s="18">
        <v>1.2390000000000001</v>
      </c>
      <c r="P1042" s="18"/>
      <c r="Q1042" s="18">
        <v>1.2390000000000001</v>
      </c>
      <c r="R1042" s="18">
        <f t="shared" si="39"/>
        <v>0.27019199999999999</v>
      </c>
    </row>
    <row r="1043" spans="3:18" x14ac:dyDescent="0.25">
      <c r="C1043" s="25"/>
      <c r="I1043" s="18">
        <v>10</v>
      </c>
      <c r="J1043" s="18">
        <v>1.2E-2</v>
      </c>
      <c r="K1043" s="18">
        <v>248.43299999999999</v>
      </c>
      <c r="L1043" s="18">
        <v>3.3330000000000002</v>
      </c>
      <c r="M1043" s="18">
        <v>252.667</v>
      </c>
      <c r="N1043" s="18">
        <v>-90</v>
      </c>
      <c r="O1043" s="18">
        <v>1.3120000000000001</v>
      </c>
      <c r="P1043" s="18"/>
      <c r="Q1043" s="18">
        <v>1.3120000000000001</v>
      </c>
      <c r="R1043" s="18">
        <f t="shared" si="39"/>
        <v>0.221696</v>
      </c>
    </row>
    <row r="1044" spans="3:18" x14ac:dyDescent="0.25">
      <c r="C1044" s="25"/>
      <c r="I1044" s="18">
        <v>11</v>
      </c>
      <c r="J1044" s="18">
        <v>1E-3</v>
      </c>
      <c r="K1044" s="18">
        <v>2.2669999999999999</v>
      </c>
      <c r="L1044" s="18">
        <v>1.333</v>
      </c>
      <c r="M1044" s="18">
        <v>3.6669999999999998</v>
      </c>
      <c r="N1044" s="18">
        <v>-90</v>
      </c>
      <c r="O1044" s="18">
        <v>0.128</v>
      </c>
      <c r="P1044" s="18"/>
      <c r="Q1044" s="18"/>
      <c r="R1044" s="18"/>
    </row>
    <row r="1045" spans="3:18" x14ac:dyDescent="0.25">
      <c r="C1045" s="25"/>
      <c r="I1045" s="18">
        <v>12</v>
      </c>
      <c r="J1045" s="18">
        <v>1E-3</v>
      </c>
      <c r="K1045" s="18">
        <v>9.3330000000000002</v>
      </c>
      <c r="L1045" s="18">
        <v>2</v>
      </c>
      <c r="M1045" s="18">
        <v>14.667</v>
      </c>
      <c r="N1045" s="18">
        <v>-90</v>
      </c>
      <c r="O1045" s="18">
        <v>0.10100000000000001</v>
      </c>
      <c r="P1045" s="18"/>
      <c r="Q1045" s="18"/>
      <c r="R1045" s="18"/>
    </row>
    <row r="1046" spans="3:18" x14ac:dyDescent="0.25">
      <c r="C1046" s="25"/>
      <c r="I1046" s="18">
        <v>13</v>
      </c>
      <c r="J1046" s="19">
        <v>5.8920000000000001E-4</v>
      </c>
      <c r="K1046" s="18">
        <v>54</v>
      </c>
      <c r="L1046" s="18">
        <v>2.3330000000000002</v>
      </c>
      <c r="M1046" s="18">
        <v>74.332999999999998</v>
      </c>
      <c r="N1046" s="18">
        <v>-90</v>
      </c>
      <c r="O1046" s="18">
        <v>5.5E-2</v>
      </c>
      <c r="P1046" s="18"/>
      <c r="Q1046" s="18"/>
      <c r="R1046" s="18"/>
    </row>
    <row r="1047" spans="3:18" x14ac:dyDescent="0.25">
      <c r="C1047" s="25"/>
      <c r="I1047" s="18">
        <v>14</v>
      </c>
      <c r="J1047" s="19">
        <v>6.7330000000000005E-4</v>
      </c>
      <c r="K1047" s="18">
        <v>123.958</v>
      </c>
      <c r="L1047" s="18">
        <v>40.332999999999998</v>
      </c>
      <c r="M1047" s="18">
        <v>164.333</v>
      </c>
      <c r="N1047" s="18">
        <v>-90</v>
      </c>
      <c r="O1047" s="18">
        <v>6.4000000000000001E-2</v>
      </c>
      <c r="P1047" s="18"/>
      <c r="Q1047" s="18"/>
      <c r="R1047" s="18"/>
    </row>
    <row r="1048" spans="3:18" x14ac:dyDescent="0.25">
      <c r="C1048" s="25"/>
      <c r="I1048" s="18">
        <v>15</v>
      </c>
      <c r="J1048" s="19">
        <v>4.2079999999999998E-4</v>
      </c>
      <c r="K1048" s="18">
        <v>10.266999999999999</v>
      </c>
      <c r="L1048" s="18">
        <v>2.3330000000000002</v>
      </c>
      <c r="M1048" s="18">
        <v>13.667</v>
      </c>
      <c r="N1048" s="18">
        <v>-90</v>
      </c>
      <c r="O1048" s="18">
        <v>3.6999999999999998E-2</v>
      </c>
      <c r="P1048" s="18"/>
      <c r="Q1048" s="18"/>
      <c r="R1048" s="18"/>
    </row>
    <row r="1049" spans="3:18" x14ac:dyDescent="0.25">
      <c r="C1049" s="25"/>
      <c r="I1049" s="18">
        <v>16</v>
      </c>
      <c r="J1049" s="18">
        <v>1E-3</v>
      </c>
      <c r="K1049" s="18">
        <v>3.625</v>
      </c>
      <c r="L1049" s="18">
        <v>2</v>
      </c>
      <c r="M1049" s="18">
        <v>5.6669999999999998</v>
      </c>
      <c r="N1049" s="18">
        <v>-90</v>
      </c>
      <c r="O1049" s="18">
        <v>0.13800000000000001</v>
      </c>
      <c r="P1049" s="18"/>
      <c r="Q1049" s="18"/>
      <c r="R1049" s="18"/>
    </row>
    <row r="1050" spans="3:18" x14ac:dyDescent="0.25">
      <c r="C1050" s="25"/>
      <c r="I1050" s="18">
        <v>17</v>
      </c>
      <c r="J1050" s="19">
        <v>6.7330000000000005E-4</v>
      </c>
      <c r="K1050" s="18">
        <v>46.832999999999998</v>
      </c>
      <c r="L1050" s="18">
        <v>7.3330000000000002</v>
      </c>
      <c r="M1050" s="18">
        <v>161.333</v>
      </c>
      <c r="N1050" s="18">
        <v>-90</v>
      </c>
      <c r="O1050" s="18">
        <v>6.4000000000000001E-2</v>
      </c>
      <c r="P1050" s="18"/>
      <c r="Q1050" s="18"/>
      <c r="R1050" s="18"/>
    </row>
    <row r="1051" spans="3:18" x14ac:dyDescent="0.25">
      <c r="C1051" s="25"/>
      <c r="I1051" s="18">
        <v>18</v>
      </c>
      <c r="J1051" s="18">
        <v>2E-3</v>
      </c>
      <c r="K1051" s="18">
        <v>82.956999999999994</v>
      </c>
      <c r="L1051" s="18">
        <v>67.667000000000002</v>
      </c>
      <c r="M1051" s="18">
        <v>86</v>
      </c>
      <c r="N1051" s="18">
        <v>-90</v>
      </c>
      <c r="O1051" s="18">
        <v>0.20200000000000001</v>
      </c>
      <c r="P1051" s="18"/>
      <c r="Q1051" s="18"/>
      <c r="R1051" s="18"/>
    </row>
    <row r="1052" spans="3:18" x14ac:dyDescent="0.25">
      <c r="C1052" s="25"/>
      <c r="I1052" s="18">
        <v>19</v>
      </c>
      <c r="J1052" s="18">
        <v>2E-3</v>
      </c>
      <c r="K1052" s="18">
        <v>2.7410000000000001</v>
      </c>
      <c r="L1052" s="18">
        <v>2</v>
      </c>
      <c r="M1052" s="18">
        <v>4.6669999999999998</v>
      </c>
      <c r="N1052" s="18">
        <v>-90</v>
      </c>
      <c r="O1052" s="18">
        <v>0.156</v>
      </c>
      <c r="P1052" s="18"/>
      <c r="Q1052" s="18"/>
      <c r="R1052" s="18"/>
    </row>
    <row r="1053" spans="3:18" x14ac:dyDescent="0.25">
      <c r="C1053" s="25"/>
      <c r="I1053" s="18">
        <v>20</v>
      </c>
      <c r="J1053" s="18">
        <v>1E-3</v>
      </c>
      <c r="K1053" s="18">
        <v>16.556000000000001</v>
      </c>
      <c r="L1053" s="18">
        <v>6.3330000000000002</v>
      </c>
      <c r="M1053" s="18">
        <v>109.667</v>
      </c>
      <c r="N1053" s="18">
        <v>-90</v>
      </c>
      <c r="O1053" s="18">
        <v>0.128</v>
      </c>
      <c r="P1053" s="18"/>
      <c r="Q1053" s="18"/>
      <c r="R1053" s="18"/>
    </row>
    <row r="1054" spans="3:18" x14ac:dyDescent="0.25">
      <c r="C1054" s="25"/>
    </row>
    <row r="1055" spans="3:18" x14ac:dyDescent="0.25">
      <c r="C1055" s="25"/>
      <c r="I1055" s="18" t="s">
        <v>372</v>
      </c>
      <c r="J1055" s="18" t="s">
        <v>373</v>
      </c>
      <c r="K1055" s="18" t="s">
        <v>374</v>
      </c>
      <c r="L1055" s="18" t="s">
        <v>375</v>
      </c>
      <c r="M1055" s="18" t="s">
        <v>376</v>
      </c>
      <c r="N1055" s="18" t="s">
        <v>377</v>
      </c>
      <c r="O1055" s="18" t="s">
        <v>378</v>
      </c>
      <c r="P1055" s="18"/>
      <c r="Q1055" s="18" t="s">
        <v>379</v>
      </c>
      <c r="R1055" s="18" t="s">
        <v>380</v>
      </c>
    </row>
    <row r="1056" spans="3:18" x14ac:dyDescent="0.25">
      <c r="C1056" s="25"/>
      <c r="I1056" s="18">
        <v>1</v>
      </c>
      <c r="J1056" s="18">
        <v>8.9999999999999993E-3</v>
      </c>
      <c r="K1056" s="18">
        <v>68.084000000000003</v>
      </c>
      <c r="L1056" s="18">
        <v>40</v>
      </c>
      <c r="M1056" s="18">
        <v>113</v>
      </c>
      <c r="N1056" s="18">
        <v>-90</v>
      </c>
      <c r="O1056" s="18">
        <v>0.97799999999999998</v>
      </c>
      <c r="P1056" s="18"/>
      <c r="Q1056" s="18">
        <v>0.97799999999999998</v>
      </c>
      <c r="R1056" s="18">
        <f t="shared" ref="R1056:R1061" si="40">O1062*1.732</f>
        <v>9.5259999999999997E-2</v>
      </c>
    </row>
    <row r="1057" spans="3:18" x14ac:dyDescent="0.25">
      <c r="C1057" s="25"/>
      <c r="I1057" s="18">
        <v>2</v>
      </c>
      <c r="J1057" s="18">
        <v>8.9999999999999993E-3</v>
      </c>
      <c r="K1057" s="18">
        <v>99.444000000000003</v>
      </c>
      <c r="L1057" s="18">
        <v>64</v>
      </c>
      <c r="M1057" s="18">
        <v>191</v>
      </c>
      <c r="N1057" s="18">
        <v>-90</v>
      </c>
      <c r="O1057" s="18">
        <v>0.98699999999999999</v>
      </c>
      <c r="P1057" s="18"/>
      <c r="Q1057" s="18">
        <v>0.98699999999999999</v>
      </c>
      <c r="R1057" s="18">
        <f t="shared" si="40"/>
        <v>0.14375599999999999</v>
      </c>
    </row>
    <row r="1058" spans="3:18" x14ac:dyDescent="0.25">
      <c r="C1058" s="25"/>
      <c r="I1058" s="18">
        <v>3</v>
      </c>
      <c r="J1058" s="18">
        <v>8.9999999999999993E-3</v>
      </c>
      <c r="K1058" s="18">
        <v>181.03800000000001</v>
      </c>
      <c r="L1058" s="18">
        <v>106</v>
      </c>
      <c r="M1058" s="18">
        <v>182</v>
      </c>
      <c r="N1058" s="18">
        <v>-90</v>
      </c>
      <c r="O1058" s="18">
        <v>0.96899999999999997</v>
      </c>
      <c r="P1058" s="18"/>
      <c r="Q1058" s="18">
        <v>0.96899999999999997</v>
      </c>
      <c r="R1058" s="18">
        <f t="shared" si="40"/>
        <v>0.14375599999999999</v>
      </c>
    </row>
    <row r="1059" spans="3:18" x14ac:dyDescent="0.25">
      <c r="C1059" s="25"/>
      <c r="I1059" s="18">
        <v>4</v>
      </c>
      <c r="J1059" s="18">
        <v>1.7000000000000001E-2</v>
      </c>
      <c r="K1059" s="18">
        <v>224.01</v>
      </c>
      <c r="L1059" s="18">
        <v>0</v>
      </c>
      <c r="M1059" s="18">
        <v>229</v>
      </c>
      <c r="N1059" s="18">
        <v>-90</v>
      </c>
      <c r="O1059" s="18">
        <v>1.8080000000000001</v>
      </c>
      <c r="P1059" s="18"/>
      <c r="Q1059" s="18">
        <v>1.8080000000000001</v>
      </c>
      <c r="R1059" s="18">
        <f t="shared" si="40"/>
        <v>0.44685600000000003</v>
      </c>
    </row>
    <row r="1060" spans="3:18" x14ac:dyDescent="0.25">
      <c r="C1060" s="25"/>
      <c r="I1060" s="18">
        <v>5</v>
      </c>
      <c r="J1060" s="18">
        <v>1.4999999999999999E-2</v>
      </c>
      <c r="K1060" s="18">
        <v>136.71</v>
      </c>
      <c r="L1060" s="18">
        <v>0</v>
      </c>
      <c r="M1060" s="18">
        <v>237</v>
      </c>
      <c r="N1060" s="18">
        <v>-90</v>
      </c>
      <c r="O1060" s="18">
        <v>1.6140000000000001</v>
      </c>
      <c r="P1060" s="18"/>
      <c r="Q1060" s="18">
        <v>1.6140000000000001</v>
      </c>
      <c r="R1060" s="18">
        <f t="shared" si="40"/>
        <v>0.47976400000000002</v>
      </c>
    </row>
    <row r="1061" spans="3:18" x14ac:dyDescent="0.25">
      <c r="C1061" s="25"/>
      <c r="I1061" s="18">
        <v>6</v>
      </c>
      <c r="J1061" s="18">
        <v>1.4999999999999999E-2</v>
      </c>
      <c r="K1061" s="18">
        <v>250.45500000000001</v>
      </c>
      <c r="L1061" s="18">
        <v>0</v>
      </c>
      <c r="M1061" s="18">
        <v>254</v>
      </c>
      <c r="N1061" s="18">
        <v>-90</v>
      </c>
      <c r="O1061" s="18">
        <v>1.633</v>
      </c>
      <c r="P1061" s="18"/>
      <c r="Q1061" s="18">
        <v>1.633</v>
      </c>
      <c r="R1061" s="18">
        <f t="shared" si="40"/>
        <v>0.62351999999999996</v>
      </c>
    </row>
    <row r="1062" spans="3:18" x14ac:dyDescent="0.25">
      <c r="C1062" s="25"/>
      <c r="I1062" s="18">
        <v>7</v>
      </c>
      <c r="J1062" s="19">
        <v>5.9570000000000001E-4</v>
      </c>
      <c r="K1062" s="18">
        <v>11.571</v>
      </c>
      <c r="L1062" s="18">
        <v>4</v>
      </c>
      <c r="M1062" s="18">
        <v>14</v>
      </c>
      <c r="N1062" s="18">
        <v>-90</v>
      </c>
      <c r="O1062" s="18">
        <v>5.5E-2</v>
      </c>
      <c r="P1062" s="18"/>
      <c r="Q1062" s="18"/>
      <c r="R1062" s="18"/>
    </row>
    <row r="1063" spans="3:18" x14ac:dyDescent="0.25">
      <c r="C1063" s="25"/>
      <c r="I1063" s="18">
        <v>8</v>
      </c>
      <c r="J1063" s="19">
        <v>8.5099999999999998E-4</v>
      </c>
      <c r="K1063" s="18">
        <v>0.6</v>
      </c>
      <c r="L1063" s="18">
        <v>0</v>
      </c>
      <c r="M1063" s="18">
        <v>1</v>
      </c>
      <c r="N1063" s="18">
        <v>-90</v>
      </c>
      <c r="O1063" s="18">
        <v>8.3000000000000004E-2</v>
      </c>
      <c r="P1063" s="18"/>
      <c r="Q1063" s="18"/>
      <c r="R1063" s="18"/>
    </row>
    <row r="1064" spans="3:18" x14ac:dyDescent="0.25">
      <c r="C1064" s="25"/>
      <c r="I1064" s="18">
        <v>9</v>
      </c>
      <c r="J1064" s="19">
        <v>8.5099999999999998E-4</v>
      </c>
      <c r="K1064" s="18">
        <v>0.5</v>
      </c>
      <c r="L1064" s="18">
        <v>0</v>
      </c>
      <c r="M1064" s="18">
        <v>2</v>
      </c>
      <c r="N1064" s="18">
        <v>-90</v>
      </c>
      <c r="O1064" s="18">
        <v>8.3000000000000004E-2</v>
      </c>
      <c r="P1064" s="18"/>
      <c r="Q1064" s="18"/>
      <c r="R1064" s="18"/>
    </row>
    <row r="1065" spans="3:18" x14ac:dyDescent="0.25">
      <c r="C1065" s="25"/>
      <c r="I1065" s="18">
        <v>10</v>
      </c>
      <c r="J1065" s="18">
        <v>2E-3</v>
      </c>
      <c r="K1065" s="18">
        <v>0.65500000000000003</v>
      </c>
      <c r="L1065" s="18">
        <v>0</v>
      </c>
      <c r="M1065" s="18">
        <v>19</v>
      </c>
      <c r="N1065" s="18">
        <v>-90</v>
      </c>
      <c r="O1065" s="18">
        <v>0.25800000000000001</v>
      </c>
      <c r="P1065" s="18"/>
      <c r="Q1065" s="18"/>
      <c r="R1065" s="18"/>
    </row>
    <row r="1066" spans="3:18" x14ac:dyDescent="0.25">
      <c r="C1066" s="25"/>
      <c r="I1066" s="18">
        <v>11</v>
      </c>
      <c r="J1066" s="18">
        <v>3.0000000000000001E-3</v>
      </c>
      <c r="K1066" s="18">
        <v>8.6449999999999996</v>
      </c>
      <c r="L1066" s="18">
        <v>0</v>
      </c>
      <c r="M1066" s="18">
        <v>147</v>
      </c>
      <c r="N1066" s="18">
        <v>-90</v>
      </c>
      <c r="O1066" s="18">
        <v>0.27700000000000002</v>
      </c>
      <c r="P1066" s="18"/>
      <c r="Q1066" s="18"/>
      <c r="R1066" s="18"/>
    </row>
    <row r="1067" spans="3:18" x14ac:dyDescent="0.25">
      <c r="C1067" s="25"/>
      <c r="I1067" s="18">
        <v>12</v>
      </c>
      <c r="J1067" s="18">
        <v>3.0000000000000001E-3</v>
      </c>
      <c r="K1067" s="18">
        <v>95.224999999999994</v>
      </c>
      <c r="L1067" s="18">
        <v>68</v>
      </c>
      <c r="M1067" s="18">
        <v>97</v>
      </c>
      <c r="N1067" s="18">
        <v>-90</v>
      </c>
      <c r="O1067" s="18">
        <v>0.36</v>
      </c>
      <c r="P1067" s="18"/>
      <c r="Q1067" s="18"/>
      <c r="R1067" s="18"/>
    </row>
    <row r="1068" spans="3:18" x14ac:dyDescent="0.25">
      <c r="C1068" s="25"/>
    </row>
    <row r="1069" spans="3:18" x14ac:dyDescent="0.25">
      <c r="C1069" s="25"/>
      <c r="I1069" s="18" t="s">
        <v>372</v>
      </c>
      <c r="J1069" s="18" t="s">
        <v>373</v>
      </c>
      <c r="K1069" s="18" t="s">
        <v>374</v>
      </c>
      <c r="L1069" s="18" t="s">
        <v>375</v>
      </c>
      <c r="M1069" s="18" t="s">
        <v>376</v>
      </c>
      <c r="N1069" s="18" t="s">
        <v>377</v>
      </c>
      <c r="O1069" s="18" t="s">
        <v>378</v>
      </c>
      <c r="P1069" s="18"/>
      <c r="Q1069" s="18" t="s">
        <v>379</v>
      </c>
      <c r="R1069" s="18" t="s">
        <v>380</v>
      </c>
    </row>
    <row r="1070" spans="3:18" x14ac:dyDescent="0.25">
      <c r="C1070" s="25"/>
      <c r="I1070" s="18">
        <v>1</v>
      </c>
      <c r="J1070" s="18">
        <v>0.01</v>
      </c>
      <c r="K1070" s="18">
        <v>251.482</v>
      </c>
      <c r="L1070" s="18">
        <v>0</v>
      </c>
      <c r="M1070" s="18">
        <v>255</v>
      </c>
      <c r="N1070" s="18">
        <v>-90</v>
      </c>
      <c r="O1070" s="18">
        <v>1.024</v>
      </c>
      <c r="P1070" s="18"/>
      <c r="Q1070" s="18">
        <v>1.024</v>
      </c>
      <c r="R1070" s="18">
        <f t="shared" ref="R1070:R1079" si="41">O1080*1.732</f>
        <v>0.400092</v>
      </c>
    </row>
    <row r="1071" spans="3:18" x14ac:dyDescent="0.25">
      <c r="C1071" s="25"/>
      <c r="I1071" s="18">
        <v>2</v>
      </c>
      <c r="J1071" s="18">
        <v>8.9999999999999993E-3</v>
      </c>
      <c r="K1071" s="18">
        <v>1.982</v>
      </c>
      <c r="L1071" s="18">
        <v>0</v>
      </c>
      <c r="M1071" s="18">
        <v>98</v>
      </c>
      <c r="N1071" s="18">
        <v>-90</v>
      </c>
      <c r="O1071" s="18">
        <v>1.006</v>
      </c>
      <c r="P1071" s="18"/>
      <c r="Q1071" s="18">
        <v>1.006</v>
      </c>
      <c r="R1071" s="18">
        <f t="shared" si="41"/>
        <v>7.9671999999999993E-2</v>
      </c>
    </row>
    <row r="1072" spans="3:18" x14ac:dyDescent="0.25">
      <c r="C1072" s="25"/>
      <c r="I1072" s="18">
        <v>3</v>
      </c>
      <c r="J1072" s="18">
        <v>8.9999999999999993E-3</v>
      </c>
      <c r="K1072" s="18">
        <v>140.482</v>
      </c>
      <c r="L1072" s="18">
        <v>1</v>
      </c>
      <c r="M1072" s="18">
        <v>150</v>
      </c>
      <c r="N1072" s="18">
        <v>-90</v>
      </c>
      <c r="O1072" s="18">
        <v>1.006</v>
      </c>
      <c r="P1072" s="18"/>
      <c r="Q1072" s="18">
        <v>1.006</v>
      </c>
      <c r="R1072" s="18">
        <f t="shared" si="41"/>
        <v>6.4084000000000002E-2</v>
      </c>
    </row>
    <row r="1073" spans="3:18" x14ac:dyDescent="0.25">
      <c r="C1073" s="25"/>
      <c r="I1073" s="18">
        <v>4</v>
      </c>
      <c r="J1073" s="18">
        <v>8.9999999999999993E-3</v>
      </c>
      <c r="K1073" s="18">
        <v>225.84299999999999</v>
      </c>
      <c r="L1073" s="18">
        <v>0</v>
      </c>
      <c r="M1073" s="18">
        <v>232</v>
      </c>
      <c r="N1073" s="18">
        <v>-90</v>
      </c>
      <c r="O1073" s="18">
        <v>0.98699999999999999</v>
      </c>
      <c r="P1073" s="18"/>
      <c r="Q1073" s="18">
        <v>0.98699999999999999</v>
      </c>
      <c r="R1073" s="18">
        <f t="shared" si="41"/>
        <v>1.5587999999999999E-2</v>
      </c>
    </row>
    <row r="1074" spans="3:18" x14ac:dyDescent="0.25">
      <c r="C1074" s="25"/>
      <c r="I1074" s="18">
        <v>5</v>
      </c>
      <c r="J1074" s="18">
        <v>8.9999999999999993E-3</v>
      </c>
      <c r="K1074" s="18">
        <v>12.057</v>
      </c>
      <c r="L1074" s="18">
        <v>10</v>
      </c>
      <c r="M1074" s="18">
        <v>20</v>
      </c>
      <c r="N1074" s="18">
        <v>-90</v>
      </c>
      <c r="O1074" s="18">
        <v>0.96899999999999997</v>
      </c>
      <c r="P1074" s="18"/>
      <c r="Q1074" s="18">
        <v>0.96899999999999997</v>
      </c>
      <c r="R1074" s="18">
        <f t="shared" si="41"/>
        <v>7.9671999999999993E-2</v>
      </c>
    </row>
    <row r="1075" spans="3:18" x14ac:dyDescent="0.25">
      <c r="C1075" s="25"/>
      <c r="I1075" s="18">
        <v>6</v>
      </c>
      <c r="J1075" s="18">
        <v>1.7000000000000001E-2</v>
      </c>
      <c r="K1075" s="18">
        <v>189.71100000000001</v>
      </c>
      <c r="L1075" s="18">
        <v>0</v>
      </c>
      <c r="M1075" s="18">
        <v>207</v>
      </c>
      <c r="N1075" s="18">
        <v>-90</v>
      </c>
      <c r="O1075" s="18">
        <v>1.845</v>
      </c>
      <c r="P1075" s="18"/>
      <c r="Q1075" s="18">
        <v>1.845</v>
      </c>
      <c r="R1075" s="18">
        <f t="shared" si="41"/>
        <v>0.44685600000000003</v>
      </c>
    </row>
    <row r="1076" spans="3:18" x14ac:dyDescent="0.25">
      <c r="C1076" s="25"/>
      <c r="I1076" s="18">
        <v>7</v>
      </c>
      <c r="J1076" s="18">
        <v>1.4999999999999999E-2</v>
      </c>
      <c r="K1076" s="18">
        <v>249.84800000000001</v>
      </c>
      <c r="L1076" s="18">
        <v>0</v>
      </c>
      <c r="M1076" s="18">
        <v>252</v>
      </c>
      <c r="N1076" s="18">
        <v>-90</v>
      </c>
      <c r="O1076" s="18">
        <v>1.633</v>
      </c>
      <c r="P1076" s="18"/>
      <c r="Q1076" s="18">
        <v>1.633</v>
      </c>
      <c r="R1076" s="18">
        <f t="shared" si="41"/>
        <v>0.35159600000000002</v>
      </c>
    </row>
    <row r="1077" spans="3:18" x14ac:dyDescent="0.25">
      <c r="C1077" s="25"/>
      <c r="I1077" s="18">
        <v>8</v>
      </c>
      <c r="J1077" s="18">
        <v>1.2E-2</v>
      </c>
      <c r="K1077" s="18">
        <v>228.61099999999999</v>
      </c>
      <c r="L1077" s="18">
        <v>0</v>
      </c>
      <c r="M1077" s="18">
        <v>243</v>
      </c>
      <c r="N1077" s="18">
        <v>-90</v>
      </c>
      <c r="O1077" s="18">
        <v>1.319</v>
      </c>
      <c r="P1077" s="18"/>
      <c r="Q1077" s="18">
        <v>1.319</v>
      </c>
      <c r="R1077" s="18">
        <f t="shared" si="41"/>
        <v>4.8495999999999997E-2</v>
      </c>
    </row>
    <row r="1078" spans="3:18" x14ac:dyDescent="0.25">
      <c r="C1078" s="25"/>
      <c r="I1078" s="18">
        <v>9</v>
      </c>
      <c r="J1078" s="18">
        <v>1.2E-2</v>
      </c>
      <c r="K1078" s="18">
        <v>243.52199999999999</v>
      </c>
      <c r="L1078" s="18">
        <v>0</v>
      </c>
      <c r="M1078" s="18">
        <v>250</v>
      </c>
      <c r="N1078" s="18">
        <v>-90</v>
      </c>
      <c r="O1078" s="18">
        <v>1.264</v>
      </c>
      <c r="P1078" s="18"/>
      <c r="Q1078" s="18">
        <v>1.264</v>
      </c>
      <c r="R1078" s="18">
        <f t="shared" si="41"/>
        <v>0.20784</v>
      </c>
    </row>
    <row r="1079" spans="3:18" x14ac:dyDescent="0.25">
      <c r="C1079" s="25"/>
      <c r="I1079" s="18">
        <v>10</v>
      </c>
      <c r="J1079" s="18">
        <v>1.0999999999999999E-2</v>
      </c>
      <c r="K1079" s="18">
        <v>131.46199999999999</v>
      </c>
      <c r="L1079" s="18">
        <v>0</v>
      </c>
      <c r="M1079" s="18">
        <v>144</v>
      </c>
      <c r="N1079" s="18">
        <v>-90</v>
      </c>
      <c r="O1079" s="18">
        <v>1.19</v>
      </c>
      <c r="P1079" s="18"/>
      <c r="Q1079" s="18">
        <v>1.19</v>
      </c>
      <c r="R1079" s="18">
        <f t="shared" si="41"/>
        <v>0.128168</v>
      </c>
    </row>
    <row r="1080" spans="3:18" x14ac:dyDescent="0.25">
      <c r="C1080" s="25"/>
      <c r="I1080" s="18">
        <v>11</v>
      </c>
      <c r="J1080" s="18">
        <v>2E-3</v>
      </c>
      <c r="K1080" s="18">
        <v>0</v>
      </c>
      <c r="L1080" s="18">
        <v>0</v>
      </c>
      <c r="M1080" s="18">
        <v>0</v>
      </c>
      <c r="N1080" s="18">
        <v>-90</v>
      </c>
      <c r="O1080" s="18">
        <v>0.23100000000000001</v>
      </c>
      <c r="P1080" s="18"/>
      <c r="Q1080" s="18"/>
      <c r="R1080" s="18"/>
    </row>
    <row r="1081" spans="3:18" x14ac:dyDescent="0.25">
      <c r="C1081" s="25"/>
      <c r="I1081" s="18">
        <v>12</v>
      </c>
      <c r="J1081" s="19">
        <v>5.1060000000000005E-4</v>
      </c>
      <c r="K1081" s="18">
        <v>1</v>
      </c>
      <c r="L1081" s="18">
        <v>1</v>
      </c>
      <c r="M1081" s="18">
        <v>1</v>
      </c>
      <c r="N1081" s="18">
        <v>-90</v>
      </c>
      <c r="O1081" s="18">
        <v>4.5999999999999999E-2</v>
      </c>
      <c r="P1081" s="18"/>
      <c r="Q1081" s="18"/>
      <c r="R1081" s="18"/>
    </row>
    <row r="1082" spans="3:18" x14ac:dyDescent="0.25">
      <c r="C1082" s="25"/>
      <c r="I1082" s="18">
        <v>13</v>
      </c>
      <c r="J1082" s="19">
        <v>4.2549999999999999E-4</v>
      </c>
      <c r="K1082" s="18">
        <v>0.2</v>
      </c>
      <c r="L1082" s="18">
        <v>0</v>
      </c>
      <c r="M1082" s="18">
        <v>1</v>
      </c>
      <c r="N1082" s="18">
        <v>-90</v>
      </c>
      <c r="O1082" s="18">
        <v>3.6999999999999998E-2</v>
      </c>
      <c r="P1082" s="18"/>
      <c r="Q1082" s="18"/>
      <c r="R1082" s="18"/>
    </row>
    <row r="1083" spans="3:18" x14ac:dyDescent="0.25">
      <c r="C1083" s="25"/>
      <c r="I1083" s="18">
        <v>14</v>
      </c>
      <c r="J1083" s="19">
        <v>1.7019999999999999E-4</v>
      </c>
      <c r="K1083" s="18">
        <v>0.5</v>
      </c>
      <c r="L1083" s="18">
        <v>0</v>
      </c>
      <c r="M1083" s="18">
        <v>1</v>
      </c>
      <c r="N1083" s="18">
        <v>-90</v>
      </c>
      <c r="O1083" s="18">
        <v>8.9999999999999993E-3</v>
      </c>
      <c r="P1083" s="18"/>
      <c r="Q1083" s="18"/>
      <c r="R1083" s="18"/>
    </row>
    <row r="1084" spans="3:18" x14ac:dyDescent="0.25">
      <c r="C1084" s="25"/>
      <c r="I1084" s="18">
        <v>15</v>
      </c>
      <c r="J1084" s="19">
        <v>5.1060000000000005E-4</v>
      </c>
      <c r="K1084" s="18">
        <v>0</v>
      </c>
      <c r="L1084" s="18">
        <v>0</v>
      </c>
      <c r="M1084" s="18">
        <v>0</v>
      </c>
      <c r="N1084" s="18">
        <v>-90</v>
      </c>
      <c r="O1084" s="18">
        <v>4.5999999999999999E-2</v>
      </c>
      <c r="P1084" s="18"/>
      <c r="Q1084" s="18"/>
      <c r="R1084" s="18"/>
    </row>
    <row r="1085" spans="3:18" x14ac:dyDescent="0.25">
      <c r="C1085" s="25"/>
      <c r="I1085" s="18">
        <v>16</v>
      </c>
      <c r="J1085" s="18">
        <v>2E-3</v>
      </c>
      <c r="K1085" s="18">
        <v>4.3789999999999996</v>
      </c>
      <c r="L1085" s="18">
        <v>0</v>
      </c>
      <c r="M1085" s="18">
        <v>102</v>
      </c>
      <c r="N1085" s="18">
        <v>-90</v>
      </c>
      <c r="O1085" s="18">
        <v>0.25800000000000001</v>
      </c>
      <c r="P1085" s="18"/>
      <c r="Q1085" s="18"/>
      <c r="R1085" s="18"/>
    </row>
    <row r="1086" spans="3:18" x14ac:dyDescent="0.25">
      <c r="C1086" s="25"/>
      <c r="I1086" s="18">
        <v>17</v>
      </c>
      <c r="J1086" s="18">
        <v>2E-3</v>
      </c>
      <c r="K1086" s="18">
        <v>0.56499999999999995</v>
      </c>
      <c r="L1086" s="18">
        <v>0</v>
      </c>
      <c r="M1086" s="18">
        <v>13</v>
      </c>
      <c r="N1086" s="18">
        <v>-90</v>
      </c>
      <c r="O1086" s="18">
        <v>0.20300000000000001</v>
      </c>
      <c r="P1086" s="18"/>
      <c r="Q1086" s="18"/>
      <c r="R1086" s="18"/>
    </row>
    <row r="1087" spans="3:18" x14ac:dyDescent="0.25">
      <c r="C1087" s="25"/>
      <c r="I1087" s="18">
        <v>18</v>
      </c>
      <c r="J1087" s="19">
        <v>3.4039999999999998E-4</v>
      </c>
      <c r="K1087" s="18">
        <v>0</v>
      </c>
      <c r="L1087" s="18">
        <v>0</v>
      </c>
      <c r="M1087" s="18">
        <v>0</v>
      </c>
      <c r="N1087" s="18">
        <v>-90</v>
      </c>
      <c r="O1087" s="18">
        <v>2.8000000000000001E-2</v>
      </c>
      <c r="P1087" s="18"/>
      <c r="Q1087" s="18"/>
      <c r="R1087" s="18"/>
    </row>
    <row r="1088" spans="3:18" x14ac:dyDescent="0.25">
      <c r="C1088" s="25"/>
      <c r="I1088" s="18">
        <v>19</v>
      </c>
      <c r="J1088" s="18">
        <v>1E-3</v>
      </c>
      <c r="K1088" s="18">
        <v>47.286000000000001</v>
      </c>
      <c r="L1088" s="18">
        <v>24</v>
      </c>
      <c r="M1088" s="18">
        <v>55</v>
      </c>
      <c r="N1088" s="18">
        <v>-90</v>
      </c>
      <c r="O1088" s="18">
        <v>0.12</v>
      </c>
      <c r="P1088" s="18"/>
      <c r="Q1088" s="18"/>
      <c r="R1088" s="18"/>
    </row>
    <row r="1089" spans="3:18" x14ac:dyDescent="0.25">
      <c r="C1089" s="25"/>
      <c r="I1089" s="18">
        <v>20</v>
      </c>
      <c r="J1089" s="19">
        <v>7.6590000000000002E-4</v>
      </c>
      <c r="K1089" s="18">
        <v>0.44400000000000001</v>
      </c>
      <c r="L1089" s="18">
        <v>0</v>
      </c>
      <c r="M1089" s="18">
        <v>4</v>
      </c>
      <c r="N1089" s="18">
        <v>-90</v>
      </c>
      <c r="O1089" s="18">
        <v>7.3999999999999996E-2</v>
      </c>
      <c r="P1089" s="18"/>
      <c r="Q1089" s="18"/>
      <c r="R1089" s="18"/>
    </row>
    <row r="1090" spans="3:18" x14ac:dyDescent="0.25">
      <c r="C1090" s="25"/>
    </row>
    <row r="1091" spans="3:18" x14ac:dyDescent="0.25">
      <c r="C1091" s="25"/>
      <c r="I1091" s="18" t="s">
        <v>372</v>
      </c>
      <c r="J1091" s="18" t="s">
        <v>373</v>
      </c>
      <c r="K1091" s="18" t="s">
        <v>374</v>
      </c>
      <c r="L1091" s="18" t="s">
        <v>375</v>
      </c>
      <c r="M1091" s="18" t="s">
        <v>376</v>
      </c>
      <c r="N1091" s="18" t="s">
        <v>377</v>
      </c>
      <c r="O1091" s="18" t="s">
        <v>378</v>
      </c>
      <c r="P1091" s="18"/>
      <c r="Q1091" s="18" t="s">
        <v>379</v>
      </c>
      <c r="R1091" s="18" t="s">
        <v>380</v>
      </c>
    </row>
    <row r="1092" spans="3:18" x14ac:dyDescent="0.25">
      <c r="C1092" s="25"/>
      <c r="I1092" s="18">
        <v>1</v>
      </c>
      <c r="J1092" s="18">
        <v>8.9999999999999993E-3</v>
      </c>
      <c r="K1092" s="18">
        <v>185.80199999999999</v>
      </c>
      <c r="L1092" s="18">
        <v>0</v>
      </c>
      <c r="M1092" s="18">
        <v>218</v>
      </c>
      <c r="N1092" s="18">
        <v>-90</v>
      </c>
      <c r="O1092" s="18">
        <v>1.07</v>
      </c>
      <c r="P1092" s="18"/>
      <c r="Q1092" s="18">
        <v>1.07</v>
      </c>
      <c r="R1092" s="18">
        <f t="shared" ref="R1092:R1109" si="42">O1110*1.732</f>
        <v>0.24248000000000003</v>
      </c>
    </row>
    <row r="1093" spans="3:18" x14ac:dyDescent="0.25">
      <c r="C1093" s="25"/>
      <c r="I1093" s="18">
        <v>2</v>
      </c>
      <c r="J1093" s="18">
        <v>8.9999999999999993E-3</v>
      </c>
      <c r="K1093" s="18">
        <v>242.70599999999999</v>
      </c>
      <c r="L1093" s="18">
        <v>35</v>
      </c>
      <c r="M1093" s="18">
        <v>249</v>
      </c>
      <c r="N1093" s="18">
        <v>-90</v>
      </c>
      <c r="O1093" s="18">
        <v>1.0289999999999999</v>
      </c>
      <c r="P1093" s="18"/>
      <c r="Q1093" s="18">
        <v>1.0289999999999999</v>
      </c>
      <c r="R1093" s="18">
        <f t="shared" si="42"/>
        <v>0</v>
      </c>
    </row>
    <row r="1094" spans="3:18" x14ac:dyDescent="0.25">
      <c r="C1094" s="25"/>
      <c r="I1094" s="18">
        <v>3</v>
      </c>
      <c r="J1094" s="18">
        <v>8.0000000000000002E-3</v>
      </c>
      <c r="K1094" s="18">
        <v>1.3360000000000001</v>
      </c>
      <c r="L1094" s="18">
        <v>0</v>
      </c>
      <c r="M1094" s="18">
        <v>144</v>
      </c>
      <c r="N1094" s="18">
        <v>-90</v>
      </c>
      <c r="O1094" s="18">
        <v>1.0209999999999999</v>
      </c>
      <c r="P1094" s="18"/>
      <c r="Q1094" s="18">
        <v>1.0209999999999999</v>
      </c>
      <c r="R1094" s="18">
        <f t="shared" si="42"/>
        <v>7.1012000000000006E-2</v>
      </c>
    </row>
    <row r="1095" spans="3:18" x14ac:dyDescent="0.25">
      <c r="C1095" s="25"/>
      <c r="I1095" s="18">
        <v>4</v>
      </c>
      <c r="J1095" s="18">
        <v>8.0000000000000002E-3</v>
      </c>
      <c r="K1095" s="18">
        <v>210.25800000000001</v>
      </c>
      <c r="L1095" s="18">
        <v>209</v>
      </c>
      <c r="M1095" s="18">
        <v>235</v>
      </c>
      <c r="N1095" s="18">
        <v>-90</v>
      </c>
      <c r="O1095" s="18">
        <v>1.012</v>
      </c>
      <c r="P1095" s="18"/>
      <c r="Q1095" s="18">
        <v>1.012</v>
      </c>
      <c r="R1095" s="18">
        <f t="shared" si="42"/>
        <v>0.18532399999999999</v>
      </c>
    </row>
    <row r="1096" spans="3:18" x14ac:dyDescent="0.25">
      <c r="C1096" s="25"/>
      <c r="I1096" s="18">
        <v>5</v>
      </c>
      <c r="J1096" s="18">
        <v>8.9999999999999993E-3</v>
      </c>
      <c r="K1096" s="18">
        <v>86.299000000000007</v>
      </c>
      <c r="L1096" s="18">
        <v>86</v>
      </c>
      <c r="M1096" s="18">
        <v>120</v>
      </c>
      <c r="N1096" s="18">
        <v>-90</v>
      </c>
      <c r="O1096" s="18">
        <v>1.0369999999999999</v>
      </c>
      <c r="P1096" s="18"/>
      <c r="Q1096" s="18">
        <v>1.0369999999999999</v>
      </c>
      <c r="R1096" s="18">
        <f t="shared" si="42"/>
        <v>0.45551600000000003</v>
      </c>
    </row>
    <row r="1097" spans="3:18" x14ac:dyDescent="0.25">
      <c r="C1097" s="25"/>
      <c r="I1097" s="18">
        <v>6</v>
      </c>
      <c r="J1097" s="18">
        <v>8.9999999999999993E-3</v>
      </c>
      <c r="K1097" s="18">
        <v>0.77500000000000002</v>
      </c>
      <c r="L1097" s="18">
        <v>0</v>
      </c>
      <c r="M1097" s="18">
        <v>94</v>
      </c>
      <c r="N1097" s="18">
        <v>-90</v>
      </c>
      <c r="O1097" s="18">
        <v>1.0529999999999999</v>
      </c>
      <c r="P1097" s="18"/>
      <c r="Q1097" s="18">
        <v>1.0529999999999999</v>
      </c>
      <c r="R1097" s="18">
        <f t="shared" si="42"/>
        <v>0.28578000000000003</v>
      </c>
    </row>
    <row r="1098" spans="3:18" x14ac:dyDescent="0.25">
      <c r="C1098" s="25"/>
      <c r="I1098" s="18">
        <v>7</v>
      </c>
      <c r="J1098" s="18">
        <v>8.9999999999999993E-3</v>
      </c>
      <c r="K1098" s="18">
        <v>8.5000000000000006E-2</v>
      </c>
      <c r="L1098" s="18">
        <v>0</v>
      </c>
      <c r="M1098" s="18">
        <v>11</v>
      </c>
      <c r="N1098" s="18">
        <v>-90</v>
      </c>
      <c r="O1098" s="18">
        <v>1.0620000000000001</v>
      </c>
      <c r="P1098" s="18"/>
      <c r="Q1098" s="18">
        <v>1.0620000000000001</v>
      </c>
      <c r="R1098" s="18">
        <f t="shared" si="42"/>
        <v>0.569828</v>
      </c>
    </row>
    <row r="1099" spans="3:18" x14ac:dyDescent="0.25">
      <c r="C1099" s="25"/>
      <c r="I1099" s="18">
        <v>8</v>
      </c>
      <c r="J1099" s="18">
        <v>8.9999999999999993E-3</v>
      </c>
      <c r="K1099" s="18">
        <v>174.75399999999999</v>
      </c>
      <c r="L1099" s="18">
        <v>26</v>
      </c>
      <c r="M1099" s="18">
        <v>220</v>
      </c>
      <c r="N1099" s="18">
        <v>-90</v>
      </c>
      <c r="O1099" s="18">
        <v>1.0289999999999999</v>
      </c>
      <c r="P1099" s="18"/>
      <c r="Q1099" s="18">
        <v>1.0289999999999999</v>
      </c>
      <c r="R1099" s="18">
        <f t="shared" si="42"/>
        <v>8.4867999999999999E-2</v>
      </c>
    </row>
    <row r="1100" spans="3:18" x14ac:dyDescent="0.25">
      <c r="C1100" s="25"/>
      <c r="I1100" s="18">
        <v>9</v>
      </c>
      <c r="J1100" s="18">
        <v>8.9999999999999993E-3</v>
      </c>
      <c r="K1100" s="18">
        <v>2.1949999999999998</v>
      </c>
      <c r="L1100" s="18">
        <v>0</v>
      </c>
      <c r="M1100" s="18">
        <v>198</v>
      </c>
      <c r="N1100" s="18">
        <v>-90</v>
      </c>
      <c r="O1100" s="18">
        <v>1.0449999999999999</v>
      </c>
      <c r="P1100" s="18"/>
      <c r="Q1100" s="18">
        <v>1.0449999999999999</v>
      </c>
      <c r="R1100" s="18">
        <f t="shared" si="42"/>
        <v>0.11431200000000001</v>
      </c>
    </row>
    <row r="1101" spans="3:18" x14ac:dyDescent="0.25">
      <c r="C1101" s="25"/>
      <c r="I1101" s="18">
        <v>10</v>
      </c>
      <c r="J1101" s="18">
        <v>8.0000000000000002E-3</v>
      </c>
      <c r="K1101" s="18">
        <v>252.345</v>
      </c>
      <c r="L1101" s="18">
        <v>35</v>
      </c>
      <c r="M1101" s="18">
        <v>255</v>
      </c>
      <c r="N1101" s="18">
        <v>-90</v>
      </c>
      <c r="O1101" s="18">
        <v>0.94699999999999995</v>
      </c>
      <c r="P1101" s="18"/>
      <c r="Q1101" s="18">
        <v>0.94699999999999995</v>
      </c>
      <c r="R1101" s="18">
        <f t="shared" si="42"/>
        <v>0.14202400000000001</v>
      </c>
    </row>
    <row r="1102" spans="3:18" x14ac:dyDescent="0.25">
      <c r="C1102" s="25"/>
      <c r="I1102" s="18">
        <v>11</v>
      </c>
      <c r="J1102" s="18">
        <v>7.0000000000000001E-3</v>
      </c>
      <c r="K1102" s="18">
        <v>159.45400000000001</v>
      </c>
      <c r="L1102" s="18">
        <v>0</v>
      </c>
      <c r="M1102" s="18">
        <v>220</v>
      </c>
      <c r="N1102" s="18">
        <v>-90</v>
      </c>
      <c r="O1102" s="18">
        <v>0.79</v>
      </c>
      <c r="P1102" s="18"/>
      <c r="Q1102" s="18">
        <v>0.79</v>
      </c>
      <c r="R1102" s="18">
        <f t="shared" si="42"/>
        <v>0.128168</v>
      </c>
    </row>
    <row r="1103" spans="3:18" x14ac:dyDescent="0.25">
      <c r="C1103" s="25"/>
      <c r="I1103" s="18">
        <v>12</v>
      </c>
      <c r="J1103" s="18">
        <v>6.0000000000000001E-3</v>
      </c>
      <c r="K1103" s="18">
        <v>231.4</v>
      </c>
      <c r="L1103" s="18">
        <v>162</v>
      </c>
      <c r="M1103" s="18">
        <v>235</v>
      </c>
      <c r="N1103" s="18">
        <v>-90</v>
      </c>
      <c r="O1103" s="18">
        <v>0.77400000000000002</v>
      </c>
      <c r="P1103" s="18"/>
      <c r="Q1103" s="18">
        <v>0.77400000000000002</v>
      </c>
      <c r="R1103" s="18">
        <f t="shared" si="42"/>
        <v>5.7156000000000005E-2</v>
      </c>
    </row>
    <row r="1104" spans="3:18" x14ac:dyDescent="0.25">
      <c r="C1104" s="25"/>
      <c r="I1104" s="18">
        <v>13</v>
      </c>
      <c r="J1104" s="18">
        <v>5.0000000000000001E-3</v>
      </c>
      <c r="K1104" s="18">
        <v>135.88900000000001</v>
      </c>
      <c r="L1104" s="18">
        <v>0</v>
      </c>
      <c r="M1104" s="18">
        <v>144</v>
      </c>
      <c r="N1104" s="18">
        <v>-90</v>
      </c>
      <c r="O1104" s="18">
        <v>0.58399999999999996</v>
      </c>
      <c r="P1104" s="18"/>
      <c r="Q1104" s="18">
        <v>0.58399999999999996</v>
      </c>
      <c r="R1104" s="18">
        <f t="shared" si="42"/>
        <v>0.213036</v>
      </c>
    </row>
    <row r="1105" spans="3:18" x14ac:dyDescent="0.25">
      <c r="C1105" s="25"/>
      <c r="I1105" s="18">
        <v>14</v>
      </c>
      <c r="J1105" s="18">
        <v>5.0000000000000001E-3</v>
      </c>
      <c r="K1105" s="18">
        <v>138.28700000000001</v>
      </c>
      <c r="L1105" s="18">
        <v>135</v>
      </c>
      <c r="M1105" s="18">
        <v>166</v>
      </c>
      <c r="N1105" s="18">
        <v>-90</v>
      </c>
      <c r="O1105" s="18">
        <v>0.65</v>
      </c>
      <c r="P1105" s="18"/>
      <c r="Q1105" s="18">
        <v>0.65</v>
      </c>
      <c r="R1105" s="18">
        <f t="shared" si="42"/>
        <v>0.157612</v>
      </c>
    </row>
    <row r="1106" spans="3:18" x14ac:dyDescent="0.25">
      <c r="C1106" s="25"/>
      <c r="I1106" s="18">
        <v>15</v>
      </c>
      <c r="J1106" s="18">
        <v>8.0000000000000002E-3</v>
      </c>
      <c r="K1106" s="18">
        <v>145.72900000000001</v>
      </c>
      <c r="L1106" s="18">
        <v>21</v>
      </c>
      <c r="M1106" s="18">
        <v>148</v>
      </c>
      <c r="N1106" s="18">
        <v>-90</v>
      </c>
      <c r="O1106" s="18">
        <v>0.96299999999999997</v>
      </c>
      <c r="P1106" s="18"/>
      <c r="Q1106" s="18">
        <v>0.96299999999999997</v>
      </c>
      <c r="R1106" s="18">
        <f t="shared" si="42"/>
        <v>7.1012000000000006E-2</v>
      </c>
    </row>
    <row r="1107" spans="3:18" x14ac:dyDescent="0.25">
      <c r="C1107" s="25"/>
      <c r="I1107" s="18">
        <v>16</v>
      </c>
      <c r="J1107" s="18">
        <v>4.0000000000000001E-3</v>
      </c>
      <c r="K1107" s="18">
        <v>222.321</v>
      </c>
      <c r="L1107" s="18">
        <v>193</v>
      </c>
      <c r="M1107" s="18">
        <v>249.083</v>
      </c>
      <c r="N1107" s="18">
        <v>-90.954999999999998</v>
      </c>
      <c r="O1107" s="18">
        <v>0.49399999999999999</v>
      </c>
      <c r="P1107" s="18"/>
      <c r="Q1107" s="18">
        <v>0.49399999999999999</v>
      </c>
      <c r="R1107" s="18">
        <f t="shared" si="42"/>
        <v>5.7156000000000005E-2</v>
      </c>
    </row>
    <row r="1108" spans="3:18" x14ac:dyDescent="0.25">
      <c r="C1108" s="25"/>
      <c r="I1108" s="18">
        <v>17</v>
      </c>
      <c r="J1108" s="18">
        <v>1.2999999999999999E-2</v>
      </c>
      <c r="K1108" s="18">
        <v>208.12899999999999</v>
      </c>
      <c r="L1108" s="18">
        <v>0</v>
      </c>
      <c r="M1108" s="18">
        <v>214</v>
      </c>
      <c r="N1108" s="18">
        <v>-90</v>
      </c>
      <c r="O1108" s="18">
        <v>1.5229999999999999</v>
      </c>
      <c r="P1108" s="18"/>
      <c r="Q1108" s="18">
        <v>1.5229999999999999</v>
      </c>
      <c r="R1108" s="18">
        <f t="shared" si="42"/>
        <v>0.44166</v>
      </c>
    </row>
    <row r="1109" spans="3:18" x14ac:dyDescent="0.25">
      <c r="C1109" s="25"/>
      <c r="I1109" s="18">
        <v>18</v>
      </c>
      <c r="J1109" s="18">
        <v>7.0000000000000001E-3</v>
      </c>
      <c r="K1109" s="18">
        <v>132.66</v>
      </c>
      <c r="L1109" s="18">
        <v>102</v>
      </c>
      <c r="M1109" s="18">
        <v>135</v>
      </c>
      <c r="N1109" s="18">
        <v>-90</v>
      </c>
      <c r="O1109" s="18">
        <v>0.84</v>
      </c>
      <c r="P1109" s="18"/>
      <c r="Q1109" s="18">
        <v>0.84</v>
      </c>
      <c r="R1109" s="18">
        <f t="shared" si="42"/>
        <v>0</v>
      </c>
    </row>
    <row r="1110" spans="3:18" x14ac:dyDescent="0.25">
      <c r="C1110" s="25"/>
      <c r="I1110" s="18">
        <v>19</v>
      </c>
      <c r="J1110" s="18">
        <v>1E-3</v>
      </c>
      <c r="K1110" s="18">
        <v>5.6000000000000001E-2</v>
      </c>
      <c r="L1110" s="18">
        <v>0</v>
      </c>
      <c r="M1110" s="18">
        <v>1</v>
      </c>
      <c r="N1110" s="18">
        <v>-90</v>
      </c>
      <c r="O1110" s="18">
        <v>0.14000000000000001</v>
      </c>
      <c r="P1110" s="18"/>
      <c r="Q1110" s="18"/>
      <c r="R1110" s="18"/>
    </row>
    <row r="1111" spans="3:18" x14ac:dyDescent="0.25">
      <c r="C1111" s="25"/>
      <c r="I1111" s="18">
        <v>20</v>
      </c>
      <c r="J1111" s="18">
        <v>20.209</v>
      </c>
      <c r="K1111" s="18">
        <v>208.46199999999999</v>
      </c>
      <c r="L1111" s="18">
        <v>0</v>
      </c>
      <c r="M1111" s="18">
        <v>255</v>
      </c>
      <c r="N1111" s="18">
        <v>0</v>
      </c>
      <c r="O1111" s="18">
        <v>0</v>
      </c>
      <c r="P1111" s="18"/>
      <c r="Q1111" s="18"/>
      <c r="R1111" s="18"/>
    </row>
    <row r="1112" spans="3:18" x14ac:dyDescent="0.25">
      <c r="C1112" s="25"/>
      <c r="I1112" s="18">
        <v>21</v>
      </c>
      <c r="J1112" s="19">
        <v>4.0640000000000001E-4</v>
      </c>
      <c r="K1112" s="18">
        <v>3.1669999999999998</v>
      </c>
      <c r="L1112" s="18">
        <v>1</v>
      </c>
      <c r="M1112" s="18">
        <v>5</v>
      </c>
      <c r="N1112" s="18">
        <v>-90</v>
      </c>
      <c r="O1112" s="18">
        <v>4.1000000000000002E-2</v>
      </c>
      <c r="P1112" s="18"/>
      <c r="Q1112" s="18"/>
      <c r="R1112" s="18"/>
    </row>
    <row r="1113" spans="3:18" x14ac:dyDescent="0.25">
      <c r="C1113" s="25"/>
      <c r="I1113" s="18">
        <v>22</v>
      </c>
      <c r="J1113" s="19">
        <v>9.4839999999999996E-4</v>
      </c>
      <c r="K1113" s="18">
        <v>3.0710000000000002</v>
      </c>
      <c r="L1113" s="18">
        <v>3</v>
      </c>
      <c r="M1113" s="18">
        <v>4</v>
      </c>
      <c r="N1113" s="18">
        <v>-90</v>
      </c>
      <c r="O1113" s="18">
        <v>0.107</v>
      </c>
      <c r="P1113" s="18"/>
      <c r="Q1113" s="18"/>
      <c r="R1113" s="18"/>
    </row>
    <row r="1114" spans="3:18" x14ac:dyDescent="0.25">
      <c r="C1114" s="25"/>
      <c r="I1114" s="18">
        <v>23</v>
      </c>
      <c r="J1114" s="18">
        <v>2E-3</v>
      </c>
      <c r="K1114" s="18">
        <v>0</v>
      </c>
      <c r="L1114" s="18">
        <v>0</v>
      </c>
      <c r="M1114" s="18">
        <v>0</v>
      </c>
      <c r="N1114" s="18">
        <v>-90</v>
      </c>
      <c r="O1114" s="18">
        <v>0.26300000000000001</v>
      </c>
      <c r="P1114" s="18"/>
      <c r="Q1114" s="18"/>
      <c r="R1114" s="18"/>
    </row>
    <row r="1115" spans="3:18" x14ac:dyDescent="0.25">
      <c r="C1115" s="25"/>
      <c r="I1115" s="18">
        <v>24</v>
      </c>
      <c r="J1115" s="18">
        <v>1E-3</v>
      </c>
      <c r="K1115" s="18">
        <v>0</v>
      </c>
      <c r="L1115" s="18">
        <v>0</v>
      </c>
      <c r="M1115" s="18">
        <v>0</v>
      </c>
      <c r="N1115" s="18">
        <v>-90</v>
      </c>
      <c r="O1115" s="18">
        <v>0.16500000000000001</v>
      </c>
      <c r="P1115" s="18"/>
      <c r="Q1115" s="18"/>
      <c r="R1115" s="18"/>
    </row>
    <row r="1116" spans="3:18" x14ac:dyDescent="0.25">
      <c r="C1116" s="25"/>
      <c r="I1116" s="18">
        <v>25</v>
      </c>
      <c r="J1116" s="18">
        <v>3.0000000000000001E-3</v>
      </c>
      <c r="K1116" s="18">
        <v>0</v>
      </c>
      <c r="L1116" s="18">
        <v>0</v>
      </c>
      <c r="M1116" s="18">
        <v>0</v>
      </c>
      <c r="N1116" s="18">
        <v>-90</v>
      </c>
      <c r="O1116" s="18">
        <v>0.32900000000000001</v>
      </c>
      <c r="P1116" s="18"/>
      <c r="Q1116" s="18"/>
      <c r="R1116" s="18"/>
    </row>
    <row r="1117" spans="3:18" x14ac:dyDescent="0.25">
      <c r="C1117" s="25"/>
      <c r="I1117" s="18">
        <v>26</v>
      </c>
      <c r="J1117" s="19">
        <v>4.7419999999999998E-4</v>
      </c>
      <c r="K1117" s="18">
        <v>0.14299999999999999</v>
      </c>
      <c r="L1117" s="18">
        <v>0</v>
      </c>
      <c r="M1117" s="18">
        <v>1</v>
      </c>
      <c r="N1117" s="18">
        <v>-90</v>
      </c>
      <c r="O1117" s="18">
        <v>4.9000000000000002E-2</v>
      </c>
      <c r="P1117" s="18"/>
      <c r="Q1117" s="18"/>
      <c r="R1117" s="18"/>
    </row>
    <row r="1118" spans="3:18" x14ac:dyDescent="0.25">
      <c r="C1118" s="25"/>
      <c r="I1118" s="18">
        <v>27</v>
      </c>
      <c r="J1118" s="19">
        <v>6.0970000000000002E-4</v>
      </c>
      <c r="K1118" s="18">
        <v>0</v>
      </c>
      <c r="L1118" s="18">
        <v>0</v>
      </c>
      <c r="M1118" s="18">
        <v>0</v>
      </c>
      <c r="N1118" s="18">
        <v>-90</v>
      </c>
      <c r="O1118" s="18">
        <v>6.6000000000000003E-2</v>
      </c>
      <c r="P1118" s="18"/>
      <c r="Q1118" s="18"/>
      <c r="R1118" s="18"/>
    </row>
    <row r="1119" spans="3:18" x14ac:dyDescent="0.25">
      <c r="C1119" s="25"/>
      <c r="I1119" s="18">
        <v>28</v>
      </c>
      <c r="J1119" s="19">
        <v>7.4509999999999995E-4</v>
      </c>
      <c r="K1119" s="18">
        <v>11.727</v>
      </c>
      <c r="L1119" s="18">
        <v>6</v>
      </c>
      <c r="M1119" s="18">
        <v>42</v>
      </c>
      <c r="N1119" s="18">
        <v>-90</v>
      </c>
      <c r="O1119" s="18">
        <v>8.2000000000000003E-2</v>
      </c>
      <c r="P1119" s="18"/>
      <c r="Q1119" s="18"/>
      <c r="R1119" s="18"/>
    </row>
    <row r="1120" spans="3:18" x14ac:dyDescent="0.25">
      <c r="C1120" s="25"/>
      <c r="I1120" s="18">
        <v>29</v>
      </c>
      <c r="J1120" s="19">
        <v>6.7739999999999999E-4</v>
      </c>
      <c r="K1120" s="18">
        <v>2</v>
      </c>
      <c r="L1120" s="18">
        <v>0</v>
      </c>
      <c r="M1120" s="18">
        <v>4</v>
      </c>
      <c r="N1120" s="18">
        <v>-90</v>
      </c>
      <c r="O1120" s="18">
        <v>7.3999999999999996E-2</v>
      </c>
      <c r="P1120" s="18"/>
      <c r="Q1120" s="18"/>
      <c r="R1120" s="18"/>
    </row>
    <row r="1121" spans="3:18" x14ac:dyDescent="0.25">
      <c r="C1121" s="25"/>
      <c r="I1121" s="18">
        <v>30</v>
      </c>
      <c r="J1121" s="19">
        <v>3.3869999999999999E-4</v>
      </c>
      <c r="K1121" s="18">
        <v>3.6</v>
      </c>
      <c r="L1121" s="18">
        <v>0</v>
      </c>
      <c r="M1121" s="18">
        <v>15</v>
      </c>
      <c r="N1121" s="18">
        <v>-90</v>
      </c>
      <c r="O1121" s="18">
        <v>3.3000000000000002E-2</v>
      </c>
      <c r="P1121" s="18"/>
      <c r="Q1121" s="18"/>
      <c r="R1121" s="18"/>
    </row>
    <row r="1122" spans="3:18" x14ac:dyDescent="0.25">
      <c r="C1122" s="25"/>
      <c r="I1122" s="18">
        <v>31</v>
      </c>
      <c r="J1122" s="18">
        <v>1E-3</v>
      </c>
      <c r="K1122" s="18">
        <v>71.625</v>
      </c>
      <c r="L1122" s="18">
        <v>48</v>
      </c>
      <c r="M1122" s="18">
        <v>91</v>
      </c>
      <c r="N1122" s="18">
        <v>-90</v>
      </c>
      <c r="O1122" s="18">
        <v>0.123</v>
      </c>
      <c r="P1122" s="18"/>
      <c r="Q1122" s="18"/>
      <c r="R1122" s="18"/>
    </row>
    <row r="1123" spans="3:18" x14ac:dyDescent="0.25">
      <c r="C1123" s="25"/>
      <c r="I1123" s="18">
        <v>32</v>
      </c>
      <c r="J1123" s="19">
        <v>8.1289999999999997E-4</v>
      </c>
      <c r="K1123" s="18">
        <v>8.3000000000000004E-2</v>
      </c>
      <c r="L1123" s="18">
        <v>0</v>
      </c>
      <c r="M1123" s="18">
        <v>1</v>
      </c>
      <c r="N1123" s="18">
        <v>-90</v>
      </c>
      <c r="O1123" s="18">
        <v>9.0999999999999998E-2</v>
      </c>
      <c r="P1123" s="18"/>
      <c r="Q1123" s="18"/>
      <c r="R1123" s="18"/>
    </row>
    <row r="1124" spans="3:18" x14ac:dyDescent="0.25">
      <c r="C1124" s="25"/>
      <c r="I1124" s="18">
        <v>33</v>
      </c>
      <c r="J1124" s="19">
        <v>4.0640000000000001E-4</v>
      </c>
      <c r="K1124" s="18">
        <v>2.5</v>
      </c>
      <c r="L1124" s="18">
        <v>0</v>
      </c>
      <c r="M1124" s="18">
        <v>15</v>
      </c>
      <c r="N1124" s="18">
        <v>-90</v>
      </c>
      <c r="O1124" s="18">
        <v>4.1000000000000002E-2</v>
      </c>
      <c r="P1124" s="18"/>
      <c r="Q1124" s="18"/>
      <c r="R1124" s="18"/>
    </row>
    <row r="1125" spans="3:18" x14ac:dyDescent="0.25">
      <c r="C1125" s="25"/>
      <c r="I1125" s="18">
        <v>34</v>
      </c>
      <c r="J1125" s="19">
        <v>3.3869999999999999E-4</v>
      </c>
      <c r="K1125" s="18">
        <v>31.2</v>
      </c>
      <c r="L1125" s="18">
        <v>0</v>
      </c>
      <c r="M1125" s="18">
        <v>117</v>
      </c>
      <c r="N1125" s="18">
        <v>-90</v>
      </c>
      <c r="O1125" s="18">
        <v>3.3000000000000002E-2</v>
      </c>
      <c r="P1125" s="18"/>
      <c r="Q1125" s="18"/>
      <c r="R1125" s="18"/>
    </row>
    <row r="1126" spans="3:18" x14ac:dyDescent="0.25">
      <c r="C1126" s="25"/>
      <c r="I1126" s="18">
        <v>35</v>
      </c>
      <c r="J1126" s="18">
        <v>2E-3</v>
      </c>
      <c r="K1126" s="18">
        <v>0.53100000000000003</v>
      </c>
      <c r="L1126" s="18">
        <v>0</v>
      </c>
      <c r="M1126" s="18">
        <v>16</v>
      </c>
      <c r="N1126" s="18">
        <v>-90</v>
      </c>
      <c r="O1126" s="18">
        <v>0.255</v>
      </c>
      <c r="P1126" s="18"/>
      <c r="Q1126" s="18"/>
      <c r="R1126" s="18"/>
    </row>
    <row r="1127" spans="3:18" x14ac:dyDescent="0.25">
      <c r="C1127" s="25"/>
      <c r="I1127" s="18">
        <v>36</v>
      </c>
      <c r="J1127" s="18">
        <v>20.209</v>
      </c>
      <c r="K1127" s="18">
        <v>208.46199999999999</v>
      </c>
      <c r="L1127" s="18">
        <v>0</v>
      </c>
      <c r="M1127" s="18">
        <v>255</v>
      </c>
      <c r="N1127" s="18">
        <v>0</v>
      </c>
      <c r="O1127" s="18">
        <v>0</v>
      </c>
      <c r="P1127" s="18"/>
      <c r="Q1127" s="18"/>
      <c r="R1127" s="18"/>
    </row>
    <row r="1128" spans="3:18" x14ac:dyDescent="0.25">
      <c r="C1128" s="25"/>
    </row>
    <row r="1129" spans="3:18" x14ac:dyDescent="0.25">
      <c r="C1129" s="25"/>
      <c r="I1129" s="18" t="s">
        <v>372</v>
      </c>
      <c r="J1129" s="18" t="s">
        <v>373</v>
      </c>
      <c r="K1129" s="18" t="s">
        <v>374</v>
      </c>
      <c r="L1129" s="18" t="s">
        <v>375</v>
      </c>
      <c r="M1129" s="18" t="s">
        <v>376</v>
      </c>
      <c r="N1129" s="18" t="s">
        <v>377</v>
      </c>
      <c r="O1129" s="18" t="s">
        <v>378</v>
      </c>
      <c r="P1129" s="18"/>
      <c r="Q1129" s="18" t="s">
        <v>379</v>
      </c>
      <c r="R1129" s="18" t="s">
        <v>380</v>
      </c>
    </row>
    <row r="1130" spans="3:18" x14ac:dyDescent="0.25">
      <c r="C1130" s="25"/>
      <c r="I1130" s="18">
        <v>1</v>
      </c>
      <c r="J1130" s="18">
        <v>7.0000000000000001E-3</v>
      </c>
      <c r="K1130" s="18">
        <v>223.04599999999999</v>
      </c>
      <c r="L1130" s="18">
        <v>30</v>
      </c>
      <c r="M1130" s="18">
        <v>249</v>
      </c>
      <c r="N1130" s="18">
        <v>-90</v>
      </c>
      <c r="O1130" s="18">
        <v>1.014</v>
      </c>
      <c r="P1130" s="18"/>
      <c r="Q1130" s="18">
        <v>1.014</v>
      </c>
      <c r="R1130" s="18">
        <f t="shared" ref="R1130:R1135" si="43">O1136*1.732</f>
        <v>4.6764E-2</v>
      </c>
    </row>
    <row r="1131" spans="3:18" x14ac:dyDescent="0.25">
      <c r="C1131" s="25"/>
      <c r="I1131" s="18">
        <v>2</v>
      </c>
      <c r="J1131" s="18">
        <v>7.0000000000000001E-3</v>
      </c>
      <c r="K1131" s="18">
        <v>38.497</v>
      </c>
      <c r="L1131" s="18">
        <v>36</v>
      </c>
      <c r="M1131" s="18">
        <v>40</v>
      </c>
      <c r="N1131" s="18">
        <v>-90</v>
      </c>
      <c r="O1131" s="18">
        <v>0.98599999999999999</v>
      </c>
      <c r="P1131" s="18"/>
      <c r="Q1131" s="18">
        <v>0.98599999999999999</v>
      </c>
      <c r="R1131" s="18">
        <f t="shared" si="43"/>
        <v>0.128168</v>
      </c>
    </row>
    <row r="1132" spans="3:18" x14ac:dyDescent="0.25">
      <c r="C1132" s="25"/>
      <c r="I1132" s="18">
        <v>3</v>
      </c>
      <c r="J1132" s="18">
        <v>6.0000000000000001E-3</v>
      </c>
      <c r="K1132" s="18">
        <v>92.623999999999995</v>
      </c>
      <c r="L1132" s="18">
        <v>62</v>
      </c>
      <c r="M1132" s="18">
        <v>94</v>
      </c>
      <c r="N1132" s="18">
        <v>-90</v>
      </c>
      <c r="O1132" s="18">
        <v>0.83799999999999997</v>
      </c>
      <c r="P1132" s="18"/>
      <c r="Q1132" s="18">
        <v>0.83799999999999997</v>
      </c>
      <c r="R1132" s="18">
        <f t="shared" si="43"/>
        <v>0.152416</v>
      </c>
    </row>
    <row r="1133" spans="3:18" x14ac:dyDescent="0.25">
      <c r="C1133" s="25"/>
      <c r="I1133" s="18">
        <v>4</v>
      </c>
      <c r="J1133" s="18">
        <v>6.0000000000000001E-3</v>
      </c>
      <c r="K1133" s="18">
        <v>131.227</v>
      </c>
      <c r="L1133" s="18">
        <v>112</v>
      </c>
      <c r="M1133" s="18">
        <v>181</v>
      </c>
      <c r="N1133" s="18">
        <v>-90</v>
      </c>
      <c r="O1133" s="18">
        <v>0.88500000000000001</v>
      </c>
      <c r="P1133" s="18"/>
      <c r="Q1133" s="18">
        <v>0.88500000000000001</v>
      </c>
      <c r="R1133" s="18">
        <f t="shared" si="43"/>
        <v>4.6764E-2</v>
      </c>
    </row>
    <row r="1134" spans="3:18" x14ac:dyDescent="0.25">
      <c r="C1134" s="25"/>
      <c r="I1134" s="18">
        <v>5</v>
      </c>
      <c r="J1134" s="18">
        <v>7.0000000000000001E-3</v>
      </c>
      <c r="K1134" s="18">
        <v>174.786</v>
      </c>
      <c r="L1134" s="18">
        <v>0</v>
      </c>
      <c r="M1134" s="18">
        <v>207.095</v>
      </c>
      <c r="N1134" s="18">
        <v>-90.39</v>
      </c>
      <c r="O1134" s="18">
        <v>0.99299999999999999</v>
      </c>
      <c r="P1134" s="18"/>
      <c r="Q1134" s="18">
        <v>0.99299999999999999</v>
      </c>
      <c r="R1134" s="18">
        <f t="shared" si="43"/>
        <v>0</v>
      </c>
    </row>
    <row r="1135" spans="3:18" x14ac:dyDescent="0.25">
      <c r="C1135" s="25"/>
      <c r="I1135" s="18">
        <v>6</v>
      </c>
      <c r="J1135" s="18">
        <v>3.0000000000000001E-3</v>
      </c>
      <c r="K1135" s="18">
        <v>133.75</v>
      </c>
      <c r="L1135" s="18">
        <v>0</v>
      </c>
      <c r="M1135" s="18">
        <v>254</v>
      </c>
      <c r="N1135" s="18">
        <v>-90</v>
      </c>
      <c r="O1135" s="18">
        <v>0.50700000000000001</v>
      </c>
      <c r="P1135" s="18"/>
      <c r="Q1135" s="18">
        <v>0.50700000000000001</v>
      </c>
      <c r="R1135" s="18">
        <f t="shared" si="43"/>
        <v>0.11777600000000001</v>
      </c>
    </row>
    <row r="1136" spans="3:18" x14ac:dyDescent="0.25">
      <c r="C1136" s="25"/>
      <c r="I1136" s="18">
        <v>7</v>
      </c>
      <c r="J1136" s="19">
        <v>2.2829999999999999E-4</v>
      </c>
      <c r="K1136" s="18">
        <v>12.6</v>
      </c>
      <c r="L1136" s="18">
        <v>0</v>
      </c>
      <c r="M1136" s="18">
        <v>21</v>
      </c>
      <c r="N1136" s="18">
        <v>-90</v>
      </c>
      <c r="O1136" s="18">
        <v>2.7E-2</v>
      </c>
      <c r="P1136" s="18"/>
      <c r="Q1136" s="18"/>
      <c r="R1136" s="18"/>
    </row>
    <row r="1137" spans="3:18" x14ac:dyDescent="0.25">
      <c r="C1137" s="25"/>
      <c r="I1137" s="18">
        <v>8</v>
      </c>
      <c r="J1137" s="19">
        <v>5.4779999999999998E-4</v>
      </c>
      <c r="K1137" s="18">
        <v>151.25</v>
      </c>
      <c r="L1137" s="18">
        <v>40</v>
      </c>
      <c r="M1137" s="18">
        <v>171</v>
      </c>
      <c r="N1137" s="18">
        <v>-90</v>
      </c>
      <c r="O1137" s="18">
        <v>7.3999999999999996E-2</v>
      </c>
      <c r="P1137" s="18"/>
      <c r="Q1137" s="18"/>
      <c r="R1137" s="18"/>
    </row>
    <row r="1138" spans="3:18" x14ac:dyDescent="0.25">
      <c r="C1138" s="25"/>
      <c r="I1138" s="18">
        <v>9</v>
      </c>
      <c r="J1138" s="19">
        <v>6.3920000000000003E-4</v>
      </c>
      <c r="K1138" s="18">
        <v>0.78600000000000003</v>
      </c>
      <c r="L1138" s="18">
        <v>0</v>
      </c>
      <c r="M1138" s="18">
        <v>1</v>
      </c>
      <c r="N1138" s="18">
        <v>-90</v>
      </c>
      <c r="O1138" s="18">
        <v>8.7999999999999995E-2</v>
      </c>
      <c r="P1138" s="18"/>
      <c r="Q1138" s="18"/>
      <c r="R1138" s="18"/>
    </row>
    <row r="1139" spans="3:18" x14ac:dyDescent="0.25">
      <c r="C1139" s="25"/>
      <c r="I1139" s="18">
        <v>10</v>
      </c>
      <c r="J1139" s="19">
        <v>2.2829999999999999E-4</v>
      </c>
      <c r="K1139" s="18">
        <v>86.6</v>
      </c>
      <c r="L1139" s="18">
        <v>57</v>
      </c>
      <c r="M1139" s="18">
        <v>130</v>
      </c>
      <c r="N1139" s="18">
        <v>-90</v>
      </c>
      <c r="O1139" s="18">
        <v>2.7E-2</v>
      </c>
      <c r="P1139" s="18"/>
      <c r="Q1139" s="18"/>
      <c r="R1139" s="18"/>
    </row>
    <row r="1140" spans="3:18" x14ac:dyDescent="0.25">
      <c r="C1140" s="25"/>
      <c r="I1140" s="18">
        <v>11</v>
      </c>
      <c r="J1140" s="18">
        <v>7.617</v>
      </c>
      <c r="K1140" s="18">
        <v>209.96799999999999</v>
      </c>
      <c r="L1140" s="18">
        <v>0</v>
      </c>
      <c r="M1140" s="18">
        <v>255</v>
      </c>
      <c r="N1140" s="18">
        <v>0</v>
      </c>
      <c r="O1140" s="18">
        <v>0</v>
      </c>
      <c r="P1140" s="18"/>
      <c r="Q1140" s="18"/>
      <c r="R1140" s="18"/>
    </row>
    <row r="1141" spans="3:18" x14ac:dyDescent="0.25">
      <c r="C1141" s="25"/>
      <c r="I1141" s="18">
        <v>12</v>
      </c>
      <c r="J1141" s="19">
        <v>5.0219999999999996E-4</v>
      </c>
      <c r="K1141" s="18">
        <v>140.273</v>
      </c>
      <c r="L1141" s="18">
        <v>100</v>
      </c>
      <c r="M1141" s="18">
        <v>148</v>
      </c>
      <c r="N1141" s="18">
        <v>-90</v>
      </c>
      <c r="O1141" s="18">
        <v>6.8000000000000005E-2</v>
      </c>
      <c r="P1141" s="18"/>
      <c r="Q1141" s="18"/>
      <c r="R1141" s="18"/>
    </row>
    <row r="1142" spans="3:18" x14ac:dyDescent="0.25">
      <c r="C1142" s="25"/>
    </row>
    <row r="1143" spans="3:18" x14ac:dyDescent="0.25">
      <c r="C1143" s="25"/>
      <c r="I1143" s="18" t="s">
        <v>372</v>
      </c>
      <c r="J1143" s="18" t="s">
        <v>373</v>
      </c>
      <c r="K1143" s="18" t="s">
        <v>374</v>
      </c>
      <c r="L1143" s="18" t="s">
        <v>375</v>
      </c>
      <c r="M1143" s="18" t="s">
        <v>376</v>
      </c>
      <c r="N1143" s="18" t="s">
        <v>377</v>
      </c>
      <c r="O1143" s="18" t="s">
        <v>378</v>
      </c>
      <c r="P1143" s="18"/>
      <c r="Q1143" s="18" t="s">
        <v>379</v>
      </c>
      <c r="R1143" s="18" t="s">
        <v>380</v>
      </c>
    </row>
    <row r="1144" spans="3:18" x14ac:dyDescent="0.25">
      <c r="C1144" s="25"/>
      <c r="I1144" s="18">
        <v>1</v>
      </c>
      <c r="J1144" s="18">
        <v>7.0000000000000001E-3</v>
      </c>
      <c r="K1144" s="18">
        <v>54.576999999999998</v>
      </c>
      <c r="L1144" s="18">
        <v>0</v>
      </c>
      <c r="M1144" s="18">
        <v>59</v>
      </c>
      <c r="N1144" s="18">
        <v>-90</v>
      </c>
      <c r="O1144" s="18">
        <v>1.0569999999999999</v>
      </c>
      <c r="P1144" s="18"/>
      <c r="Q1144" s="18">
        <v>1.0569999999999999</v>
      </c>
      <c r="R1144" s="18">
        <f t="shared" ref="R1144:R1155" si="44">O1156*1.732</f>
        <v>0.38450400000000001</v>
      </c>
    </row>
    <row r="1145" spans="3:18" x14ac:dyDescent="0.25">
      <c r="C1145" s="25"/>
      <c r="I1145" s="18">
        <v>2</v>
      </c>
      <c r="J1145" s="18">
        <v>6.0000000000000001E-3</v>
      </c>
      <c r="K1145" s="18">
        <v>227.43799999999999</v>
      </c>
      <c r="L1145" s="18">
        <v>0</v>
      </c>
      <c r="M1145" s="18">
        <v>235</v>
      </c>
      <c r="N1145" s="18">
        <v>-90</v>
      </c>
      <c r="O1145" s="18">
        <v>1.0189999999999999</v>
      </c>
      <c r="P1145" s="18"/>
      <c r="Q1145" s="18">
        <v>1.0189999999999999</v>
      </c>
      <c r="R1145" s="18">
        <f t="shared" si="44"/>
        <v>8.8331999999999994E-2</v>
      </c>
    </row>
    <row r="1146" spans="3:18" x14ac:dyDescent="0.25">
      <c r="C1146" s="25"/>
      <c r="I1146" s="18">
        <v>3</v>
      </c>
      <c r="J1146" s="18">
        <v>7.0000000000000001E-3</v>
      </c>
      <c r="K1146" s="18">
        <v>86.570999999999998</v>
      </c>
      <c r="L1146" s="18">
        <v>0</v>
      </c>
      <c r="M1146" s="18">
        <v>164</v>
      </c>
      <c r="N1146" s="18">
        <v>-90</v>
      </c>
      <c r="O1146" s="18">
        <v>1.0249999999999999</v>
      </c>
      <c r="P1146" s="18"/>
      <c r="Q1146" s="18">
        <v>1.0249999999999999</v>
      </c>
      <c r="R1146" s="18">
        <f t="shared" si="44"/>
        <v>0</v>
      </c>
    </row>
    <row r="1147" spans="3:18" x14ac:dyDescent="0.25">
      <c r="C1147" s="25"/>
      <c r="I1147" s="18">
        <v>4</v>
      </c>
      <c r="J1147" s="18">
        <v>6.0000000000000001E-3</v>
      </c>
      <c r="K1147" s="18">
        <v>215.137</v>
      </c>
      <c r="L1147" s="18">
        <v>213</v>
      </c>
      <c r="M1147" s="18">
        <v>236</v>
      </c>
      <c r="N1147" s="18">
        <v>-90</v>
      </c>
      <c r="O1147" s="18">
        <v>1.0129999999999999</v>
      </c>
      <c r="P1147" s="18"/>
      <c r="Q1147" s="18">
        <v>1.0129999999999999</v>
      </c>
      <c r="R1147" s="18">
        <f t="shared" si="44"/>
        <v>0.20784</v>
      </c>
    </row>
    <row r="1148" spans="3:18" x14ac:dyDescent="0.25">
      <c r="C1148" s="25"/>
      <c r="I1148" s="18">
        <v>5</v>
      </c>
      <c r="J1148" s="18">
        <v>7.0000000000000001E-3</v>
      </c>
      <c r="K1148" s="18">
        <v>253.68100000000001</v>
      </c>
      <c r="L1148" s="18">
        <v>87</v>
      </c>
      <c r="M1148" s="18">
        <v>255</v>
      </c>
      <c r="N1148" s="18">
        <v>-90</v>
      </c>
      <c r="O1148" s="18">
        <v>1.0249999999999999</v>
      </c>
      <c r="P1148" s="18"/>
      <c r="Q1148" s="18">
        <v>1.0249999999999999</v>
      </c>
      <c r="R1148" s="18">
        <f t="shared" si="44"/>
        <v>0.14202400000000001</v>
      </c>
    </row>
    <row r="1149" spans="3:18" x14ac:dyDescent="0.25">
      <c r="C1149" s="25"/>
      <c r="I1149" s="18">
        <v>6</v>
      </c>
      <c r="J1149" s="18">
        <v>7.0000000000000001E-3</v>
      </c>
      <c r="K1149" s="18">
        <v>65.415999999999997</v>
      </c>
      <c r="L1149" s="18">
        <v>0</v>
      </c>
      <c r="M1149" s="18">
        <v>126</v>
      </c>
      <c r="N1149" s="18">
        <v>-90</v>
      </c>
      <c r="O1149" s="18">
        <v>1.044</v>
      </c>
      <c r="P1149" s="18"/>
      <c r="Q1149" s="18">
        <v>1.044</v>
      </c>
      <c r="R1149" s="18">
        <f t="shared" si="44"/>
        <v>0.21996399999999999</v>
      </c>
    </row>
    <row r="1150" spans="3:18" x14ac:dyDescent="0.25">
      <c r="C1150" s="25"/>
      <c r="I1150" s="18">
        <v>7</v>
      </c>
      <c r="J1150" s="18">
        <v>1E-3</v>
      </c>
      <c r="K1150" s="18">
        <v>156.423</v>
      </c>
      <c r="L1150" s="18">
        <v>60</v>
      </c>
      <c r="M1150" s="18">
        <v>191</v>
      </c>
      <c r="N1150" s="18">
        <v>-90</v>
      </c>
      <c r="O1150" s="18">
        <v>0.158</v>
      </c>
      <c r="P1150" s="18"/>
      <c r="Q1150" s="18">
        <v>0.158</v>
      </c>
      <c r="R1150" s="18">
        <f t="shared" si="44"/>
        <v>4.3300000000000005E-2</v>
      </c>
    </row>
    <row r="1151" spans="3:18" x14ac:dyDescent="0.25">
      <c r="C1151" s="25"/>
      <c r="I1151" s="18">
        <v>8</v>
      </c>
      <c r="J1151" s="18">
        <v>5.0000000000000001E-3</v>
      </c>
      <c r="K1151" s="18">
        <v>132.19300000000001</v>
      </c>
      <c r="L1151" s="18">
        <v>52</v>
      </c>
      <c r="M1151" s="18">
        <v>141</v>
      </c>
      <c r="N1151" s="18">
        <v>-90</v>
      </c>
      <c r="O1151" s="18">
        <v>0.747</v>
      </c>
      <c r="P1151" s="18"/>
      <c r="Q1151" s="18">
        <v>0.747</v>
      </c>
      <c r="R1151" s="18">
        <f t="shared" si="44"/>
        <v>5.5424000000000001E-2</v>
      </c>
    </row>
    <row r="1152" spans="3:18" x14ac:dyDescent="0.25">
      <c r="C1152" s="25"/>
      <c r="I1152" s="18">
        <v>9</v>
      </c>
      <c r="J1152" s="18">
        <v>4.0000000000000001E-3</v>
      </c>
      <c r="K1152" s="18">
        <v>137.91200000000001</v>
      </c>
      <c r="L1152" s="18">
        <v>126</v>
      </c>
      <c r="M1152" s="18">
        <v>145</v>
      </c>
      <c r="N1152" s="18">
        <v>-90</v>
      </c>
      <c r="O1152" s="18">
        <v>0.56999999999999995</v>
      </c>
      <c r="P1152" s="18"/>
      <c r="Q1152" s="18">
        <v>0.56999999999999995</v>
      </c>
      <c r="R1152" s="18">
        <f t="shared" si="44"/>
        <v>0</v>
      </c>
    </row>
    <row r="1153" spans="3:18" x14ac:dyDescent="0.25">
      <c r="C1153" s="25"/>
      <c r="I1153" s="18">
        <v>10</v>
      </c>
      <c r="J1153" s="18">
        <v>5.0000000000000001E-3</v>
      </c>
      <c r="K1153" s="18">
        <v>158.99299999999999</v>
      </c>
      <c r="L1153" s="18">
        <v>60</v>
      </c>
      <c r="M1153" s="18">
        <v>168</v>
      </c>
      <c r="N1153" s="18">
        <v>-90</v>
      </c>
      <c r="O1153" s="18">
        <v>0.85399999999999998</v>
      </c>
      <c r="P1153" s="18"/>
      <c r="Q1153" s="18">
        <v>0.85399999999999998</v>
      </c>
      <c r="R1153" s="18">
        <f t="shared" si="44"/>
        <v>6.5816E-2</v>
      </c>
    </row>
    <row r="1154" spans="3:18" x14ac:dyDescent="0.25">
      <c r="C1154" s="25"/>
      <c r="I1154" s="18">
        <v>11</v>
      </c>
      <c r="J1154" s="18">
        <v>5.0000000000000001E-3</v>
      </c>
      <c r="K1154" s="18">
        <v>163.57400000000001</v>
      </c>
      <c r="L1154" s="18">
        <v>62</v>
      </c>
      <c r="M1154" s="18">
        <v>227</v>
      </c>
      <c r="N1154" s="18">
        <v>-90</v>
      </c>
      <c r="O1154" s="18">
        <v>0.76600000000000001</v>
      </c>
      <c r="P1154" s="18"/>
      <c r="Q1154" s="18">
        <v>0.76600000000000001</v>
      </c>
      <c r="R1154" s="18">
        <f t="shared" si="44"/>
        <v>7.6207999999999998E-2</v>
      </c>
    </row>
    <row r="1155" spans="3:18" x14ac:dyDescent="0.25">
      <c r="C1155" s="25"/>
      <c r="I1155" s="18">
        <v>12</v>
      </c>
      <c r="J1155" s="18">
        <v>5.0000000000000001E-3</v>
      </c>
      <c r="K1155" s="18">
        <v>174.08</v>
      </c>
      <c r="L1155" s="18">
        <v>0</v>
      </c>
      <c r="M1155" s="18">
        <v>235</v>
      </c>
      <c r="N1155" s="18">
        <v>-90</v>
      </c>
      <c r="O1155" s="18">
        <v>0.78500000000000003</v>
      </c>
      <c r="P1155" s="18"/>
      <c r="Q1155" s="18">
        <v>0.78500000000000003</v>
      </c>
      <c r="R1155" s="18">
        <f t="shared" si="44"/>
        <v>4.3300000000000005E-2</v>
      </c>
    </row>
    <row r="1156" spans="3:18" x14ac:dyDescent="0.25">
      <c r="C1156" s="25"/>
      <c r="I1156" s="18">
        <v>13</v>
      </c>
      <c r="J1156" s="18">
        <v>1E-3</v>
      </c>
      <c r="K1156" s="18">
        <v>48.805999999999997</v>
      </c>
      <c r="L1156" s="18">
        <v>11</v>
      </c>
      <c r="M1156" s="18">
        <v>51</v>
      </c>
      <c r="N1156" s="18">
        <v>-90</v>
      </c>
      <c r="O1156" s="18">
        <v>0.222</v>
      </c>
      <c r="P1156" s="18"/>
      <c r="Q1156" s="18"/>
      <c r="R1156" s="18"/>
    </row>
    <row r="1157" spans="3:18" x14ac:dyDescent="0.25">
      <c r="C1157" s="25"/>
      <c r="I1157" s="18">
        <v>14</v>
      </c>
      <c r="J1157" s="19">
        <v>3.6049999999999998E-4</v>
      </c>
      <c r="K1157" s="18">
        <v>0</v>
      </c>
      <c r="L1157" s="18">
        <v>0</v>
      </c>
      <c r="M1157" s="18">
        <v>0</v>
      </c>
      <c r="N1157" s="18">
        <v>-90</v>
      </c>
      <c r="O1157" s="18">
        <v>5.0999999999999997E-2</v>
      </c>
      <c r="P1157" s="18"/>
      <c r="Q1157" s="18"/>
      <c r="R1157" s="18"/>
    </row>
    <row r="1158" spans="3:18" x14ac:dyDescent="0.25">
      <c r="C1158" s="25"/>
      <c r="I1158" s="18">
        <v>15</v>
      </c>
      <c r="J1158" s="18">
        <v>8.4339999999999993</v>
      </c>
      <c r="K1158" s="18">
        <v>204.34100000000001</v>
      </c>
      <c r="L1158" s="18">
        <v>0</v>
      </c>
      <c r="M1158" s="18">
        <v>255</v>
      </c>
      <c r="N1158" s="18">
        <v>0</v>
      </c>
      <c r="O1158" s="18">
        <v>0</v>
      </c>
      <c r="P1158" s="18"/>
      <c r="Q1158" s="18"/>
      <c r="R1158" s="18"/>
    </row>
    <row r="1159" spans="3:18" x14ac:dyDescent="0.25">
      <c r="C1159" s="25"/>
      <c r="I1159" s="18">
        <v>16</v>
      </c>
      <c r="J1159" s="19">
        <v>8.0119999999999996E-4</v>
      </c>
      <c r="K1159" s="18">
        <v>143.85</v>
      </c>
      <c r="L1159" s="18">
        <v>0</v>
      </c>
      <c r="M1159" s="18">
        <v>174</v>
      </c>
      <c r="N1159" s="18">
        <v>-90</v>
      </c>
      <c r="O1159" s="18">
        <v>0.12</v>
      </c>
      <c r="P1159" s="18"/>
      <c r="Q1159" s="18"/>
      <c r="R1159" s="18"/>
    </row>
    <row r="1160" spans="3:18" x14ac:dyDescent="0.25">
      <c r="C1160" s="25"/>
      <c r="I1160" s="18">
        <v>17</v>
      </c>
      <c r="J1160" s="19">
        <v>5.6079999999999997E-4</v>
      </c>
      <c r="K1160" s="18">
        <v>1</v>
      </c>
      <c r="L1160" s="18">
        <v>1</v>
      </c>
      <c r="M1160" s="18">
        <v>1</v>
      </c>
      <c r="N1160" s="18">
        <v>-90</v>
      </c>
      <c r="O1160" s="18">
        <v>8.2000000000000003E-2</v>
      </c>
      <c r="P1160" s="18"/>
      <c r="Q1160" s="18"/>
      <c r="R1160" s="18"/>
    </row>
    <row r="1161" spans="3:18" x14ac:dyDescent="0.25">
      <c r="C1161" s="25"/>
      <c r="I1161" s="18">
        <v>18</v>
      </c>
      <c r="J1161" s="19">
        <v>8.4119999999999996E-4</v>
      </c>
      <c r="K1161" s="18">
        <v>4.8000000000000001E-2</v>
      </c>
      <c r="L1161" s="18">
        <v>0</v>
      </c>
      <c r="M1161" s="18">
        <v>1</v>
      </c>
      <c r="N1161" s="18">
        <v>-90</v>
      </c>
      <c r="O1161" s="18">
        <v>0.127</v>
      </c>
      <c r="P1161" s="18"/>
      <c r="Q1161" s="18"/>
      <c r="R1161" s="18"/>
    </row>
    <row r="1162" spans="3:18" x14ac:dyDescent="0.25">
      <c r="C1162" s="25"/>
      <c r="I1162" s="18">
        <v>19</v>
      </c>
      <c r="J1162" s="19">
        <v>2.0029999999999999E-4</v>
      </c>
      <c r="K1162" s="18">
        <v>23.2</v>
      </c>
      <c r="L1162" s="18">
        <v>15</v>
      </c>
      <c r="M1162" s="18">
        <v>33</v>
      </c>
      <c r="N1162" s="18">
        <v>-90</v>
      </c>
      <c r="O1162" s="18">
        <v>2.5000000000000001E-2</v>
      </c>
      <c r="P1162" s="18"/>
      <c r="Q1162" s="18"/>
      <c r="R1162" s="18"/>
    </row>
    <row r="1163" spans="3:18" x14ac:dyDescent="0.25">
      <c r="C1163" s="25"/>
      <c r="I1163" s="18">
        <v>20</v>
      </c>
      <c r="J1163" s="19">
        <v>2.4030000000000001E-4</v>
      </c>
      <c r="K1163" s="18">
        <v>230.167</v>
      </c>
      <c r="L1163" s="18">
        <v>205</v>
      </c>
      <c r="M1163" s="18">
        <v>237</v>
      </c>
      <c r="N1163" s="18">
        <v>-90</v>
      </c>
      <c r="O1163" s="18">
        <v>3.2000000000000001E-2</v>
      </c>
      <c r="P1163" s="18"/>
      <c r="Q1163" s="18"/>
      <c r="R1163" s="18"/>
    </row>
    <row r="1164" spans="3:18" x14ac:dyDescent="0.25">
      <c r="C1164" s="25"/>
      <c r="I1164" s="18">
        <v>21</v>
      </c>
      <c r="J1164" s="18">
        <v>8.4339999999999993</v>
      </c>
      <c r="K1164" s="18">
        <v>204.34100000000001</v>
      </c>
      <c r="L1164" s="18">
        <v>0</v>
      </c>
      <c r="M1164" s="18">
        <v>255</v>
      </c>
      <c r="N1164" s="18">
        <v>0</v>
      </c>
      <c r="O1164" s="18">
        <v>0</v>
      </c>
      <c r="P1164" s="18"/>
      <c r="Q1164" s="18"/>
      <c r="R1164" s="18"/>
    </row>
    <row r="1165" spans="3:18" x14ac:dyDescent="0.25">
      <c r="C1165" s="25"/>
      <c r="I1165" s="18">
        <v>22</v>
      </c>
      <c r="J1165" s="19">
        <v>2.8039999999999999E-4</v>
      </c>
      <c r="K1165" s="18">
        <v>2.8570000000000002</v>
      </c>
      <c r="L1165" s="18">
        <v>2</v>
      </c>
      <c r="M1165" s="18">
        <v>3</v>
      </c>
      <c r="N1165" s="18">
        <v>-90</v>
      </c>
      <c r="O1165" s="18">
        <v>3.7999999999999999E-2</v>
      </c>
      <c r="P1165" s="18"/>
      <c r="Q1165" s="18"/>
      <c r="R1165" s="18"/>
    </row>
    <row r="1166" spans="3:18" x14ac:dyDescent="0.25">
      <c r="C1166" s="25"/>
      <c r="I1166" s="18">
        <v>23</v>
      </c>
      <c r="J1166" s="19">
        <v>3.2049999999999998E-4</v>
      </c>
      <c r="K1166" s="18">
        <v>61</v>
      </c>
      <c r="L1166" s="18">
        <v>55</v>
      </c>
      <c r="M1166" s="18">
        <v>63</v>
      </c>
      <c r="N1166" s="18">
        <v>-90</v>
      </c>
      <c r="O1166" s="18">
        <v>4.3999999999999997E-2</v>
      </c>
      <c r="P1166" s="18"/>
      <c r="Q1166" s="18"/>
      <c r="R1166" s="18"/>
    </row>
    <row r="1167" spans="3:18" x14ac:dyDescent="0.25">
      <c r="C1167" s="25"/>
      <c r="I1167" s="18">
        <v>24</v>
      </c>
      <c r="J1167" s="19">
        <v>2.0029999999999999E-4</v>
      </c>
      <c r="K1167" s="18">
        <v>32</v>
      </c>
      <c r="L1167" s="18">
        <v>0</v>
      </c>
      <c r="M1167" s="18">
        <v>124</v>
      </c>
      <c r="N1167" s="18">
        <v>-90</v>
      </c>
      <c r="O1167" s="18">
        <v>2.5000000000000001E-2</v>
      </c>
      <c r="P1167" s="18"/>
      <c r="Q1167" s="18"/>
      <c r="R1167" s="18"/>
    </row>
    <row r="1168" spans="3:18" x14ac:dyDescent="0.25">
      <c r="C1168" s="25"/>
    </row>
    <row r="1169" spans="1:18" x14ac:dyDescent="0.25">
      <c r="C1169" s="25"/>
    </row>
    <row r="1170" spans="1:18" x14ac:dyDescent="0.25">
      <c r="C1170" s="25"/>
    </row>
    <row r="1171" spans="1:18" x14ac:dyDescent="0.25">
      <c r="C1171" s="25"/>
    </row>
    <row r="1172" spans="1:18" x14ac:dyDescent="0.25">
      <c r="C1172" s="25"/>
    </row>
    <row r="1173" spans="1:18" x14ac:dyDescent="0.25">
      <c r="C1173" s="25"/>
    </row>
    <row r="1174" spans="1:18" x14ac:dyDescent="0.25">
      <c r="A1174" s="7">
        <v>17</v>
      </c>
      <c r="B1174" s="25" t="s">
        <v>101</v>
      </c>
      <c r="C1174" s="25" t="s">
        <v>15</v>
      </c>
      <c r="E1174" s="25" t="s">
        <v>102</v>
      </c>
      <c r="F1174" s="7" t="s">
        <v>28</v>
      </c>
      <c r="G1174" s="7" t="s">
        <v>49</v>
      </c>
      <c r="I1174" s="7">
        <v>3</v>
      </c>
      <c r="J1174" s="7">
        <v>1.5660000000000001</v>
      </c>
      <c r="K1174" s="7">
        <v>0.19918</v>
      </c>
      <c r="L1174" s="7">
        <v>3</v>
      </c>
      <c r="M1174" s="7">
        <v>1.006</v>
      </c>
      <c r="N1174" s="7">
        <v>0.124704</v>
      </c>
    </row>
    <row r="1175" spans="1:18" x14ac:dyDescent="0.25">
      <c r="B1175" s="25" t="s">
        <v>101</v>
      </c>
      <c r="C1175" s="25" t="s">
        <v>15</v>
      </c>
      <c r="E1175" s="25" t="s">
        <v>102</v>
      </c>
      <c r="F1175" s="7" t="s">
        <v>28</v>
      </c>
      <c r="G1175" s="7" t="s">
        <v>50</v>
      </c>
      <c r="I1175" s="7">
        <v>3</v>
      </c>
      <c r="J1175" s="7">
        <v>1.4370000000000001</v>
      </c>
      <c r="K1175" s="7">
        <v>0.24940799999999999</v>
      </c>
      <c r="L1175" s="7">
        <v>3</v>
      </c>
      <c r="M1175" s="7">
        <v>0.90500000000000003</v>
      </c>
      <c r="N1175" s="7">
        <v>0.174932</v>
      </c>
    </row>
    <row r="1176" spans="1:18" x14ac:dyDescent="0.25">
      <c r="B1176" s="25" t="s">
        <v>101</v>
      </c>
      <c r="C1176" s="25" t="s">
        <v>15</v>
      </c>
      <c r="E1176" s="25" t="s">
        <v>102</v>
      </c>
      <c r="F1176" s="7" t="s">
        <v>28</v>
      </c>
      <c r="G1176" s="7" t="s">
        <v>36</v>
      </c>
      <c r="I1176" s="7">
        <v>3</v>
      </c>
      <c r="J1176" s="7">
        <v>1.8819999999999999</v>
      </c>
      <c r="K1176" s="7">
        <v>0.19918</v>
      </c>
      <c r="L1176" s="7">
        <v>3</v>
      </c>
      <c r="M1176" s="7">
        <v>0.63200000000000001</v>
      </c>
      <c r="N1176" s="7">
        <v>5.0228000000000002E-2</v>
      </c>
    </row>
    <row r="1177" spans="1:18" x14ac:dyDescent="0.25">
      <c r="B1177" s="25" t="s">
        <v>101</v>
      </c>
      <c r="C1177" s="25" t="s">
        <v>15</v>
      </c>
      <c r="E1177" s="25" t="s">
        <v>102</v>
      </c>
      <c r="F1177" s="7" t="s">
        <v>28</v>
      </c>
      <c r="G1177" s="7" t="s">
        <v>103</v>
      </c>
      <c r="I1177" s="7">
        <v>3</v>
      </c>
      <c r="J1177" s="7">
        <v>2.2410000000000001</v>
      </c>
      <c r="K1177" s="7">
        <v>0.348132</v>
      </c>
      <c r="L1177" s="7">
        <v>3</v>
      </c>
      <c r="M1177" s="7">
        <v>0.57499999999999996</v>
      </c>
      <c r="N1177" s="7">
        <v>7.4476000000000001E-2</v>
      </c>
    </row>
    <row r="1178" spans="1:18" x14ac:dyDescent="0.25">
      <c r="B1178" s="25" t="s">
        <v>101</v>
      </c>
      <c r="C1178" s="25" t="s">
        <v>15</v>
      </c>
      <c r="E1178" s="25" t="s">
        <v>102</v>
      </c>
      <c r="F1178" s="7" t="s">
        <v>28</v>
      </c>
      <c r="G1178" s="7" t="s">
        <v>56</v>
      </c>
      <c r="I1178" s="7">
        <v>3</v>
      </c>
      <c r="J1178" s="7">
        <v>2.4470000000000001</v>
      </c>
      <c r="K1178" s="7">
        <v>0.43819599999999997</v>
      </c>
      <c r="L1178" s="7">
        <v>3</v>
      </c>
      <c r="M1178" s="7">
        <v>0.69499999999999995</v>
      </c>
      <c r="N1178" s="7">
        <v>0.109116</v>
      </c>
    </row>
    <row r="1179" spans="1:18" x14ac:dyDescent="0.25">
      <c r="B1179" s="25" t="s">
        <v>101</v>
      </c>
      <c r="C1179" s="25" t="s">
        <v>15</v>
      </c>
      <c r="E1179" s="25" t="s">
        <v>102</v>
      </c>
      <c r="F1179" s="7" t="s">
        <v>28</v>
      </c>
      <c r="G1179" s="7" t="s">
        <v>73</v>
      </c>
      <c r="I1179" s="7">
        <v>3</v>
      </c>
      <c r="J1179" s="7">
        <v>1.9890000000000001</v>
      </c>
      <c r="K1179" s="7">
        <v>0.27365600000000001</v>
      </c>
      <c r="L1179" s="7">
        <v>3</v>
      </c>
      <c r="M1179" s="7">
        <v>0.63200000000000001</v>
      </c>
      <c r="N1179" s="7">
        <v>5.5424000000000001E-2</v>
      </c>
    </row>
    <row r="1180" spans="1:18" x14ac:dyDescent="0.25">
      <c r="B1180" s="25"/>
      <c r="C1180" s="25"/>
      <c r="E1180" s="25"/>
    </row>
    <row r="1181" spans="1:18" x14ac:dyDescent="0.25">
      <c r="B1181" s="25"/>
      <c r="C1181" s="25"/>
      <c r="E1181" s="25"/>
      <c r="I1181" s="18" t="s">
        <v>372</v>
      </c>
      <c r="J1181" s="18" t="s">
        <v>373</v>
      </c>
      <c r="K1181" s="18" t="s">
        <v>374</v>
      </c>
      <c r="L1181" s="18" t="s">
        <v>375</v>
      </c>
      <c r="M1181" s="18" t="s">
        <v>376</v>
      </c>
      <c r="N1181" s="18" t="s">
        <v>377</v>
      </c>
      <c r="O1181" s="18" t="s">
        <v>378</v>
      </c>
      <c r="P1181" s="18"/>
      <c r="Q1181" s="18" t="s">
        <v>379</v>
      </c>
      <c r="R1181" s="18" t="s">
        <v>380</v>
      </c>
    </row>
    <row r="1182" spans="1:18" x14ac:dyDescent="0.25">
      <c r="B1182" s="25"/>
      <c r="C1182" s="25"/>
      <c r="E1182" s="25"/>
      <c r="I1182" s="18">
        <v>1</v>
      </c>
      <c r="J1182" s="18">
        <v>1.4999999999999999E-2</v>
      </c>
      <c r="K1182" s="18">
        <v>191.3</v>
      </c>
      <c r="L1182" s="18">
        <v>103</v>
      </c>
      <c r="M1182" s="18">
        <v>222.667</v>
      </c>
      <c r="N1182" s="18">
        <v>90</v>
      </c>
      <c r="O1182" s="18">
        <v>1.006</v>
      </c>
      <c r="P1182" s="18"/>
      <c r="Q1182" s="18">
        <v>1.006</v>
      </c>
      <c r="R1182" s="18">
        <f>O1190*1.732</f>
        <v>0.124704</v>
      </c>
    </row>
    <row r="1183" spans="1:18" x14ac:dyDescent="0.25">
      <c r="B1183" s="25"/>
      <c r="C1183" s="25"/>
      <c r="E1183" s="25"/>
      <c r="I1183" s="18">
        <v>2</v>
      </c>
      <c r="J1183" s="18">
        <v>1.2999999999999999E-2</v>
      </c>
      <c r="K1183" s="18">
        <v>251.39599999999999</v>
      </c>
      <c r="L1183" s="18">
        <v>126</v>
      </c>
      <c r="M1183" s="18">
        <v>255</v>
      </c>
      <c r="N1183" s="18">
        <v>90</v>
      </c>
      <c r="O1183" s="18">
        <v>0.90500000000000003</v>
      </c>
      <c r="P1183" s="18"/>
      <c r="Q1183" s="18">
        <v>0.90500000000000003</v>
      </c>
      <c r="R1183" s="18">
        <f t="shared" ref="R1183:R1189" si="45">O1191*1.732</f>
        <v>0.174932</v>
      </c>
    </row>
    <row r="1184" spans="1:18" x14ac:dyDescent="0.25">
      <c r="B1184" s="25"/>
      <c r="C1184" s="25"/>
      <c r="E1184" s="25"/>
      <c r="I1184" s="18">
        <v>3</v>
      </c>
      <c r="J1184" s="18">
        <v>8.9999999999999993E-3</v>
      </c>
      <c r="K1184" s="18">
        <v>251.67400000000001</v>
      </c>
      <c r="L1184" s="18">
        <v>126</v>
      </c>
      <c r="M1184" s="18">
        <v>255</v>
      </c>
      <c r="N1184" s="18">
        <v>90</v>
      </c>
      <c r="O1184" s="18">
        <v>0.63200000000000001</v>
      </c>
      <c r="P1184" s="18"/>
      <c r="Q1184" s="18">
        <v>0.63200000000000001</v>
      </c>
      <c r="R1184" s="18">
        <f t="shared" si="45"/>
        <v>5.0228000000000002E-2</v>
      </c>
    </row>
    <row r="1185" spans="2:18" x14ac:dyDescent="0.25">
      <c r="B1185" s="25"/>
      <c r="C1185" s="25"/>
      <c r="E1185" s="25"/>
      <c r="I1185" s="18">
        <v>4</v>
      </c>
      <c r="J1185" s="18">
        <v>8.0000000000000002E-3</v>
      </c>
      <c r="K1185" s="18">
        <v>243.00800000000001</v>
      </c>
      <c r="L1185" s="18">
        <v>126</v>
      </c>
      <c r="M1185" s="18">
        <v>255</v>
      </c>
      <c r="N1185" s="18">
        <v>90</v>
      </c>
      <c r="O1185" s="18">
        <v>0.57499999999999996</v>
      </c>
      <c r="P1185" s="18"/>
      <c r="Q1185" s="18">
        <v>0.57499999999999996</v>
      </c>
      <c r="R1185" s="18">
        <f t="shared" si="45"/>
        <v>7.4475999999999987E-2</v>
      </c>
    </row>
    <row r="1186" spans="2:18" x14ac:dyDescent="0.25">
      <c r="B1186" s="25"/>
      <c r="C1186" s="25"/>
      <c r="E1186" s="25"/>
      <c r="I1186" s="18">
        <v>5</v>
      </c>
      <c r="J1186" s="18">
        <v>2.3E-2</v>
      </c>
      <c r="K1186" s="18">
        <v>33.270000000000003</v>
      </c>
      <c r="L1186" s="18">
        <v>27.667000000000002</v>
      </c>
      <c r="M1186" s="18">
        <v>112</v>
      </c>
      <c r="N1186" s="18">
        <v>90</v>
      </c>
      <c r="O1186" s="18">
        <v>1.5660000000000001</v>
      </c>
      <c r="P1186" s="18"/>
      <c r="Q1186" s="18">
        <v>1.5660000000000001</v>
      </c>
      <c r="R1186" s="18">
        <f t="shared" si="45"/>
        <v>0.19918</v>
      </c>
    </row>
    <row r="1187" spans="2:18" x14ac:dyDescent="0.25">
      <c r="B1187" s="25"/>
      <c r="C1187" s="25"/>
      <c r="E1187" s="25"/>
      <c r="I1187" s="18">
        <v>6</v>
      </c>
      <c r="J1187" s="18">
        <v>2.1000000000000001E-2</v>
      </c>
      <c r="K1187" s="18">
        <v>32.752000000000002</v>
      </c>
      <c r="L1187" s="18">
        <v>27.667000000000002</v>
      </c>
      <c r="M1187" s="18">
        <v>53.332999999999998</v>
      </c>
      <c r="N1187" s="18">
        <v>90</v>
      </c>
      <c r="O1187" s="18">
        <v>1.4370000000000001</v>
      </c>
      <c r="P1187" s="18"/>
      <c r="Q1187" s="18">
        <v>1.4370000000000001</v>
      </c>
      <c r="R1187" s="18">
        <f t="shared" si="45"/>
        <v>0.24940799999999999</v>
      </c>
    </row>
    <row r="1188" spans="2:18" x14ac:dyDescent="0.25">
      <c r="B1188" s="25"/>
      <c r="C1188" s="25"/>
      <c r="E1188" s="25"/>
      <c r="I1188" s="18">
        <v>7</v>
      </c>
      <c r="J1188" s="18">
        <v>2.7E-2</v>
      </c>
      <c r="K1188" s="18">
        <v>32.689</v>
      </c>
      <c r="L1188" s="18">
        <v>27.667000000000002</v>
      </c>
      <c r="M1188" s="18">
        <v>47.667000000000002</v>
      </c>
      <c r="N1188" s="18">
        <v>90</v>
      </c>
      <c r="O1188" s="18">
        <v>1.8819999999999999</v>
      </c>
      <c r="P1188" s="18"/>
      <c r="Q1188" s="18">
        <v>1.8819999999999999</v>
      </c>
      <c r="R1188" s="18">
        <f t="shared" si="45"/>
        <v>0.19918</v>
      </c>
    </row>
    <row r="1189" spans="2:18" x14ac:dyDescent="0.25">
      <c r="B1189" s="25"/>
      <c r="C1189" s="25"/>
      <c r="E1189" s="25"/>
      <c r="I1189" s="18">
        <v>8</v>
      </c>
      <c r="J1189" s="18">
        <v>3.2000000000000001E-2</v>
      </c>
      <c r="K1189" s="18">
        <v>33.161000000000001</v>
      </c>
      <c r="L1189" s="18">
        <v>27.667000000000002</v>
      </c>
      <c r="M1189" s="18">
        <v>120</v>
      </c>
      <c r="N1189" s="18">
        <v>90</v>
      </c>
      <c r="O1189" s="18">
        <v>2.2410000000000001</v>
      </c>
      <c r="P1189" s="18"/>
      <c r="Q1189" s="18">
        <v>2.2410000000000001</v>
      </c>
      <c r="R1189" s="18">
        <f t="shared" si="45"/>
        <v>0.348132</v>
      </c>
    </row>
    <row r="1190" spans="2:18" x14ac:dyDescent="0.25">
      <c r="B1190" s="25"/>
      <c r="C1190" s="25"/>
      <c r="E1190" s="25"/>
      <c r="I1190" s="18">
        <v>9</v>
      </c>
      <c r="J1190" s="18">
        <v>1E-3</v>
      </c>
      <c r="K1190" s="18">
        <v>148.167</v>
      </c>
      <c r="L1190" s="18">
        <v>83</v>
      </c>
      <c r="M1190" s="18">
        <v>221.333</v>
      </c>
      <c r="N1190" s="18">
        <v>90</v>
      </c>
      <c r="O1190" s="18">
        <v>7.1999999999999995E-2</v>
      </c>
      <c r="P1190" s="18"/>
      <c r="Q1190" s="18"/>
      <c r="R1190" s="18"/>
    </row>
    <row r="1191" spans="2:18" x14ac:dyDescent="0.25">
      <c r="B1191" s="25"/>
      <c r="C1191" s="25"/>
      <c r="E1191" s="25"/>
      <c r="I1191" s="18">
        <v>10</v>
      </c>
      <c r="J1191" s="18">
        <v>2E-3</v>
      </c>
      <c r="K1191" s="18">
        <v>217.5</v>
      </c>
      <c r="L1191" s="18">
        <v>174</v>
      </c>
      <c r="M1191" s="18">
        <v>255</v>
      </c>
      <c r="N1191" s="18">
        <v>90</v>
      </c>
      <c r="O1191" s="18">
        <v>0.10100000000000001</v>
      </c>
      <c r="P1191" s="18"/>
      <c r="Q1191" s="18"/>
      <c r="R1191" s="18"/>
    </row>
    <row r="1192" spans="2:18" x14ac:dyDescent="0.25">
      <c r="B1192" s="25"/>
      <c r="C1192" s="25"/>
      <c r="E1192" s="25"/>
      <c r="I1192" s="18">
        <v>11</v>
      </c>
      <c r="J1192" s="19">
        <v>6.1930000000000004E-4</v>
      </c>
      <c r="K1192" s="18">
        <v>241.22200000000001</v>
      </c>
      <c r="L1192" s="18">
        <v>213.667</v>
      </c>
      <c r="M1192" s="18">
        <v>255</v>
      </c>
      <c r="N1192" s="18">
        <v>90</v>
      </c>
      <c r="O1192" s="18">
        <v>2.9000000000000001E-2</v>
      </c>
      <c r="P1192" s="18"/>
      <c r="Q1192" s="18"/>
      <c r="R1192" s="18"/>
    </row>
    <row r="1193" spans="2:18" x14ac:dyDescent="0.25">
      <c r="B1193" s="25"/>
      <c r="C1193" s="25"/>
      <c r="E1193" s="25"/>
      <c r="I1193" s="18">
        <v>12</v>
      </c>
      <c r="J1193" s="19">
        <v>8.2569999999999996E-4</v>
      </c>
      <c r="K1193" s="18">
        <v>218.667</v>
      </c>
      <c r="L1193" s="18">
        <v>184.667</v>
      </c>
      <c r="M1193" s="18">
        <v>255</v>
      </c>
      <c r="N1193" s="18">
        <v>90</v>
      </c>
      <c r="O1193" s="18">
        <v>4.2999999999999997E-2</v>
      </c>
      <c r="P1193" s="18"/>
      <c r="Q1193" s="18"/>
      <c r="R1193" s="18"/>
    </row>
    <row r="1194" spans="2:18" x14ac:dyDescent="0.25">
      <c r="B1194" s="25"/>
      <c r="C1194" s="25"/>
      <c r="E1194" s="25"/>
      <c r="I1194" s="18">
        <v>13</v>
      </c>
      <c r="J1194" s="18">
        <v>2E-3</v>
      </c>
      <c r="K1194" s="18">
        <v>255</v>
      </c>
      <c r="L1194" s="18">
        <v>255</v>
      </c>
      <c r="M1194" s="18">
        <v>255</v>
      </c>
      <c r="N1194" s="18">
        <v>90</v>
      </c>
      <c r="O1194" s="18">
        <v>0.115</v>
      </c>
      <c r="P1194" s="18"/>
      <c r="Q1194" s="18"/>
      <c r="R1194" s="18"/>
    </row>
    <row r="1195" spans="2:18" x14ac:dyDescent="0.25">
      <c r="B1195" s="25"/>
      <c r="C1195" s="25"/>
      <c r="E1195" s="25"/>
      <c r="I1195" s="18">
        <v>14</v>
      </c>
      <c r="J1195" s="18">
        <v>2E-3</v>
      </c>
      <c r="K1195" s="18">
        <v>255</v>
      </c>
      <c r="L1195" s="18">
        <v>255</v>
      </c>
      <c r="M1195" s="18">
        <v>255</v>
      </c>
      <c r="N1195" s="18">
        <v>90</v>
      </c>
      <c r="O1195" s="18">
        <v>0.14399999999999999</v>
      </c>
      <c r="P1195" s="18"/>
      <c r="Q1195" s="18"/>
      <c r="R1195" s="18"/>
    </row>
    <row r="1196" spans="2:18" x14ac:dyDescent="0.25">
      <c r="B1196" s="25"/>
      <c r="C1196" s="25"/>
      <c r="E1196" s="25"/>
      <c r="I1196" s="18">
        <v>15</v>
      </c>
      <c r="J1196" s="18">
        <v>2E-3</v>
      </c>
      <c r="K1196" s="18">
        <v>255</v>
      </c>
      <c r="L1196" s="18">
        <v>255</v>
      </c>
      <c r="M1196" s="18">
        <v>255</v>
      </c>
      <c r="N1196" s="18">
        <v>90</v>
      </c>
      <c r="O1196" s="18">
        <v>0.115</v>
      </c>
      <c r="P1196" s="18"/>
      <c r="Q1196" s="18"/>
      <c r="R1196" s="18"/>
    </row>
    <row r="1197" spans="2:18" x14ac:dyDescent="0.25">
      <c r="B1197" s="25"/>
      <c r="C1197" s="25"/>
      <c r="E1197" s="25"/>
      <c r="I1197" s="18">
        <v>16</v>
      </c>
      <c r="J1197" s="18">
        <v>3.0000000000000001E-3</v>
      </c>
      <c r="K1197" s="18">
        <v>255</v>
      </c>
      <c r="L1197" s="18">
        <v>255</v>
      </c>
      <c r="M1197" s="18">
        <v>255</v>
      </c>
      <c r="N1197" s="18">
        <v>90</v>
      </c>
      <c r="O1197" s="18">
        <v>0.20100000000000001</v>
      </c>
      <c r="P1197" s="18"/>
      <c r="Q1197" s="18"/>
      <c r="R1197" s="18"/>
    </row>
    <row r="1198" spans="2:18" x14ac:dyDescent="0.25">
      <c r="B1198" s="25"/>
      <c r="C1198" s="25"/>
      <c r="E1198" s="25"/>
    </row>
    <row r="1199" spans="2:18" x14ac:dyDescent="0.25">
      <c r="B1199" s="25"/>
      <c r="C1199" s="25"/>
      <c r="E1199" s="25"/>
      <c r="I1199" s="18" t="s">
        <v>372</v>
      </c>
      <c r="J1199" s="18" t="s">
        <v>373</v>
      </c>
      <c r="K1199" s="18" t="s">
        <v>374</v>
      </c>
      <c r="L1199" s="18" t="s">
        <v>375</v>
      </c>
      <c r="M1199" s="18" t="s">
        <v>376</v>
      </c>
      <c r="N1199" s="18" t="s">
        <v>377</v>
      </c>
      <c r="O1199" s="18" t="s">
        <v>378</v>
      </c>
      <c r="P1199" s="18"/>
      <c r="Q1199" s="18" t="s">
        <v>379</v>
      </c>
      <c r="R1199" s="18" t="s">
        <v>380</v>
      </c>
    </row>
    <row r="1200" spans="2:18" x14ac:dyDescent="0.25">
      <c r="B1200" s="25"/>
      <c r="C1200" s="25"/>
      <c r="E1200" s="25"/>
      <c r="I1200" s="18">
        <v>1</v>
      </c>
      <c r="J1200" s="18">
        <v>1.0999999999999999E-2</v>
      </c>
      <c r="K1200" s="18">
        <v>249.83</v>
      </c>
      <c r="L1200" s="18">
        <v>126</v>
      </c>
      <c r="M1200" s="18">
        <v>255</v>
      </c>
      <c r="N1200" s="18">
        <v>90</v>
      </c>
      <c r="O1200" s="18">
        <v>0.69499999999999995</v>
      </c>
      <c r="P1200" s="18"/>
      <c r="Q1200" s="18">
        <v>0.69499999999999995</v>
      </c>
      <c r="R1200" s="18">
        <f>O1204*1.732</f>
        <v>0.109116</v>
      </c>
    </row>
    <row r="1201" spans="1:18" x14ac:dyDescent="0.25">
      <c r="B1201" s="25"/>
      <c r="C1201" s="25"/>
      <c r="E1201" s="25"/>
      <c r="I1201" s="18">
        <v>2</v>
      </c>
      <c r="J1201" s="18">
        <v>0.01</v>
      </c>
      <c r="K1201" s="18">
        <v>249.333</v>
      </c>
      <c r="L1201" s="18">
        <v>126</v>
      </c>
      <c r="M1201" s="18">
        <v>255</v>
      </c>
      <c r="N1201" s="18">
        <v>90</v>
      </c>
      <c r="O1201" s="18">
        <v>0.63200000000000001</v>
      </c>
      <c r="P1201" s="18"/>
      <c r="Q1201" s="18">
        <v>0.63200000000000001</v>
      </c>
      <c r="R1201" s="18">
        <f t="shared" ref="R1201:R1203" si="46">O1205*1.732</f>
        <v>5.5424000000000001E-2</v>
      </c>
    </row>
    <row r="1202" spans="1:18" x14ac:dyDescent="0.25">
      <c r="B1202" s="25"/>
      <c r="C1202" s="25"/>
      <c r="E1202" s="25"/>
      <c r="I1202" s="18">
        <v>3</v>
      </c>
      <c r="J1202" s="18">
        <v>3.9E-2</v>
      </c>
      <c r="K1202" s="18">
        <v>96.78</v>
      </c>
      <c r="L1202" s="18">
        <v>94</v>
      </c>
      <c r="M1202" s="18">
        <v>216.667</v>
      </c>
      <c r="N1202" s="18">
        <v>90</v>
      </c>
      <c r="O1202" s="18">
        <v>2.4470000000000001</v>
      </c>
      <c r="P1202" s="18"/>
      <c r="Q1202" s="18">
        <v>2.4470000000000001</v>
      </c>
      <c r="R1202" s="18">
        <f t="shared" si="46"/>
        <v>0.43819599999999997</v>
      </c>
    </row>
    <row r="1203" spans="1:18" x14ac:dyDescent="0.25">
      <c r="B1203" s="25"/>
      <c r="C1203" s="25"/>
      <c r="E1203" s="25"/>
      <c r="I1203" s="18">
        <v>4</v>
      </c>
      <c r="J1203" s="18">
        <v>3.2000000000000001E-2</v>
      </c>
      <c r="K1203" s="18">
        <v>192.41499999999999</v>
      </c>
      <c r="L1203" s="18">
        <v>111</v>
      </c>
      <c r="M1203" s="18">
        <v>255</v>
      </c>
      <c r="N1203" s="18">
        <v>90</v>
      </c>
      <c r="O1203" s="18">
        <v>1.9890000000000001</v>
      </c>
      <c r="P1203" s="18"/>
      <c r="Q1203" s="18">
        <v>1.9890000000000001</v>
      </c>
      <c r="R1203" s="18">
        <f t="shared" si="46"/>
        <v>0.27365600000000001</v>
      </c>
    </row>
    <row r="1204" spans="1:18" x14ac:dyDescent="0.25">
      <c r="B1204" s="25"/>
      <c r="C1204" s="25"/>
      <c r="E1204" s="25"/>
      <c r="I1204" s="18">
        <v>5</v>
      </c>
      <c r="J1204" s="18">
        <v>1E-3</v>
      </c>
      <c r="K1204" s="18">
        <v>186.4</v>
      </c>
      <c r="L1204" s="18">
        <v>136.667</v>
      </c>
      <c r="M1204" s="18">
        <v>211.333</v>
      </c>
      <c r="N1204" s="18">
        <v>90</v>
      </c>
      <c r="O1204" s="18">
        <v>6.3E-2</v>
      </c>
      <c r="P1204" s="18"/>
      <c r="Q1204" s="18"/>
      <c r="R1204" s="18"/>
    </row>
    <row r="1205" spans="1:18" x14ac:dyDescent="0.25">
      <c r="B1205" s="25"/>
      <c r="C1205" s="25"/>
      <c r="E1205" s="25"/>
      <c r="I1205" s="18">
        <v>6</v>
      </c>
      <c r="J1205" s="19">
        <v>7.4790000000000002E-4</v>
      </c>
      <c r="K1205" s="18">
        <v>233</v>
      </c>
      <c r="L1205" s="18">
        <v>193</v>
      </c>
      <c r="M1205" s="18">
        <v>255</v>
      </c>
      <c r="N1205" s="18">
        <v>90</v>
      </c>
      <c r="O1205" s="18">
        <v>3.2000000000000001E-2</v>
      </c>
      <c r="P1205" s="18"/>
      <c r="Q1205" s="18"/>
      <c r="R1205" s="18"/>
    </row>
    <row r="1206" spans="1:18" x14ac:dyDescent="0.25">
      <c r="B1206" s="25"/>
      <c r="C1206" s="25"/>
      <c r="E1206" s="25"/>
      <c r="I1206" s="18">
        <v>7</v>
      </c>
      <c r="J1206" s="18">
        <v>4.0000000000000001E-3</v>
      </c>
      <c r="K1206" s="18">
        <v>254.941</v>
      </c>
      <c r="L1206" s="18">
        <v>254</v>
      </c>
      <c r="M1206" s="18">
        <v>255</v>
      </c>
      <c r="N1206" s="18">
        <v>90</v>
      </c>
      <c r="O1206" s="18">
        <v>0.253</v>
      </c>
      <c r="P1206" s="18"/>
      <c r="Q1206" s="18"/>
      <c r="R1206" s="18"/>
    </row>
    <row r="1207" spans="1:18" x14ac:dyDescent="0.25">
      <c r="B1207" s="25"/>
      <c r="C1207" s="25"/>
      <c r="E1207" s="25"/>
      <c r="I1207" s="18">
        <v>8</v>
      </c>
      <c r="J1207" s="18">
        <v>3.0000000000000001E-3</v>
      </c>
      <c r="K1207" s="18">
        <v>255</v>
      </c>
      <c r="L1207" s="18">
        <v>255</v>
      </c>
      <c r="M1207" s="18">
        <v>255</v>
      </c>
      <c r="N1207" s="18">
        <v>90</v>
      </c>
      <c r="O1207" s="18">
        <v>0.158</v>
      </c>
      <c r="P1207" s="18"/>
      <c r="Q1207" s="18"/>
      <c r="R1207" s="18"/>
    </row>
    <row r="1208" spans="1:18" x14ac:dyDescent="0.25">
      <c r="B1208" s="25"/>
      <c r="C1208" s="25"/>
      <c r="E1208" s="25"/>
    </row>
    <row r="1209" spans="1:18" x14ac:dyDescent="0.25">
      <c r="A1209" s="25"/>
      <c r="B1209" s="25"/>
      <c r="C1209" s="25"/>
      <c r="E1209" s="25"/>
      <c r="G1209" s="25"/>
      <c r="H1209" s="25"/>
    </row>
    <row r="1210" spans="1:18" x14ac:dyDescent="0.25">
      <c r="B1210" s="25"/>
      <c r="C1210" s="25"/>
      <c r="E1210" s="25"/>
    </row>
    <row r="1211" spans="1:18" x14ac:dyDescent="0.25">
      <c r="B1211" s="25"/>
      <c r="C1211" s="25"/>
      <c r="E1211" s="25"/>
    </row>
    <row r="1212" spans="1:18" x14ac:dyDescent="0.25">
      <c r="B1212" s="25"/>
      <c r="C1212" s="25"/>
      <c r="E1212" s="25"/>
    </row>
    <row r="1213" spans="1:18" x14ac:dyDescent="0.25">
      <c r="B1213" s="25"/>
      <c r="C1213" s="25"/>
      <c r="E1213" s="25"/>
    </row>
    <row r="1214" spans="1:18" x14ac:dyDescent="0.25">
      <c r="B1214" s="25"/>
      <c r="C1214" s="25"/>
      <c r="E1214" s="25"/>
    </row>
    <row r="1215" spans="1:18" x14ac:dyDescent="0.25">
      <c r="B1215" s="25"/>
      <c r="C1215" s="25"/>
      <c r="E1215" s="25"/>
    </row>
    <row r="1216" spans="1:18" x14ac:dyDescent="0.25">
      <c r="B1216" s="25"/>
      <c r="E1216" s="25"/>
    </row>
    <row r="1217" spans="1:14" x14ac:dyDescent="0.25">
      <c r="B1217" s="25"/>
      <c r="E1217" s="25"/>
    </row>
    <row r="1218" spans="1:14" x14ac:dyDescent="0.25">
      <c r="B1218" s="25"/>
      <c r="E1218" s="25"/>
    </row>
    <row r="1219" spans="1:14" x14ac:dyDescent="0.25">
      <c r="B1219" s="25"/>
      <c r="E1219" s="25"/>
    </row>
    <row r="1220" spans="1:14" x14ac:dyDescent="0.25">
      <c r="B1220" s="25"/>
      <c r="E1220" s="25"/>
    </row>
    <row r="1221" spans="1:14" x14ac:dyDescent="0.25">
      <c r="B1221" s="25"/>
      <c r="E1221" s="25"/>
    </row>
    <row r="1222" spans="1:14" x14ac:dyDescent="0.25">
      <c r="B1222" s="25"/>
      <c r="E1222" s="25"/>
    </row>
    <row r="1223" spans="1:14" x14ac:dyDescent="0.25">
      <c r="B1223" s="25"/>
      <c r="E1223" s="25"/>
    </row>
    <row r="1224" spans="1:14" x14ac:dyDescent="0.25">
      <c r="A1224" s="7">
        <v>18</v>
      </c>
      <c r="B1224" s="25" t="s">
        <v>115</v>
      </c>
      <c r="C1224" s="25" t="s">
        <v>16</v>
      </c>
      <c r="E1224" s="25" t="s">
        <v>117</v>
      </c>
      <c r="F1224" s="25" t="s">
        <v>28</v>
      </c>
      <c r="G1224" s="25" t="s">
        <v>53</v>
      </c>
      <c r="H1224" s="25"/>
      <c r="I1224" s="7">
        <v>3</v>
      </c>
      <c r="J1224" s="7">
        <v>1.891</v>
      </c>
      <c r="K1224" s="7">
        <v>8.660000000000001E-2</v>
      </c>
      <c r="L1224" s="7">
        <v>3</v>
      </c>
      <c r="M1224" s="7">
        <v>1.008</v>
      </c>
      <c r="N1224" s="7">
        <v>0.30483199999999999</v>
      </c>
    </row>
    <row r="1225" spans="1:14" x14ac:dyDescent="0.25">
      <c r="B1225" s="25" t="s">
        <v>115</v>
      </c>
      <c r="C1225" s="25" t="s">
        <v>16</v>
      </c>
      <c r="E1225" s="25" t="s">
        <v>117</v>
      </c>
      <c r="F1225" s="25" t="s">
        <v>28</v>
      </c>
      <c r="G1225" s="7" t="s">
        <v>30</v>
      </c>
      <c r="I1225" s="7">
        <v>3</v>
      </c>
      <c r="J1225" s="7">
        <v>1.6639999999999999</v>
      </c>
      <c r="K1225" s="7">
        <v>8.660000000000001E-2</v>
      </c>
      <c r="L1225" s="7">
        <v>3</v>
      </c>
      <c r="M1225" s="7">
        <v>1.034</v>
      </c>
      <c r="N1225" s="7">
        <v>0.39316400000000001</v>
      </c>
    </row>
    <row r="1226" spans="1:14" x14ac:dyDescent="0.25">
      <c r="B1226" s="25" t="s">
        <v>115</v>
      </c>
      <c r="C1226" s="25" t="s">
        <v>16</v>
      </c>
      <c r="E1226" s="25" t="s">
        <v>117</v>
      </c>
      <c r="F1226" s="25" t="s">
        <v>28</v>
      </c>
      <c r="G1226" s="7" t="s">
        <v>119</v>
      </c>
      <c r="I1226" s="7">
        <v>3</v>
      </c>
      <c r="J1226" s="7">
        <v>1.361</v>
      </c>
      <c r="K1226" s="7">
        <v>8.660000000000001E-2</v>
      </c>
      <c r="L1226" s="7">
        <v>3</v>
      </c>
      <c r="M1226" s="7">
        <v>0.98299999999999998</v>
      </c>
      <c r="N1226" s="7">
        <v>0.131632</v>
      </c>
    </row>
    <row r="1227" spans="1:14" x14ac:dyDescent="0.25">
      <c r="B1227" s="25" t="s">
        <v>115</v>
      </c>
      <c r="C1227" s="25" t="s">
        <v>16</v>
      </c>
      <c r="E1227" s="25" t="s">
        <v>117</v>
      </c>
      <c r="F1227" s="25" t="s">
        <v>28</v>
      </c>
      <c r="G1227" s="7" t="s">
        <v>36</v>
      </c>
      <c r="I1227" s="7">
        <v>3</v>
      </c>
      <c r="J1227" s="7">
        <v>0.78200000000000003</v>
      </c>
      <c r="K1227" s="7">
        <v>0</v>
      </c>
      <c r="L1227" s="7">
        <v>3</v>
      </c>
      <c r="M1227" s="7">
        <v>1.0589999999999999</v>
      </c>
      <c r="N1227" s="7">
        <v>0</v>
      </c>
    </row>
    <row r="1228" spans="1:14" x14ac:dyDescent="0.25">
      <c r="B1228" s="25" t="s">
        <v>115</v>
      </c>
      <c r="C1228" s="25" t="s">
        <v>16</v>
      </c>
      <c r="E1228" s="25" t="s">
        <v>117</v>
      </c>
      <c r="F1228" s="25" t="s">
        <v>28</v>
      </c>
      <c r="G1228" s="7" t="s">
        <v>37</v>
      </c>
      <c r="I1228" s="7">
        <v>3</v>
      </c>
      <c r="J1228" s="7">
        <v>1.4119999999999999</v>
      </c>
      <c r="K1228" s="7">
        <v>0</v>
      </c>
      <c r="L1228" s="7">
        <v>3</v>
      </c>
      <c r="M1228" s="7">
        <v>1.008</v>
      </c>
      <c r="N1228" s="7">
        <v>0.174932</v>
      </c>
    </row>
    <row r="1229" spans="1:14" x14ac:dyDescent="0.25">
      <c r="B1229" s="25" t="s">
        <v>115</v>
      </c>
      <c r="C1229" s="25" t="s">
        <v>16</v>
      </c>
      <c r="E1229" s="25" t="s">
        <v>117</v>
      </c>
      <c r="F1229" s="25" t="s">
        <v>28</v>
      </c>
      <c r="G1229" s="7" t="s">
        <v>50</v>
      </c>
      <c r="I1229" s="7">
        <v>3</v>
      </c>
      <c r="J1229" s="7">
        <v>2.319</v>
      </c>
      <c r="K1229" s="7">
        <v>0.26153199999999999</v>
      </c>
      <c r="L1229" s="7">
        <v>3</v>
      </c>
      <c r="M1229" s="7">
        <v>1.034</v>
      </c>
      <c r="N1229" s="7">
        <v>0.174932</v>
      </c>
    </row>
    <row r="1230" spans="1:14" x14ac:dyDescent="0.25">
      <c r="B1230" s="25" t="s">
        <v>115</v>
      </c>
      <c r="C1230" s="25" t="s">
        <v>16</v>
      </c>
      <c r="E1230" s="25" t="s">
        <v>117</v>
      </c>
      <c r="F1230" s="25" t="s">
        <v>28</v>
      </c>
      <c r="G1230" s="7" t="s">
        <v>120</v>
      </c>
      <c r="I1230" s="7">
        <v>3</v>
      </c>
      <c r="J1230" s="7">
        <v>2.0419999999999998</v>
      </c>
      <c r="K1230" s="7">
        <v>8.660000000000001E-2</v>
      </c>
      <c r="L1230" s="7">
        <v>3</v>
      </c>
      <c r="M1230" s="7">
        <v>0.98299999999999998</v>
      </c>
      <c r="N1230" s="7">
        <v>0.174932</v>
      </c>
    </row>
    <row r="1231" spans="1:14" x14ac:dyDescent="0.25">
      <c r="B1231" s="25" t="s">
        <v>115</v>
      </c>
      <c r="C1231" s="25" t="s">
        <v>16</v>
      </c>
      <c r="E1231" s="25" t="s">
        <v>117</v>
      </c>
      <c r="F1231" s="25" t="s">
        <v>28</v>
      </c>
      <c r="G1231" s="7" t="s">
        <v>52</v>
      </c>
      <c r="I1231" s="7">
        <v>3</v>
      </c>
      <c r="J1231" s="7">
        <v>0.60499999999999998</v>
      </c>
      <c r="K1231" s="7">
        <v>0</v>
      </c>
      <c r="L1231" s="7">
        <v>3</v>
      </c>
      <c r="M1231" s="7">
        <v>0.93300000000000005</v>
      </c>
      <c r="N1231" s="7">
        <v>0.174932</v>
      </c>
    </row>
    <row r="1232" spans="1:14" x14ac:dyDescent="0.25">
      <c r="B1232" s="25" t="s">
        <v>115</v>
      </c>
      <c r="C1232" s="25" t="s">
        <v>16</v>
      </c>
      <c r="E1232" s="25" t="s">
        <v>117</v>
      </c>
      <c r="F1232" s="25" t="s">
        <v>28</v>
      </c>
      <c r="G1232" s="7" t="s">
        <v>39</v>
      </c>
      <c r="I1232" s="7">
        <v>3</v>
      </c>
      <c r="J1232" s="7">
        <v>2.294</v>
      </c>
      <c r="K1232" s="7">
        <v>0.30483199999999999</v>
      </c>
      <c r="L1232" s="7">
        <v>3</v>
      </c>
      <c r="M1232" s="7">
        <v>1.034</v>
      </c>
      <c r="N1232" s="7">
        <v>0.174932</v>
      </c>
    </row>
    <row r="1233" spans="2:18" x14ac:dyDescent="0.25">
      <c r="B1233" s="25" t="s">
        <v>115</v>
      </c>
      <c r="C1233" s="25" t="s">
        <v>16</v>
      </c>
      <c r="E1233" s="25" t="s">
        <v>117</v>
      </c>
      <c r="F1233" s="25" t="s">
        <v>28</v>
      </c>
      <c r="G1233" s="7" t="s">
        <v>31</v>
      </c>
      <c r="I1233" s="7">
        <v>3</v>
      </c>
      <c r="J1233" s="7">
        <v>5.8780000000000001</v>
      </c>
      <c r="K1233" s="7">
        <v>1.5155000000000001</v>
      </c>
      <c r="L1233" s="7">
        <v>3</v>
      </c>
      <c r="M1233" s="7">
        <v>0.98299999999999998</v>
      </c>
      <c r="N1233" s="7">
        <v>0.174932</v>
      </c>
    </row>
    <row r="1235" spans="2:18" x14ac:dyDescent="0.25">
      <c r="I1235" s="18" t="s">
        <v>372</v>
      </c>
      <c r="J1235" s="18" t="s">
        <v>373</v>
      </c>
      <c r="K1235" s="18" t="s">
        <v>374</v>
      </c>
      <c r="L1235" s="18" t="s">
        <v>375</v>
      </c>
      <c r="M1235" s="18" t="s">
        <v>376</v>
      </c>
      <c r="N1235" s="18" t="s">
        <v>377</v>
      </c>
      <c r="O1235" s="18" t="s">
        <v>378</v>
      </c>
      <c r="Q1235" s="18" t="s">
        <v>379</v>
      </c>
      <c r="R1235" s="18" t="s">
        <v>380</v>
      </c>
    </row>
    <row r="1236" spans="2:18" x14ac:dyDescent="0.25">
      <c r="I1236" s="18">
        <v>1</v>
      </c>
      <c r="J1236" s="18">
        <v>1.2999999999999999E-2</v>
      </c>
      <c r="K1236" s="18">
        <v>239.23500000000001</v>
      </c>
      <c r="L1236" s="18">
        <v>0</v>
      </c>
      <c r="M1236" s="18">
        <v>255</v>
      </c>
      <c r="N1236" s="18">
        <v>-90</v>
      </c>
      <c r="O1236" s="18">
        <v>1.008</v>
      </c>
      <c r="Q1236" s="18">
        <v>1.008</v>
      </c>
      <c r="R1236" s="7">
        <f>1.732*O1256</f>
        <v>0.30483199999999999</v>
      </c>
    </row>
    <row r="1237" spans="2:18" x14ac:dyDescent="0.25">
      <c r="I1237" s="18">
        <v>2</v>
      </c>
      <c r="J1237" s="18">
        <v>1.2999999999999999E-2</v>
      </c>
      <c r="K1237" s="18">
        <v>243.15700000000001</v>
      </c>
      <c r="L1237" s="18">
        <v>0</v>
      </c>
      <c r="M1237" s="18">
        <v>255</v>
      </c>
      <c r="N1237" s="18">
        <v>-90</v>
      </c>
      <c r="O1237" s="18">
        <v>1.034</v>
      </c>
      <c r="Q1237" s="18">
        <v>1.034</v>
      </c>
      <c r="R1237" s="7">
        <f t="shared" ref="R1237:R1255" si="47">1.732*O1257</f>
        <v>0.39316400000000001</v>
      </c>
    </row>
    <row r="1238" spans="2:18" x14ac:dyDescent="0.25">
      <c r="I1238" s="18">
        <v>3</v>
      </c>
      <c r="J1238" s="18">
        <v>1.2999999999999999E-2</v>
      </c>
      <c r="K1238" s="18">
        <v>241.05099999999999</v>
      </c>
      <c r="L1238" s="18">
        <v>0</v>
      </c>
      <c r="M1238" s="18">
        <v>255</v>
      </c>
      <c r="N1238" s="18">
        <v>-90</v>
      </c>
      <c r="O1238" s="18">
        <v>0.98299999999999998</v>
      </c>
      <c r="Q1238" s="18">
        <v>0.98299999999999998</v>
      </c>
      <c r="R1238" s="7">
        <f t="shared" si="47"/>
        <v>0.131632</v>
      </c>
    </row>
    <row r="1239" spans="2:18" x14ac:dyDescent="0.25">
      <c r="I1239" s="18">
        <v>4</v>
      </c>
      <c r="J1239" s="18">
        <v>1.4E-2</v>
      </c>
      <c r="K1239" s="18">
        <v>242.61199999999999</v>
      </c>
      <c r="L1239" s="18">
        <v>0</v>
      </c>
      <c r="M1239" s="18">
        <v>255</v>
      </c>
      <c r="N1239" s="18">
        <v>-90</v>
      </c>
      <c r="O1239" s="18">
        <v>1.0589999999999999</v>
      </c>
      <c r="Q1239" s="18">
        <v>1.0589999999999999</v>
      </c>
      <c r="R1239" s="7">
        <f t="shared" si="47"/>
        <v>0</v>
      </c>
    </row>
    <row r="1240" spans="2:18" x14ac:dyDescent="0.25">
      <c r="I1240" s="18">
        <v>5</v>
      </c>
      <c r="J1240" s="18">
        <v>1.2999999999999999E-2</v>
      </c>
      <c r="K1240" s="18">
        <v>241.11099999999999</v>
      </c>
      <c r="L1240" s="18">
        <v>0</v>
      </c>
      <c r="M1240" s="18">
        <v>255</v>
      </c>
      <c r="N1240" s="18">
        <v>-90</v>
      </c>
      <c r="O1240" s="18">
        <v>1.008</v>
      </c>
      <c r="Q1240" s="18">
        <v>1.008</v>
      </c>
      <c r="R1240" s="7">
        <f t="shared" si="47"/>
        <v>0.174932</v>
      </c>
    </row>
    <row r="1241" spans="2:18" x14ac:dyDescent="0.25">
      <c r="I1241" s="18">
        <v>6</v>
      </c>
      <c r="J1241" s="18">
        <v>1.2999999999999999E-2</v>
      </c>
      <c r="K1241" s="18">
        <v>230.85499999999999</v>
      </c>
      <c r="L1241" s="18">
        <v>0</v>
      </c>
      <c r="M1241" s="18">
        <v>255</v>
      </c>
      <c r="N1241" s="18">
        <v>-90</v>
      </c>
      <c r="O1241" s="18">
        <v>1.034</v>
      </c>
      <c r="Q1241" s="18">
        <v>1.034</v>
      </c>
      <c r="R1241" s="7">
        <f t="shared" si="47"/>
        <v>0.174932</v>
      </c>
    </row>
    <row r="1242" spans="2:18" x14ac:dyDescent="0.25">
      <c r="I1242" s="18">
        <v>7</v>
      </c>
      <c r="J1242" s="18">
        <v>1.2999999999999999E-2</v>
      </c>
      <c r="K1242" s="18">
        <v>239.24100000000001</v>
      </c>
      <c r="L1242" s="18">
        <v>0</v>
      </c>
      <c r="M1242" s="18">
        <v>255</v>
      </c>
      <c r="N1242" s="18">
        <v>-90</v>
      </c>
      <c r="O1242" s="18">
        <v>0.98299999999999998</v>
      </c>
      <c r="Q1242" s="18">
        <v>0.98299999999999998</v>
      </c>
      <c r="R1242" s="7">
        <f t="shared" si="47"/>
        <v>0.174932</v>
      </c>
    </row>
    <row r="1243" spans="2:18" x14ac:dyDescent="0.25">
      <c r="I1243" s="18">
        <v>8</v>
      </c>
      <c r="J1243" s="18">
        <v>1.2E-2</v>
      </c>
      <c r="K1243" s="18">
        <v>248.227</v>
      </c>
      <c r="L1243" s="18">
        <v>0</v>
      </c>
      <c r="M1243" s="18">
        <v>255</v>
      </c>
      <c r="N1243" s="18">
        <v>-90</v>
      </c>
      <c r="O1243" s="18">
        <v>0.93300000000000005</v>
      </c>
      <c r="Q1243" s="18">
        <v>0.93300000000000005</v>
      </c>
      <c r="R1243" s="7">
        <f t="shared" si="47"/>
        <v>0.174932</v>
      </c>
    </row>
    <row r="1244" spans="2:18" x14ac:dyDescent="0.25">
      <c r="I1244" s="18">
        <v>9</v>
      </c>
      <c r="J1244" s="18">
        <v>1.2999999999999999E-2</v>
      </c>
      <c r="K1244" s="18">
        <v>231.83099999999999</v>
      </c>
      <c r="L1244" s="18">
        <v>0</v>
      </c>
      <c r="M1244" s="18">
        <v>255</v>
      </c>
      <c r="N1244" s="18">
        <v>-90</v>
      </c>
      <c r="O1244" s="18">
        <v>1.034</v>
      </c>
      <c r="Q1244" s="18">
        <v>1.034</v>
      </c>
      <c r="R1244" s="7">
        <f t="shared" si="47"/>
        <v>0.174932</v>
      </c>
    </row>
    <row r="1245" spans="2:18" x14ac:dyDescent="0.25">
      <c r="I1245" s="18">
        <v>10</v>
      </c>
      <c r="J1245" s="18">
        <v>1.2999999999999999E-2</v>
      </c>
      <c r="K1245" s="18">
        <v>243.494</v>
      </c>
      <c r="L1245" s="18">
        <v>0</v>
      </c>
      <c r="M1245" s="18">
        <v>255</v>
      </c>
      <c r="N1245" s="18">
        <v>-90</v>
      </c>
      <c r="O1245" s="18">
        <v>0.98299999999999998</v>
      </c>
      <c r="Q1245" s="18">
        <v>0.98299999999999998</v>
      </c>
      <c r="R1245" s="7">
        <f t="shared" si="47"/>
        <v>0.174932</v>
      </c>
    </row>
    <row r="1246" spans="2:18" x14ac:dyDescent="0.25">
      <c r="I1246" s="18">
        <v>11</v>
      </c>
      <c r="J1246" s="18">
        <v>2.4E-2</v>
      </c>
      <c r="K1246" s="18">
        <v>0.53600000000000003</v>
      </c>
      <c r="L1246" s="18">
        <v>0</v>
      </c>
      <c r="M1246" s="18">
        <v>81</v>
      </c>
      <c r="N1246" s="18">
        <v>-90</v>
      </c>
      <c r="O1246" s="18">
        <v>1.891</v>
      </c>
      <c r="Q1246" s="18">
        <v>1.891</v>
      </c>
      <c r="R1246" s="7">
        <f t="shared" si="47"/>
        <v>8.660000000000001E-2</v>
      </c>
    </row>
    <row r="1247" spans="2:18" x14ac:dyDescent="0.25">
      <c r="I1247" s="18">
        <v>12</v>
      </c>
      <c r="J1247" s="18">
        <v>2.1000000000000001E-2</v>
      </c>
      <c r="K1247" s="18">
        <v>5.2999999999999999E-2</v>
      </c>
      <c r="L1247" s="18">
        <v>0</v>
      </c>
      <c r="M1247" s="18">
        <v>7</v>
      </c>
      <c r="N1247" s="18">
        <v>-90</v>
      </c>
      <c r="O1247" s="18">
        <v>1.6639999999999999</v>
      </c>
      <c r="Q1247" s="18">
        <v>1.6639999999999999</v>
      </c>
      <c r="R1247" s="7">
        <f t="shared" si="47"/>
        <v>8.660000000000001E-2</v>
      </c>
    </row>
    <row r="1248" spans="2:18" x14ac:dyDescent="0.25">
      <c r="I1248" s="18">
        <v>13</v>
      </c>
      <c r="J1248" s="18">
        <v>1.7000000000000001E-2</v>
      </c>
      <c r="K1248" s="18">
        <v>6.4000000000000001E-2</v>
      </c>
      <c r="L1248" s="18">
        <v>0</v>
      </c>
      <c r="M1248" s="18">
        <v>7</v>
      </c>
      <c r="N1248" s="18">
        <v>-90</v>
      </c>
      <c r="O1248" s="18">
        <v>1.361</v>
      </c>
      <c r="Q1248" s="18">
        <v>1.361</v>
      </c>
      <c r="R1248" s="7">
        <f t="shared" si="47"/>
        <v>8.660000000000001E-2</v>
      </c>
    </row>
    <row r="1249" spans="2:18" x14ac:dyDescent="0.25">
      <c r="I1249" s="18">
        <v>14</v>
      </c>
      <c r="J1249" s="18">
        <v>0.01</v>
      </c>
      <c r="K1249" s="18">
        <v>6.1429999999999998</v>
      </c>
      <c r="L1249" s="18">
        <v>0</v>
      </c>
      <c r="M1249" s="18">
        <v>250</v>
      </c>
      <c r="N1249" s="18">
        <v>-90</v>
      </c>
      <c r="O1249" s="18">
        <v>0.78200000000000003</v>
      </c>
      <c r="Q1249" s="18">
        <v>0.78200000000000003</v>
      </c>
      <c r="R1249" s="7">
        <f t="shared" si="47"/>
        <v>0</v>
      </c>
    </row>
    <row r="1250" spans="2:18" x14ac:dyDescent="0.25">
      <c r="I1250" s="18">
        <v>15</v>
      </c>
      <c r="J1250" s="18">
        <v>1.7999999999999999E-2</v>
      </c>
      <c r="K1250" s="18">
        <v>0</v>
      </c>
      <c r="L1250" s="18">
        <v>0</v>
      </c>
      <c r="M1250" s="18">
        <v>0</v>
      </c>
      <c r="N1250" s="18">
        <v>-90</v>
      </c>
      <c r="O1250" s="18">
        <v>1.4119999999999999</v>
      </c>
      <c r="Q1250" s="18">
        <v>1.4119999999999999</v>
      </c>
      <c r="R1250" s="7">
        <f t="shared" si="47"/>
        <v>0</v>
      </c>
    </row>
    <row r="1251" spans="2:18" x14ac:dyDescent="0.25">
      <c r="I1251" s="18">
        <v>16</v>
      </c>
      <c r="J1251" s="18">
        <v>2.9000000000000001E-2</v>
      </c>
      <c r="K1251" s="18">
        <v>0</v>
      </c>
      <c r="L1251" s="18">
        <v>0</v>
      </c>
      <c r="M1251" s="18">
        <v>0</v>
      </c>
      <c r="N1251" s="18">
        <v>-90</v>
      </c>
      <c r="O1251" s="18">
        <v>2.319</v>
      </c>
      <c r="Q1251" s="18">
        <v>2.319</v>
      </c>
      <c r="R1251" s="7">
        <f t="shared" si="47"/>
        <v>0.26153199999999999</v>
      </c>
    </row>
    <row r="1252" spans="2:18" x14ac:dyDescent="0.25">
      <c r="I1252" s="18">
        <v>17</v>
      </c>
      <c r="J1252" s="18">
        <v>2.5999999999999999E-2</v>
      </c>
      <c r="K1252" s="18">
        <v>0</v>
      </c>
      <c r="L1252" s="18">
        <v>0</v>
      </c>
      <c r="M1252" s="18">
        <v>0</v>
      </c>
      <c r="N1252" s="18">
        <v>-90</v>
      </c>
      <c r="O1252" s="18">
        <v>2.0419999999999998</v>
      </c>
      <c r="Q1252" s="18">
        <v>2.0419999999999998</v>
      </c>
      <c r="R1252" s="7">
        <f t="shared" si="47"/>
        <v>8.660000000000001E-2</v>
      </c>
    </row>
    <row r="1253" spans="2:18" x14ac:dyDescent="0.25">
      <c r="I1253" s="18">
        <v>18</v>
      </c>
      <c r="J1253" s="18">
        <v>8.0000000000000002E-3</v>
      </c>
      <c r="K1253" s="18">
        <v>0</v>
      </c>
      <c r="L1253" s="18">
        <v>0</v>
      </c>
      <c r="M1253" s="18">
        <v>0</v>
      </c>
      <c r="N1253" s="18">
        <v>-90</v>
      </c>
      <c r="O1253" s="18">
        <v>0.60499999999999998</v>
      </c>
      <c r="Q1253" s="18">
        <v>0.60499999999999998</v>
      </c>
      <c r="R1253" s="7">
        <f t="shared" si="47"/>
        <v>0</v>
      </c>
    </row>
    <row r="1254" spans="2:18" x14ac:dyDescent="0.25">
      <c r="I1254" s="18">
        <v>19</v>
      </c>
      <c r="J1254" s="18">
        <v>2.9000000000000001E-2</v>
      </c>
      <c r="K1254" s="18">
        <v>3.7999999999999999E-2</v>
      </c>
      <c r="L1254" s="18">
        <v>0</v>
      </c>
      <c r="M1254" s="18">
        <v>7</v>
      </c>
      <c r="N1254" s="18">
        <v>-90</v>
      </c>
      <c r="O1254" s="18">
        <v>2.294</v>
      </c>
      <c r="Q1254" s="18">
        <v>2.294</v>
      </c>
      <c r="R1254" s="7">
        <f t="shared" si="47"/>
        <v>0.30483199999999999</v>
      </c>
    </row>
    <row r="1255" spans="2:18" x14ac:dyDescent="0.25">
      <c r="I1255" s="18">
        <v>20</v>
      </c>
      <c r="J1255" s="18">
        <v>3.9E-2</v>
      </c>
      <c r="K1255" s="18">
        <v>6.1289999999999996</v>
      </c>
      <c r="L1255" s="18">
        <v>0</v>
      </c>
      <c r="M1255" s="18">
        <v>254</v>
      </c>
      <c r="N1255" s="18">
        <v>-90</v>
      </c>
      <c r="O1255" s="18">
        <v>5.8780000000000001</v>
      </c>
      <c r="Q1255" s="18">
        <v>5.8780000000000001</v>
      </c>
      <c r="R1255" s="7">
        <f t="shared" si="47"/>
        <v>1.5155000000000001</v>
      </c>
    </row>
    <row r="1256" spans="2:18" x14ac:dyDescent="0.25">
      <c r="B1256" s="25"/>
      <c r="C1256" s="25"/>
      <c r="E1256" s="25"/>
      <c r="F1256" s="25"/>
      <c r="I1256" s="18">
        <v>21</v>
      </c>
      <c r="J1256" s="18">
        <v>2E-3</v>
      </c>
      <c r="K1256" s="18">
        <v>7.867</v>
      </c>
      <c r="L1256" s="18">
        <v>0</v>
      </c>
      <c r="M1256" s="18">
        <v>113</v>
      </c>
      <c r="N1256" s="18">
        <v>-90</v>
      </c>
      <c r="O1256" s="18">
        <v>0.17599999999999999</v>
      </c>
    </row>
    <row r="1257" spans="2:18" x14ac:dyDescent="0.25">
      <c r="B1257" s="25"/>
      <c r="C1257" s="25"/>
      <c r="E1257" s="25"/>
      <c r="F1257" s="25"/>
      <c r="I1257" s="18">
        <v>22</v>
      </c>
      <c r="J1257" s="18">
        <v>3.0000000000000001E-3</v>
      </c>
      <c r="K1257" s="18">
        <v>93.894999999999996</v>
      </c>
      <c r="L1257" s="18">
        <v>0</v>
      </c>
      <c r="M1257" s="18">
        <v>137</v>
      </c>
      <c r="N1257" s="18">
        <v>-90</v>
      </c>
      <c r="O1257" s="18">
        <v>0.22700000000000001</v>
      </c>
    </row>
    <row r="1258" spans="2:18" x14ac:dyDescent="0.25">
      <c r="B1258" s="25"/>
      <c r="C1258" s="25"/>
      <c r="E1258" s="25"/>
      <c r="F1258" s="25"/>
      <c r="I1258" s="18">
        <v>23</v>
      </c>
      <c r="J1258" s="18">
        <v>1E-3</v>
      </c>
      <c r="K1258" s="18">
        <v>39.713999999999999</v>
      </c>
      <c r="L1258" s="18">
        <v>0</v>
      </c>
      <c r="M1258" s="18">
        <v>142</v>
      </c>
      <c r="N1258" s="18">
        <v>-90</v>
      </c>
      <c r="O1258" s="18">
        <v>7.5999999999999998E-2</v>
      </c>
    </row>
    <row r="1259" spans="2:18" x14ac:dyDescent="0.25">
      <c r="B1259" s="25"/>
      <c r="C1259" s="25"/>
      <c r="E1259" s="25"/>
      <c r="F1259" s="25"/>
      <c r="I1259" s="18">
        <v>24</v>
      </c>
      <c r="J1259" s="18">
        <v>84.180999999999997</v>
      </c>
      <c r="K1259" s="18">
        <v>225.989</v>
      </c>
      <c r="L1259" s="18">
        <v>0</v>
      </c>
      <c r="M1259" s="18">
        <v>255</v>
      </c>
      <c r="N1259" s="18">
        <v>0</v>
      </c>
      <c r="O1259" s="18">
        <v>0</v>
      </c>
    </row>
    <row r="1260" spans="2:18" x14ac:dyDescent="0.25">
      <c r="B1260" s="25"/>
      <c r="C1260" s="25"/>
      <c r="E1260" s="25"/>
      <c r="F1260" s="25"/>
      <c r="I1260" s="18">
        <v>25</v>
      </c>
      <c r="J1260" s="18">
        <v>1E-3</v>
      </c>
      <c r="K1260" s="18">
        <v>107.22199999999999</v>
      </c>
      <c r="L1260" s="18">
        <v>0</v>
      </c>
      <c r="M1260" s="18">
        <v>255</v>
      </c>
      <c r="N1260" s="18">
        <v>-90</v>
      </c>
      <c r="O1260" s="18">
        <v>0.10100000000000001</v>
      </c>
    </row>
    <row r="1261" spans="2:18" x14ac:dyDescent="0.25">
      <c r="B1261" s="25"/>
      <c r="C1261" s="25"/>
      <c r="E1261" s="25"/>
      <c r="F1261" s="25"/>
      <c r="I1261" s="18">
        <v>26</v>
      </c>
      <c r="J1261" s="18">
        <v>1E-3</v>
      </c>
      <c r="K1261" s="18">
        <v>94.778000000000006</v>
      </c>
      <c r="L1261" s="18">
        <v>0</v>
      </c>
      <c r="M1261" s="18">
        <v>254</v>
      </c>
      <c r="N1261" s="18">
        <v>-90</v>
      </c>
      <c r="O1261" s="18">
        <v>0.10100000000000001</v>
      </c>
    </row>
    <row r="1262" spans="2:18" x14ac:dyDescent="0.25">
      <c r="B1262" s="25"/>
      <c r="C1262" s="25"/>
      <c r="E1262" s="25"/>
      <c r="F1262" s="25"/>
      <c r="I1262" s="18">
        <v>27</v>
      </c>
      <c r="J1262" s="18">
        <v>1E-3</v>
      </c>
      <c r="K1262" s="18">
        <v>1.667</v>
      </c>
      <c r="L1262" s="18">
        <v>0</v>
      </c>
      <c r="M1262" s="18">
        <v>5</v>
      </c>
      <c r="N1262" s="18">
        <v>-90</v>
      </c>
      <c r="O1262" s="18">
        <v>0.10100000000000001</v>
      </c>
    </row>
    <row r="1263" spans="2:18" x14ac:dyDescent="0.25">
      <c r="B1263" s="25"/>
      <c r="C1263" s="25"/>
      <c r="E1263" s="25"/>
      <c r="F1263" s="25"/>
      <c r="I1263" s="18">
        <v>28</v>
      </c>
      <c r="J1263" s="18">
        <v>1E-3</v>
      </c>
      <c r="K1263" s="18">
        <v>1.667</v>
      </c>
      <c r="L1263" s="18">
        <v>0</v>
      </c>
      <c r="M1263" s="18">
        <v>5</v>
      </c>
      <c r="N1263" s="18">
        <v>-90</v>
      </c>
      <c r="O1263" s="18">
        <v>0.10100000000000001</v>
      </c>
    </row>
    <row r="1264" spans="2:18" x14ac:dyDescent="0.25">
      <c r="B1264" s="25"/>
      <c r="C1264" s="25"/>
      <c r="E1264" s="25"/>
      <c r="F1264" s="25"/>
      <c r="I1264" s="18">
        <v>29</v>
      </c>
      <c r="J1264" s="18">
        <v>1E-3</v>
      </c>
      <c r="K1264" s="18">
        <v>1.667</v>
      </c>
      <c r="L1264" s="18">
        <v>0</v>
      </c>
      <c r="M1264" s="18">
        <v>5</v>
      </c>
      <c r="N1264" s="18">
        <v>-90</v>
      </c>
      <c r="O1264" s="18">
        <v>0.10100000000000001</v>
      </c>
    </row>
    <row r="1265" spans="2:15" x14ac:dyDescent="0.25">
      <c r="B1265" s="25"/>
      <c r="C1265" s="25"/>
      <c r="E1265" s="25"/>
      <c r="F1265" s="25"/>
      <c r="I1265" s="18">
        <v>30</v>
      </c>
      <c r="J1265" s="18">
        <v>1E-3</v>
      </c>
      <c r="K1265" s="18">
        <v>1.667</v>
      </c>
      <c r="L1265" s="18">
        <v>0</v>
      </c>
      <c r="M1265" s="18">
        <v>5</v>
      </c>
      <c r="N1265" s="18">
        <v>-90</v>
      </c>
      <c r="O1265" s="18">
        <v>0.10100000000000001</v>
      </c>
    </row>
    <row r="1266" spans="2:15" x14ac:dyDescent="0.25">
      <c r="B1266" s="25"/>
      <c r="C1266" s="25"/>
      <c r="E1266" s="25"/>
      <c r="F1266" s="25"/>
      <c r="I1266" s="18">
        <v>31</v>
      </c>
      <c r="J1266" s="19">
        <v>7.9440000000000001E-4</v>
      </c>
      <c r="K1266" s="18">
        <v>37.799999999999997</v>
      </c>
      <c r="L1266" s="18">
        <v>0</v>
      </c>
      <c r="M1266" s="18">
        <v>165</v>
      </c>
      <c r="N1266" s="18">
        <v>-90</v>
      </c>
      <c r="O1266" s="18">
        <v>0.05</v>
      </c>
    </row>
    <row r="1267" spans="2:15" x14ac:dyDescent="0.25">
      <c r="B1267" s="25"/>
      <c r="C1267" s="25"/>
      <c r="E1267" s="25"/>
      <c r="F1267" s="25"/>
      <c r="I1267" s="18">
        <v>32</v>
      </c>
      <c r="J1267" s="19">
        <v>7.9440000000000001E-4</v>
      </c>
      <c r="K1267" s="18">
        <v>18.2</v>
      </c>
      <c r="L1267" s="18">
        <v>0</v>
      </c>
      <c r="M1267" s="18">
        <v>91</v>
      </c>
      <c r="N1267" s="18">
        <v>-90</v>
      </c>
      <c r="O1267" s="18">
        <v>0.05</v>
      </c>
    </row>
    <row r="1268" spans="2:15" x14ac:dyDescent="0.25">
      <c r="B1268" s="25"/>
      <c r="C1268" s="25"/>
      <c r="E1268" s="25"/>
      <c r="F1268" s="25"/>
      <c r="I1268" s="18">
        <v>33</v>
      </c>
      <c r="J1268" s="19">
        <v>7.9440000000000001E-4</v>
      </c>
      <c r="K1268" s="18">
        <v>18.2</v>
      </c>
      <c r="L1268" s="18">
        <v>0</v>
      </c>
      <c r="M1268" s="18">
        <v>91</v>
      </c>
      <c r="N1268" s="18">
        <v>-90</v>
      </c>
      <c r="O1268" s="18">
        <v>0.05</v>
      </c>
    </row>
    <row r="1269" spans="2:15" x14ac:dyDescent="0.25">
      <c r="B1269" s="25"/>
      <c r="C1269" s="25"/>
      <c r="E1269" s="25"/>
      <c r="F1269" s="25"/>
      <c r="I1269" s="18">
        <v>34</v>
      </c>
      <c r="J1269" s="18">
        <v>84.180999999999997</v>
      </c>
      <c r="K1269" s="18">
        <v>225.989</v>
      </c>
      <c r="L1269" s="18">
        <v>0</v>
      </c>
      <c r="M1269" s="18">
        <v>255</v>
      </c>
      <c r="N1269" s="18">
        <v>0</v>
      </c>
      <c r="O1269" s="18">
        <v>0</v>
      </c>
    </row>
    <row r="1270" spans="2:15" x14ac:dyDescent="0.25">
      <c r="B1270" s="25"/>
      <c r="C1270" s="25"/>
      <c r="E1270" s="25"/>
      <c r="F1270" s="25"/>
      <c r="I1270" s="18">
        <v>35</v>
      </c>
      <c r="J1270" s="18">
        <v>84.180999999999997</v>
      </c>
      <c r="K1270" s="18">
        <v>225.989</v>
      </c>
      <c r="L1270" s="18">
        <v>0</v>
      </c>
      <c r="M1270" s="18">
        <v>255</v>
      </c>
      <c r="N1270" s="18">
        <v>0</v>
      </c>
      <c r="O1270" s="18">
        <v>0</v>
      </c>
    </row>
    <row r="1271" spans="2:15" x14ac:dyDescent="0.25">
      <c r="B1271" s="25"/>
      <c r="C1271" s="25"/>
      <c r="E1271" s="25"/>
      <c r="F1271" s="25"/>
      <c r="I1271" s="18">
        <v>36</v>
      </c>
      <c r="J1271" s="18">
        <v>2E-3</v>
      </c>
      <c r="K1271" s="18">
        <v>75</v>
      </c>
      <c r="L1271" s="18">
        <v>0</v>
      </c>
      <c r="M1271" s="18">
        <v>241</v>
      </c>
      <c r="N1271" s="18">
        <v>-90</v>
      </c>
      <c r="O1271" s="18">
        <v>0.151</v>
      </c>
    </row>
    <row r="1272" spans="2:15" x14ac:dyDescent="0.25">
      <c r="B1272" s="25"/>
      <c r="C1272" s="25"/>
      <c r="E1272" s="25"/>
      <c r="F1272" s="25"/>
      <c r="I1272" s="18">
        <v>37</v>
      </c>
      <c r="J1272" s="19">
        <v>7.9440000000000001E-4</v>
      </c>
      <c r="K1272" s="18">
        <v>0</v>
      </c>
      <c r="L1272" s="18">
        <v>0</v>
      </c>
      <c r="M1272" s="18">
        <v>0</v>
      </c>
      <c r="N1272" s="18">
        <v>-90</v>
      </c>
      <c r="O1272" s="18">
        <v>0.05</v>
      </c>
    </row>
    <row r="1273" spans="2:15" x14ac:dyDescent="0.25">
      <c r="B1273" s="25"/>
      <c r="C1273" s="25"/>
      <c r="E1273" s="25"/>
      <c r="F1273" s="25"/>
      <c r="I1273" s="18">
        <v>38</v>
      </c>
      <c r="J1273" s="18">
        <v>84.180999999999997</v>
      </c>
      <c r="K1273" s="18">
        <v>225.989</v>
      </c>
      <c r="L1273" s="18">
        <v>0</v>
      </c>
      <c r="M1273" s="18">
        <v>255</v>
      </c>
      <c r="N1273" s="18">
        <v>0</v>
      </c>
      <c r="O1273" s="18">
        <v>0</v>
      </c>
    </row>
    <row r="1274" spans="2:15" x14ac:dyDescent="0.25">
      <c r="B1274" s="25"/>
      <c r="C1274" s="25"/>
      <c r="E1274" s="25"/>
      <c r="F1274" s="25"/>
      <c r="I1274" s="18">
        <v>39</v>
      </c>
      <c r="J1274" s="18">
        <v>2E-3</v>
      </c>
      <c r="K1274" s="18">
        <v>173.333</v>
      </c>
      <c r="L1274" s="18">
        <v>0</v>
      </c>
      <c r="M1274" s="18">
        <v>226</v>
      </c>
      <c r="N1274" s="18">
        <v>-90</v>
      </c>
      <c r="O1274" s="18">
        <v>0.17599999999999999</v>
      </c>
    </row>
    <row r="1275" spans="2:15" x14ac:dyDescent="0.25">
      <c r="B1275" s="25"/>
      <c r="C1275" s="25"/>
      <c r="E1275" s="25"/>
      <c r="F1275" s="25"/>
      <c r="I1275" s="18">
        <v>40</v>
      </c>
      <c r="J1275" s="18">
        <v>1.9E-2</v>
      </c>
      <c r="K1275" s="18">
        <v>246.18600000000001</v>
      </c>
      <c r="L1275" s="18">
        <v>16</v>
      </c>
      <c r="M1275" s="18">
        <v>255</v>
      </c>
      <c r="N1275" s="18">
        <v>-90</v>
      </c>
      <c r="O1275" s="18">
        <v>0.875</v>
      </c>
    </row>
    <row r="1276" spans="2:15" x14ac:dyDescent="0.25">
      <c r="B1276" s="25"/>
      <c r="C1276" s="25"/>
      <c r="E1276" s="25"/>
      <c r="F1276" s="25"/>
    </row>
    <row r="1277" spans="2:15" x14ac:dyDescent="0.25">
      <c r="B1277" s="25"/>
      <c r="C1277" s="25"/>
      <c r="E1277" s="25"/>
      <c r="F1277" s="25"/>
    </row>
    <row r="1278" spans="2:15" x14ac:dyDescent="0.25">
      <c r="B1278" s="25"/>
      <c r="C1278" s="25"/>
      <c r="E1278" s="25"/>
      <c r="F1278" s="25"/>
    </row>
    <row r="1279" spans="2:15" x14ac:dyDescent="0.25">
      <c r="B1279" s="25"/>
      <c r="C1279" s="25"/>
      <c r="E1279" s="25"/>
      <c r="F1279" s="25"/>
    </row>
    <row r="1280" spans="2:15" x14ac:dyDescent="0.25">
      <c r="B1280" s="25"/>
      <c r="C1280" s="25"/>
      <c r="E1280" s="25"/>
      <c r="F1280" s="25"/>
    </row>
    <row r="1281" spans="1:18" x14ac:dyDescent="0.25">
      <c r="B1281" s="25"/>
      <c r="C1281" s="25"/>
      <c r="E1281" s="25"/>
      <c r="F1281" s="25"/>
    </row>
    <row r="1282" spans="1:18" x14ac:dyDescent="0.25">
      <c r="A1282" s="7">
        <v>19</v>
      </c>
      <c r="B1282" s="25" t="s">
        <v>121</v>
      </c>
      <c r="C1282" s="7" t="s">
        <v>124</v>
      </c>
      <c r="E1282" s="7" t="s">
        <v>123</v>
      </c>
      <c r="F1282" s="7" t="s">
        <v>28</v>
      </c>
      <c r="G1282" s="7" t="s">
        <v>50</v>
      </c>
      <c r="I1282" s="7">
        <v>3</v>
      </c>
      <c r="J1282" s="7">
        <v>0.434</v>
      </c>
      <c r="K1282" s="7">
        <v>0</v>
      </c>
      <c r="L1282" s="7">
        <v>3</v>
      </c>
      <c r="M1282" s="7">
        <v>0.998</v>
      </c>
      <c r="N1282" s="7">
        <v>3.8103999999999999E-2</v>
      </c>
    </row>
    <row r="1283" spans="1:18" x14ac:dyDescent="0.25">
      <c r="B1283" s="25" t="s">
        <v>121</v>
      </c>
      <c r="C1283" s="7" t="s">
        <v>124</v>
      </c>
      <c r="E1283" s="7" t="s">
        <v>123</v>
      </c>
      <c r="F1283" s="7" t="s">
        <v>28</v>
      </c>
      <c r="G1283" s="7" t="s">
        <v>30</v>
      </c>
      <c r="I1283" s="7">
        <v>3</v>
      </c>
      <c r="J1283" s="7">
        <v>0.67800000000000005</v>
      </c>
      <c r="K1283" s="7">
        <v>6.5816E-2</v>
      </c>
      <c r="L1283" s="7">
        <v>3</v>
      </c>
      <c r="M1283" s="7">
        <v>1.0089999999999999</v>
      </c>
      <c r="N1283" s="7">
        <v>1.9051999999999999E-2</v>
      </c>
    </row>
    <row r="1284" spans="1:18" x14ac:dyDescent="0.25">
      <c r="B1284" s="25" t="s">
        <v>121</v>
      </c>
      <c r="C1284" s="7" t="s">
        <v>124</v>
      </c>
      <c r="E1284" s="7" t="s">
        <v>123</v>
      </c>
      <c r="F1284" s="7" t="s">
        <v>28</v>
      </c>
      <c r="G1284" s="7" t="s">
        <v>103</v>
      </c>
      <c r="I1284" s="7">
        <v>3</v>
      </c>
      <c r="J1284" s="7">
        <v>0.83</v>
      </c>
      <c r="K1284" s="7">
        <v>0</v>
      </c>
      <c r="L1284" s="7">
        <v>3</v>
      </c>
      <c r="M1284" s="7">
        <v>0.998</v>
      </c>
      <c r="N1284" s="7">
        <v>4.6764E-2</v>
      </c>
    </row>
    <row r="1285" spans="1:18" x14ac:dyDescent="0.25">
      <c r="B1285" s="25" t="s">
        <v>121</v>
      </c>
      <c r="C1285" s="7" t="s">
        <v>124</v>
      </c>
      <c r="E1285" s="7" t="s">
        <v>123</v>
      </c>
      <c r="F1285" s="7" t="s">
        <v>28</v>
      </c>
      <c r="G1285" s="7" t="s">
        <v>99</v>
      </c>
      <c r="I1285" s="7">
        <v>3</v>
      </c>
      <c r="J1285" s="7">
        <v>0.65100000000000002</v>
      </c>
      <c r="K1285" s="7">
        <v>6.5816E-2</v>
      </c>
      <c r="L1285" s="7">
        <v>3</v>
      </c>
      <c r="M1285" s="7">
        <v>0.998</v>
      </c>
      <c r="N1285" s="7">
        <v>5.7155999999999998E-2</v>
      </c>
    </row>
    <row r="1286" spans="1:18" x14ac:dyDescent="0.25">
      <c r="B1286" s="25"/>
    </row>
    <row r="1287" spans="1:18" x14ac:dyDescent="0.25">
      <c r="B1287" s="25"/>
      <c r="I1287" s="18" t="s">
        <v>372</v>
      </c>
      <c r="J1287" s="18" t="s">
        <v>373</v>
      </c>
      <c r="K1287" s="18" t="s">
        <v>374</v>
      </c>
      <c r="L1287" s="18" t="s">
        <v>375</v>
      </c>
      <c r="M1287" s="18" t="s">
        <v>376</v>
      </c>
      <c r="N1287" s="18" t="s">
        <v>377</v>
      </c>
      <c r="O1287" s="18" t="s">
        <v>378</v>
      </c>
      <c r="P1287" s="18"/>
      <c r="Q1287" s="18" t="s">
        <v>379</v>
      </c>
      <c r="R1287" s="18" t="s">
        <v>380</v>
      </c>
    </row>
    <row r="1288" spans="1:18" x14ac:dyDescent="0.25">
      <c r="B1288" s="25"/>
      <c r="I1288" s="18">
        <v>1</v>
      </c>
      <c r="J1288" s="18">
        <v>5.0000000000000001E-3</v>
      </c>
      <c r="K1288" s="18">
        <v>85.712000000000003</v>
      </c>
      <c r="L1288" s="18">
        <v>84.332999999999998</v>
      </c>
      <c r="M1288" s="18">
        <v>192.667</v>
      </c>
      <c r="N1288" s="18">
        <v>90</v>
      </c>
      <c r="O1288" s="18">
        <v>0.998</v>
      </c>
      <c r="P1288" s="18"/>
      <c r="Q1288" s="18">
        <v>0.998</v>
      </c>
      <c r="R1288" s="18">
        <f>O1296*1.732</f>
        <v>3.8103999999999999E-2</v>
      </c>
    </row>
    <row r="1289" spans="1:18" x14ac:dyDescent="0.25">
      <c r="B1289" s="25"/>
      <c r="I1289" s="18">
        <v>2</v>
      </c>
      <c r="J1289" s="18">
        <v>5.0000000000000001E-3</v>
      </c>
      <c r="K1289" s="18">
        <v>84.271000000000001</v>
      </c>
      <c r="L1289" s="18">
        <v>11</v>
      </c>
      <c r="M1289" s="18">
        <v>106</v>
      </c>
      <c r="N1289" s="18">
        <v>90</v>
      </c>
      <c r="O1289" s="18">
        <v>1.0089999999999999</v>
      </c>
      <c r="P1289" s="18"/>
      <c r="Q1289" s="18">
        <v>1.0089999999999999</v>
      </c>
      <c r="R1289" s="18">
        <f t="shared" ref="R1289:R1295" si="48">O1297*1.732</f>
        <v>1.9051999999999999E-2</v>
      </c>
    </row>
    <row r="1290" spans="1:18" x14ac:dyDescent="0.25">
      <c r="B1290" s="25"/>
      <c r="I1290" s="18">
        <v>3</v>
      </c>
      <c r="J1290" s="18">
        <v>5.0000000000000001E-3</v>
      </c>
      <c r="K1290" s="18">
        <v>85</v>
      </c>
      <c r="L1290" s="18">
        <v>61</v>
      </c>
      <c r="M1290" s="18">
        <v>163</v>
      </c>
      <c r="N1290" s="18">
        <v>90</v>
      </c>
      <c r="O1290" s="18">
        <v>0.998</v>
      </c>
      <c r="P1290" s="18"/>
      <c r="Q1290" s="18">
        <v>0.998</v>
      </c>
      <c r="R1290" s="18">
        <f t="shared" si="48"/>
        <v>4.6764E-2</v>
      </c>
    </row>
    <row r="1291" spans="1:18" x14ac:dyDescent="0.25">
      <c r="B1291" s="25"/>
      <c r="I1291" s="18">
        <v>4</v>
      </c>
      <c r="J1291" s="18">
        <v>5.0000000000000001E-3</v>
      </c>
      <c r="K1291" s="18">
        <v>84.606999999999999</v>
      </c>
      <c r="L1291" s="18">
        <v>61</v>
      </c>
      <c r="M1291" s="18">
        <v>96</v>
      </c>
      <c r="N1291" s="18">
        <v>90</v>
      </c>
      <c r="O1291" s="18">
        <v>0.998</v>
      </c>
      <c r="P1291" s="18"/>
      <c r="Q1291" s="18">
        <v>0.998</v>
      </c>
      <c r="R1291" s="18">
        <f t="shared" si="48"/>
        <v>5.7156000000000005E-2</v>
      </c>
    </row>
    <row r="1292" spans="1:18" x14ac:dyDescent="0.25">
      <c r="B1292" s="25"/>
      <c r="I1292" s="18">
        <v>5</v>
      </c>
      <c r="J1292" s="18">
        <v>2E-3</v>
      </c>
      <c r="K1292" s="18">
        <v>130.48599999999999</v>
      </c>
      <c r="L1292" s="18">
        <v>82</v>
      </c>
      <c r="M1292" s="18">
        <v>178.667</v>
      </c>
      <c r="N1292" s="18">
        <v>90</v>
      </c>
      <c r="O1292" s="18">
        <v>0.434</v>
      </c>
      <c r="P1292" s="18"/>
      <c r="Q1292" s="18">
        <v>0.434</v>
      </c>
      <c r="R1292" s="18">
        <f t="shared" si="48"/>
        <v>0</v>
      </c>
    </row>
    <row r="1293" spans="1:18" x14ac:dyDescent="0.25">
      <c r="B1293" s="25"/>
      <c r="I1293" s="18">
        <v>6</v>
      </c>
      <c r="J1293" s="18">
        <v>4.0000000000000001E-3</v>
      </c>
      <c r="K1293" s="18">
        <v>131.12200000000001</v>
      </c>
      <c r="L1293" s="18">
        <v>94.332999999999998</v>
      </c>
      <c r="M1293" s="18">
        <v>136.333</v>
      </c>
      <c r="N1293" s="18">
        <v>90</v>
      </c>
      <c r="O1293" s="18">
        <v>0.67800000000000005</v>
      </c>
      <c r="P1293" s="18"/>
      <c r="Q1293" s="18">
        <v>0.67800000000000005</v>
      </c>
      <c r="R1293" s="18">
        <f t="shared" si="48"/>
        <v>6.5816E-2</v>
      </c>
    </row>
    <row r="1294" spans="1:18" x14ac:dyDescent="0.25">
      <c r="B1294" s="25"/>
      <c r="I1294" s="18">
        <v>7</v>
      </c>
      <c r="J1294" s="18">
        <v>5.0000000000000001E-3</v>
      </c>
      <c r="K1294" s="18">
        <v>131.19</v>
      </c>
      <c r="L1294" s="18">
        <v>94.332999999999998</v>
      </c>
      <c r="M1294" s="18">
        <v>136.333</v>
      </c>
      <c r="N1294" s="18">
        <v>90</v>
      </c>
      <c r="O1294" s="18">
        <v>0.83</v>
      </c>
      <c r="P1294" s="18"/>
      <c r="Q1294" s="18">
        <v>0.83</v>
      </c>
      <c r="R1294" s="18">
        <f t="shared" si="48"/>
        <v>0</v>
      </c>
    </row>
    <row r="1295" spans="1:18" x14ac:dyDescent="0.25">
      <c r="B1295" s="25"/>
      <c r="I1295" s="18">
        <v>8</v>
      </c>
      <c r="J1295" s="18">
        <v>4.0000000000000001E-3</v>
      </c>
      <c r="K1295" s="18">
        <v>131.82900000000001</v>
      </c>
      <c r="L1295" s="18">
        <v>94.332999999999998</v>
      </c>
      <c r="M1295" s="18">
        <v>189.667</v>
      </c>
      <c r="N1295" s="18">
        <v>90</v>
      </c>
      <c r="O1295" s="18">
        <v>0.65100000000000002</v>
      </c>
      <c r="P1295" s="18"/>
      <c r="Q1295" s="18">
        <v>0.65100000000000002</v>
      </c>
      <c r="R1295" s="18">
        <f t="shared" si="48"/>
        <v>6.5816E-2</v>
      </c>
    </row>
    <row r="1296" spans="1:18" x14ac:dyDescent="0.25">
      <c r="B1296" s="25"/>
      <c r="I1296" s="18">
        <v>9</v>
      </c>
      <c r="J1296" s="19">
        <v>1.47E-4</v>
      </c>
      <c r="K1296" s="18">
        <v>237.53299999999999</v>
      </c>
      <c r="L1296" s="18">
        <v>178.667</v>
      </c>
      <c r="M1296" s="18">
        <v>254</v>
      </c>
      <c r="N1296" s="18">
        <v>90</v>
      </c>
      <c r="O1296" s="18">
        <v>2.1999999999999999E-2</v>
      </c>
      <c r="P1296" s="18"/>
      <c r="Q1296" s="18"/>
      <c r="R1296" s="18"/>
    </row>
    <row r="1297" spans="1:18" x14ac:dyDescent="0.25">
      <c r="B1297" s="25"/>
      <c r="I1297" s="18">
        <v>10</v>
      </c>
      <c r="J1297" s="19">
        <v>8.8230000000000001E-5</v>
      </c>
      <c r="K1297" s="18">
        <v>255</v>
      </c>
      <c r="L1297" s="18">
        <v>255</v>
      </c>
      <c r="M1297" s="18">
        <v>255</v>
      </c>
      <c r="N1297" s="18">
        <v>90</v>
      </c>
      <c r="O1297" s="18">
        <v>1.0999999999999999E-2</v>
      </c>
      <c r="P1297" s="18"/>
      <c r="Q1297" s="18"/>
      <c r="R1297" s="18"/>
    </row>
    <row r="1298" spans="1:18" x14ac:dyDescent="0.25">
      <c r="B1298" s="25"/>
      <c r="I1298" s="18">
        <v>11</v>
      </c>
      <c r="J1298" s="19">
        <v>1.7650000000000001E-4</v>
      </c>
      <c r="K1298" s="18">
        <v>255</v>
      </c>
      <c r="L1298" s="18">
        <v>255</v>
      </c>
      <c r="M1298" s="18">
        <v>255</v>
      </c>
      <c r="N1298" s="18">
        <v>90</v>
      </c>
      <c r="O1298" s="18">
        <v>2.7E-2</v>
      </c>
      <c r="P1298" s="18"/>
      <c r="Q1298" s="18"/>
      <c r="R1298" s="18"/>
    </row>
    <row r="1299" spans="1:18" x14ac:dyDescent="0.25">
      <c r="B1299" s="25"/>
      <c r="I1299" s="18">
        <v>12</v>
      </c>
      <c r="J1299" s="19">
        <v>2.0589999999999999E-4</v>
      </c>
      <c r="K1299" s="18">
        <v>255</v>
      </c>
      <c r="L1299" s="18">
        <v>255</v>
      </c>
      <c r="M1299" s="18">
        <v>255</v>
      </c>
      <c r="N1299" s="18">
        <v>90</v>
      </c>
      <c r="O1299" s="18">
        <v>3.3000000000000002E-2</v>
      </c>
      <c r="P1299" s="18"/>
      <c r="Q1299" s="18"/>
      <c r="R1299" s="18"/>
    </row>
    <row r="1300" spans="1:18" x14ac:dyDescent="0.25">
      <c r="B1300" s="25"/>
      <c r="I1300" s="18">
        <v>13</v>
      </c>
      <c r="J1300" s="18">
        <v>16.213999999999999</v>
      </c>
      <c r="K1300" s="18">
        <v>228.59</v>
      </c>
      <c r="L1300" s="18">
        <v>0</v>
      </c>
      <c r="M1300" s="18">
        <v>255</v>
      </c>
      <c r="N1300" s="18">
        <v>0</v>
      </c>
      <c r="O1300" s="18">
        <v>0</v>
      </c>
      <c r="P1300" s="18"/>
      <c r="Q1300" s="18"/>
      <c r="R1300" s="18"/>
    </row>
    <row r="1301" spans="1:18" x14ac:dyDescent="0.25">
      <c r="B1301" s="25"/>
      <c r="I1301" s="18">
        <v>14</v>
      </c>
      <c r="J1301" s="19">
        <v>2.353E-4</v>
      </c>
      <c r="K1301" s="18">
        <v>253.458</v>
      </c>
      <c r="L1301" s="18">
        <v>252.333</v>
      </c>
      <c r="M1301" s="18">
        <v>255</v>
      </c>
      <c r="N1301" s="18">
        <v>90</v>
      </c>
      <c r="O1301" s="18">
        <v>3.7999999999999999E-2</v>
      </c>
      <c r="P1301" s="18"/>
      <c r="Q1301" s="18"/>
      <c r="R1301" s="18"/>
    </row>
    <row r="1302" spans="1:18" x14ac:dyDescent="0.25">
      <c r="B1302" s="25"/>
      <c r="I1302" s="18">
        <v>15</v>
      </c>
      <c r="J1302" s="18">
        <v>16.213999999999999</v>
      </c>
      <c r="K1302" s="18">
        <v>228.59</v>
      </c>
      <c r="L1302" s="18">
        <v>0</v>
      </c>
      <c r="M1302" s="18">
        <v>255</v>
      </c>
      <c r="N1302" s="18">
        <v>0</v>
      </c>
      <c r="O1302" s="18">
        <v>0</v>
      </c>
      <c r="P1302" s="18"/>
      <c r="Q1302" s="18"/>
      <c r="R1302" s="18"/>
    </row>
    <row r="1303" spans="1:18" x14ac:dyDescent="0.25">
      <c r="B1303" s="25"/>
      <c r="I1303" s="18">
        <v>16</v>
      </c>
      <c r="J1303" s="19">
        <v>2.353E-4</v>
      </c>
      <c r="K1303" s="18">
        <v>253.542</v>
      </c>
      <c r="L1303" s="18">
        <v>251</v>
      </c>
      <c r="M1303" s="18">
        <v>255</v>
      </c>
      <c r="N1303" s="18">
        <v>90</v>
      </c>
      <c r="O1303" s="18">
        <v>3.7999999999999999E-2</v>
      </c>
      <c r="P1303" s="18"/>
      <c r="Q1303" s="18"/>
      <c r="R1303" s="18"/>
    </row>
    <row r="1304" spans="1:18" x14ac:dyDescent="0.25">
      <c r="B1304" s="25"/>
    </row>
    <row r="1305" spans="1:18" x14ac:dyDescent="0.25">
      <c r="B1305" s="25"/>
    </row>
    <row r="1306" spans="1:18" x14ac:dyDescent="0.25">
      <c r="B1306" s="25"/>
    </row>
    <row r="1307" spans="1:18" x14ac:dyDescent="0.25">
      <c r="B1307" s="25"/>
    </row>
    <row r="1308" spans="1:18" x14ac:dyDescent="0.25">
      <c r="A1308" s="7">
        <v>20</v>
      </c>
      <c r="B1308" s="25" t="s">
        <v>125</v>
      </c>
      <c r="C1308" s="7" t="s">
        <v>65</v>
      </c>
      <c r="E1308" s="7" t="s">
        <v>127</v>
      </c>
      <c r="F1308" s="7" t="s">
        <v>28</v>
      </c>
      <c r="G1308" s="7" t="s">
        <v>90</v>
      </c>
      <c r="I1308" s="7">
        <v>3</v>
      </c>
      <c r="J1308" s="7">
        <v>2.7280000000000002</v>
      </c>
      <c r="K1308" s="7">
        <v>0.45551599999999998</v>
      </c>
      <c r="L1308" s="7">
        <v>3</v>
      </c>
      <c r="M1308" s="7">
        <v>0.97499999999999998</v>
      </c>
      <c r="N1308" s="7">
        <v>0.25979999999999998</v>
      </c>
    </row>
    <row r="1309" spans="1:18" x14ac:dyDescent="0.25">
      <c r="B1309" s="25" t="s">
        <v>125</v>
      </c>
      <c r="C1309" s="7" t="s">
        <v>65</v>
      </c>
      <c r="E1309" s="7" t="s">
        <v>127</v>
      </c>
      <c r="F1309" s="7" t="s">
        <v>28</v>
      </c>
      <c r="G1309" s="7" t="s">
        <v>110</v>
      </c>
      <c r="I1309" s="7">
        <v>3</v>
      </c>
      <c r="J1309" s="7">
        <v>2.081</v>
      </c>
      <c r="K1309" s="7">
        <v>0.32561600000000002</v>
      </c>
      <c r="L1309" s="7">
        <v>3</v>
      </c>
      <c r="M1309" s="7">
        <v>0.97499999999999998</v>
      </c>
      <c r="N1309" s="7">
        <v>0.22689200000000001</v>
      </c>
    </row>
    <row r="1310" spans="1:18" x14ac:dyDescent="0.25">
      <c r="B1310" s="25" t="s">
        <v>125</v>
      </c>
      <c r="C1310" s="7" t="s">
        <v>65</v>
      </c>
      <c r="E1310" s="7" t="s">
        <v>127</v>
      </c>
      <c r="F1310" s="7" t="s">
        <v>28</v>
      </c>
      <c r="G1310" s="7" t="s">
        <v>128</v>
      </c>
      <c r="I1310" s="7">
        <v>3</v>
      </c>
      <c r="J1310" s="7">
        <v>2.9329999999999998</v>
      </c>
      <c r="K1310" s="7">
        <v>0.382772</v>
      </c>
      <c r="L1310" s="7">
        <v>3</v>
      </c>
      <c r="M1310" s="7">
        <v>0.95699999999999996</v>
      </c>
      <c r="N1310" s="7">
        <v>0.213036</v>
      </c>
    </row>
    <row r="1311" spans="1:18" x14ac:dyDescent="0.25">
      <c r="B1311" s="25"/>
    </row>
    <row r="1312" spans="1:18" x14ac:dyDescent="0.25">
      <c r="B1312" s="25"/>
      <c r="I1312" s="18" t="s">
        <v>372</v>
      </c>
      <c r="J1312" s="18" t="s">
        <v>373</v>
      </c>
      <c r="K1312" s="18" t="s">
        <v>374</v>
      </c>
      <c r="L1312" s="18" t="s">
        <v>375</v>
      </c>
      <c r="M1312" s="18" t="s">
        <v>376</v>
      </c>
      <c r="N1312" s="18" t="s">
        <v>377</v>
      </c>
      <c r="O1312" s="18" t="s">
        <v>378</v>
      </c>
      <c r="P1312" s="18"/>
      <c r="Q1312" s="18" t="s">
        <v>379</v>
      </c>
      <c r="R1312" s="18" t="s">
        <v>380</v>
      </c>
    </row>
    <row r="1313" spans="2:18" x14ac:dyDescent="0.25">
      <c r="B1313" s="25"/>
      <c r="I1313" s="18">
        <v>1</v>
      </c>
      <c r="J1313" s="18">
        <v>8.9999999999999993E-3</v>
      </c>
      <c r="K1313" s="18">
        <v>123.45699999999999</v>
      </c>
      <c r="L1313" s="18">
        <v>74</v>
      </c>
      <c r="M1313" s="18">
        <v>126</v>
      </c>
      <c r="N1313" s="18">
        <v>-90</v>
      </c>
      <c r="O1313" s="18">
        <v>0.97499999999999998</v>
      </c>
      <c r="P1313" s="18"/>
      <c r="Q1313" s="18">
        <v>0.97499999999999998</v>
      </c>
      <c r="R1313" s="18">
        <f>O1315*1.732</f>
        <v>0.25979999999999998</v>
      </c>
    </row>
    <row r="1314" spans="2:18" x14ac:dyDescent="0.25">
      <c r="B1314" s="25"/>
      <c r="I1314" s="18">
        <v>2</v>
      </c>
      <c r="J1314" s="18">
        <v>2.5999999999999999E-2</v>
      </c>
      <c r="K1314" s="18">
        <v>181.49</v>
      </c>
      <c r="L1314" s="18">
        <v>96</v>
      </c>
      <c r="M1314" s="18">
        <v>183</v>
      </c>
      <c r="N1314" s="18">
        <v>-90</v>
      </c>
      <c r="O1314" s="18">
        <v>2.7280000000000002</v>
      </c>
      <c r="P1314" s="18"/>
      <c r="Q1314" s="18">
        <v>2.7280000000000002</v>
      </c>
      <c r="R1314" s="18">
        <f>O1316*1.732</f>
        <v>0.45551600000000003</v>
      </c>
    </row>
    <row r="1315" spans="2:18" x14ac:dyDescent="0.25">
      <c r="B1315" s="25"/>
      <c r="I1315" s="18">
        <v>3</v>
      </c>
      <c r="J1315" s="18">
        <v>1E-3</v>
      </c>
      <c r="K1315" s="18">
        <v>155.76499999999999</v>
      </c>
      <c r="L1315" s="18">
        <v>105</v>
      </c>
      <c r="M1315" s="18">
        <v>166</v>
      </c>
      <c r="N1315" s="18">
        <v>-90</v>
      </c>
      <c r="O1315" s="18">
        <v>0.15</v>
      </c>
      <c r="P1315" s="18"/>
      <c r="Q1315" s="18"/>
      <c r="R1315" s="18"/>
    </row>
    <row r="1316" spans="2:18" x14ac:dyDescent="0.25">
      <c r="B1316" s="25"/>
      <c r="I1316" s="18">
        <v>4</v>
      </c>
      <c r="J1316" s="18">
        <v>3.0000000000000001E-3</v>
      </c>
      <c r="K1316" s="18">
        <v>193.41399999999999</v>
      </c>
      <c r="L1316" s="18">
        <v>87</v>
      </c>
      <c r="M1316" s="18">
        <v>201</v>
      </c>
      <c r="N1316" s="18">
        <v>-90</v>
      </c>
      <c r="O1316" s="18">
        <v>0.26300000000000001</v>
      </c>
      <c r="P1316" s="18"/>
      <c r="Q1316" s="18"/>
      <c r="R1316" s="18"/>
    </row>
    <row r="1317" spans="2:18" x14ac:dyDescent="0.25">
      <c r="B1317" s="25"/>
      <c r="I1317" s="25"/>
      <c r="J1317" s="25"/>
      <c r="L1317" s="25"/>
      <c r="N1317" s="25"/>
      <c r="O1317" s="25"/>
    </row>
    <row r="1318" spans="2:18" x14ac:dyDescent="0.25">
      <c r="B1318" s="25"/>
      <c r="I1318" s="18" t="s">
        <v>372</v>
      </c>
      <c r="J1318" s="18" t="s">
        <v>373</v>
      </c>
      <c r="K1318" s="18" t="s">
        <v>374</v>
      </c>
      <c r="L1318" s="18" t="s">
        <v>375</v>
      </c>
      <c r="M1318" s="18" t="s">
        <v>376</v>
      </c>
      <c r="N1318" s="18" t="s">
        <v>377</v>
      </c>
      <c r="O1318" s="18" t="s">
        <v>378</v>
      </c>
      <c r="P1318" s="18"/>
      <c r="Q1318" s="18" t="s">
        <v>379</v>
      </c>
      <c r="R1318" s="18" t="s">
        <v>380</v>
      </c>
    </row>
    <row r="1319" spans="2:18" x14ac:dyDescent="0.25">
      <c r="B1319" s="25"/>
      <c r="I1319" s="18">
        <v>1</v>
      </c>
      <c r="J1319" s="18">
        <v>8.9999999999999993E-3</v>
      </c>
      <c r="K1319" s="18">
        <v>131.29499999999999</v>
      </c>
      <c r="L1319" s="18">
        <v>82</v>
      </c>
      <c r="M1319" s="18">
        <v>134</v>
      </c>
      <c r="N1319" s="18">
        <v>-90</v>
      </c>
      <c r="O1319" s="18">
        <v>0.97499999999999998</v>
      </c>
      <c r="P1319" s="18"/>
      <c r="Q1319" s="18">
        <v>0.97499999999999998</v>
      </c>
      <c r="R1319" s="18">
        <f>O1321*1.732</f>
        <v>0.22689200000000001</v>
      </c>
    </row>
    <row r="1320" spans="2:18" x14ac:dyDescent="0.25">
      <c r="B1320" s="25"/>
      <c r="I1320" s="18">
        <v>2</v>
      </c>
      <c r="J1320" s="18">
        <v>0.02</v>
      </c>
      <c r="K1320" s="18">
        <v>4.13</v>
      </c>
      <c r="L1320" s="18">
        <v>2</v>
      </c>
      <c r="M1320" s="18">
        <v>220</v>
      </c>
      <c r="N1320" s="18">
        <v>-90</v>
      </c>
      <c r="O1320" s="18">
        <v>2.081</v>
      </c>
      <c r="P1320" s="18"/>
      <c r="Q1320" s="18">
        <v>2.081</v>
      </c>
      <c r="R1320" s="18">
        <f>O1322*1.732</f>
        <v>0.32561600000000002</v>
      </c>
    </row>
    <row r="1321" spans="2:18" x14ac:dyDescent="0.25">
      <c r="B1321" s="25"/>
      <c r="I1321" s="18">
        <v>3</v>
      </c>
      <c r="J1321" s="18">
        <v>1E-3</v>
      </c>
      <c r="K1321" s="18">
        <v>33.667000000000002</v>
      </c>
      <c r="L1321" s="18">
        <v>19</v>
      </c>
      <c r="M1321" s="18">
        <v>37</v>
      </c>
      <c r="N1321" s="18">
        <v>-90</v>
      </c>
      <c r="O1321" s="18">
        <v>0.13100000000000001</v>
      </c>
      <c r="P1321" s="18"/>
      <c r="Q1321" s="18"/>
      <c r="R1321" s="18"/>
    </row>
    <row r="1322" spans="2:18" x14ac:dyDescent="0.25">
      <c r="B1322" s="25"/>
      <c r="I1322" s="18">
        <v>4</v>
      </c>
      <c r="J1322" s="18">
        <v>2E-3</v>
      </c>
      <c r="K1322" s="18">
        <v>109.095</v>
      </c>
      <c r="L1322" s="18">
        <v>97</v>
      </c>
      <c r="M1322" s="18">
        <v>114</v>
      </c>
      <c r="N1322" s="18">
        <v>-90</v>
      </c>
      <c r="O1322" s="18">
        <v>0.188</v>
      </c>
      <c r="P1322" s="18"/>
      <c r="Q1322" s="18"/>
      <c r="R1322" s="18"/>
    </row>
    <row r="1323" spans="2:18" x14ac:dyDescent="0.25">
      <c r="B1323" s="25"/>
      <c r="I1323" s="25"/>
      <c r="J1323" s="25"/>
      <c r="L1323" s="25"/>
      <c r="N1323" s="25"/>
      <c r="O1323" s="25"/>
    </row>
    <row r="1324" spans="2:18" x14ac:dyDescent="0.25">
      <c r="B1324" s="25"/>
      <c r="I1324" s="18" t="s">
        <v>372</v>
      </c>
      <c r="J1324" s="18" t="s">
        <v>373</v>
      </c>
      <c r="K1324" s="18" t="s">
        <v>374</v>
      </c>
      <c r="L1324" s="18" t="s">
        <v>375</v>
      </c>
      <c r="M1324" s="18" t="s">
        <v>376</v>
      </c>
      <c r="N1324" s="18" t="s">
        <v>377</v>
      </c>
      <c r="O1324" s="18" t="s">
        <v>378</v>
      </c>
      <c r="P1324" s="18"/>
      <c r="Q1324" s="18" t="s">
        <v>379</v>
      </c>
      <c r="R1324" s="18" t="s">
        <v>380</v>
      </c>
    </row>
    <row r="1325" spans="2:18" x14ac:dyDescent="0.25">
      <c r="B1325" s="25"/>
      <c r="I1325" s="18">
        <v>1</v>
      </c>
      <c r="J1325" s="18">
        <v>1.2E-2</v>
      </c>
      <c r="K1325" s="18">
        <v>119.468</v>
      </c>
      <c r="L1325" s="18">
        <v>78</v>
      </c>
      <c r="M1325" s="18">
        <v>121</v>
      </c>
      <c r="N1325" s="18">
        <v>-90</v>
      </c>
      <c r="O1325" s="18">
        <v>0.95699999999999996</v>
      </c>
      <c r="P1325" s="18"/>
      <c r="Q1325" s="18">
        <v>0.95699999999999996</v>
      </c>
      <c r="R1325" s="18">
        <f>O1327*1.732</f>
        <v>0.213036</v>
      </c>
    </row>
    <row r="1326" spans="2:18" x14ac:dyDescent="0.25">
      <c r="B1326" s="25"/>
      <c r="I1326" s="18">
        <v>2</v>
      </c>
      <c r="J1326" s="18">
        <v>3.5999999999999997E-2</v>
      </c>
      <c r="K1326" s="18">
        <v>117.82899999999999</v>
      </c>
      <c r="L1326" s="18">
        <v>80</v>
      </c>
      <c r="M1326" s="18">
        <v>119</v>
      </c>
      <c r="N1326" s="18">
        <v>-90</v>
      </c>
      <c r="O1326" s="18">
        <v>2.9329999999999998</v>
      </c>
      <c r="P1326" s="18"/>
      <c r="Q1326" s="18">
        <v>2.9329999999999998</v>
      </c>
      <c r="R1326" s="18">
        <f>O1328*1.732</f>
        <v>0.382772</v>
      </c>
    </row>
    <row r="1327" spans="2:18" x14ac:dyDescent="0.25">
      <c r="B1327" s="25"/>
      <c r="I1327" s="18">
        <v>3</v>
      </c>
      <c r="J1327" s="18">
        <v>2E-3</v>
      </c>
      <c r="K1327" s="18">
        <v>139.81800000000001</v>
      </c>
      <c r="L1327" s="18">
        <v>101</v>
      </c>
      <c r="M1327" s="18">
        <v>149</v>
      </c>
      <c r="N1327" s="18">
        <v>-90</v>
      </c>
      <c r="O1327" s="18">
        <v>0.123</v>
      </c>
      <c r="P1327" s="18"/>
      <c r="Q1327" s="18"/>
      <c r="R1327" s="18"/>
    </row>
    <row r="1328" spans="2:18" x14ac:dyDescent="0.25">
      <c r="B1328" s="25"/>
      <c r="I1328" s="18">
        <v>4</v>
      </c>
      <c r="J1328" s="18">
        <v>3.0000000000000001E-3</v>
      </c>
      <c r="K1328" s="18">
        <v>248.947</v>
      </c>
      <c r="L1328" s="18">
        <v>173</v>
      </c>
      <c r="M1328" s="18">
        <v>255</v>
      </c>
      <c r="N1328" s="18">
        <v>-90</v>
      </c>
      <c r="O1328" s="18">
        <v>0.221</v>
      </c>
      <c r="P1328" s="18"/>
      <c r="Q1328" s="18"/>
      <c r="R1328" s="18"/>
    </row>
    <row r="1329" spans="1:18" x14ac:dyDescent="0.25">
      <c r="B1329" s="25"/>
      <c r="I1329" s="25"/>
      <c r="J1329" s="25"/>
      <c r="L1329" s="25"/>
      <c r="N1329" s="25"/>
      <c r="O1329" s="25"/>
    </row>
    <row r="1330" spans="1:18" x14ac:dyDescent="0.25">
      <c r="A1330" s="25">
        <v>21</v>
      </c>
      <c r="B1330" s="25" t="s">
        <v>129</v>
      </c>
      <c r="C1330" s="25" t="s">
        <v>15</v>
      </c>
      <c r="E1330" s="25" t="s">
        <v>131</v>
      </c>
      <c r="F1330" s="7" t="s">
        <v>28</v>
      </c>
      <c r="G1330" s="25" t="s">
        <v>50</v>
      </c>
      <c r="H1330" s="25"/>
      <c r="I1330" s="7">
        <v>3</v>
      </c>
      <c r="J1330" s="7">
        <v>0.70499999999999996</v>
      </c>
      <c r="K1330" s="7">
        <v>0.122972</v>
      </c>
      <c r="L1330" s="7">
        <v>3</v>
      </c>
      <c r="M1330" s="7">
        <v>1</v>
      </c>
      <c r="N1330" s="7">
        <v>1.5587999999999999E-2</v>
      </c>
    </row>
    <row r="1331" spans="1:18" x14ac:dyDescent="0.25">
      <c r="B1331" s="25" t="s">
        <v>129</v>
      </c>
      <c r="C1331" s="25" t="s">
        <v>15</v>
      </c>
      <c r="E1331" s="25" t="s">
        <v>131</v>
      </c>
      <c r="F1331" s="7" t="s">
        <v>28</v>
      </c>
      <c r="G1331" s="7" t="s">
        <v>132</v>
      </c>
      <c r="I1331" s="7">
        <v>3</v>
      </c>
      <c r="J1331" s="7">
        <v>0.875</v>
      </c>
      <c r="K1331" s="7">
        <v>3.1175999999999999E-2</v>
      </c>
      <c r="L1331" s="7">
        <v>3</v>
      </c>
      <c r="M1331" s="7">
        <v>1</v>
      </c>
      <c r="N1331" s="7">
        <v>1.5587999999999999E-2</v>
      </c>
    </row>
    <row r="1332" spans="1:18" x14ac:dyDescent="0.25">
      <c r="B1332" s="25" t="s">
        <v>129</v>
      </c>
      <c r="C1332" s="25" t="s">
        <v>15</v>
      </c>
      <c r="E1332" s="25" t="s">
        <v>131</v>
      </c>
      <c r="F1332" s="7" t="s">
        <v>28</v>
      </c>
      <c r="G1332" s="7" t="s">
        <v>46</v>
      </c>
      <c r="I1332" s="7">
        <v>3</v>
      </c>
      <c r="J1332" s="7">
        <v>0.70499999999999996</v>
      </c>
      <c r="K1332" s="7">
        <v>6.2351999999999998E-2</v>
      </c>
      <c r="L1332" s="7">
        <v>3</v>
      </c>
      <c r="M1332" s="7">
        <v>0.99099999999999999</v>
      </c>
      <c r="N1332" s="7">
        <v>6.2351999999999998E-2</v>
      </c>
    </row>
    <row r="1333" spans="1:18" x14ac:dyDescent="0.25">
      <c r="B1333" s="25" t="s">
        <v>129</v>
      </c>
      <c r="C1333" s="25" t="s">
        <v>15</v>
      </c>
      <c r="E1333" s="25" t="s">
        <v>131</v>
      </c>
      <c r="F1333" s="7" t="s">
        <v>28</v>
      </c>
      <c r="G1333" s="7" t="s">
        <v>47</v>
      </c>
      <c r="I1333" s="7">
        <v>3</v>
      </c>
      <c r="J1333" s="7">
        <v>0.94599999999999995</v>
      </c>
      <c r="K1333" s="7">
        <v>1.5587999999999999E-2</v>
      </c>
      <c r="L1333" s="7">
        <v>3</v>
      </c>
      <c r="M1333" s="7">
        <v>1.0089999999999999</v>
      </c>
      <c r="N1333" s="7">
        <v>7.7939999999999995E-2</v>
      </c>
    </row>
    <row r="1334" spans="1:18" x14ac:dyDescent="0.25">
      <c r="B1334" s="25" t="s">
        <v>129</v>
      </c>
      <c r="C1334" s="25" t="s">
        <v>15</v>
      </c>
      <c r="E1334" s="25" t="s">
        <v>131</v>
      </c>
      <c r="F1334" s="7" t="s">
        <v>28</v>
      </c>
      <c r="G1334" s="7" t="s">
        <v>133</v>
      </c>
      <c r="I1334" s="7">
        <v>3</v>
      </c>
      <c r="J1334" s="7">
        <v>0.88100000000000001</v>
      </c>
      <c r="K1334" s="7">
        <v>4.1568000000000001E-2</v>
      </c>
      <c r="L1334" s="7">
        <v>3</v>
      </c>
      <c r="M1334" s="7">
        <v>1.008</v>
      </c>
      <c r="N1334" s="7">
        <v>4.1568000000000001E-2</v>
      </c>
    </row>
    <row r="1335" spans="1:18" x14ac:dyDescent="0.25">
      <c r="B1335" s="25" t="s">
        <v>129</v>
      </c>
      <c r="C1335" s="25" t="s">
        <v>15</v>
      </c>
      <c r="E1335" s="25" t="s">
        <v>131</v>
      </c>
      <c r="F1335" s="7" t="s">
        <v>28</v>
      </c>
      <c r="G1335" s="7" t="s">
        <v>134</v>
      </c>
      <c r="I1335" s="7">
        <v>3</v>
      </c>
      <c r="J1335" s="7">
        <v>0.30199999999999999</v>
      </c>
      <c r="K1335" s="7">
        <v>6.9279999999999994E-2</v>
      </c>
      <c r="L1335" s="7">
        <v>3</v>
      </c>
      <c r="M1335" s="7">
        <v>1.016</v>
      </c>
      <c r="N1335" s="7">
        <v>6.9279999999999994E-2</v>
      </c>
    </row>
    <row r="1336" spans="1:18" x14ac:dyDescent="0.25">
      <c r="B1336" s="25" t="s">
        <v>129</v>
      </c>
      <c r="C1336" s="25" t="s">
        <v>15</v>
      </c>
      <c r="E1336" s="25" t="s">
        <v>131</v>
      </c>
      <c r="F1336" s="7" t="s">
        <v>28</v>
      </c>
      <c r="G1336" s="7" t="s">
        <v>135</v>
      </c>
      <c r="I1336" s="7">
        <v>3</v>
      </c>
      <c r="J1336" s="7">
        <v>1.1970000000000001</v>
      </c>
      <c r="K1336" s="7">
        <v>2.9444000000000001E-2</v>
      </c>
      <c r="L1336" s="7">
        <v>3</v>
      </c>
      <c r="M1336" s="7">
        <v>1.014</v>
      </c>
      <c r="N1336" s="7">
        <v>4.5032000000000003E-2</v>
      </c>
    </row>
    <row r="1337" spans="1:18" x14ac:dyDescent="0.25">
      <c r="B1337" s="25" t="s">
        <v>129</v>
      </c>
      <c r="C1337" s="25" t="s">
        <v>15</v>
      </c>
      <c r="E1337" s="25" t="s">
        <v>131</v>
      </c>
      <c r="F1337" s="7" t="s">
        <v>28</v>
      </c>
      <c r="G1337" s="7" t="s">
        <v>136</v>
      </c>
      <c r="I1337" s="7">
        <v>3</v>
      </c>
      <c r="J1337" s="7">
        <v>0.92800000000000005</v>
      </c>
      <c r="K1337" s="7">
        <v>2.9444000000000001E-2</v>
      </c>
      <c r="L1337" s="7">
        <v>3</v>
      </c>
      <c r="M1337" s="7">
        <v>1.006</v>
      </c>
      <c r="N1337" s="7">
        <v>6.062E-2</v>
      </c>
    </row>
    <row r="1338" spans="1:18" x14ac:dyDescent="0.25">
      <c r="B1338" s="25" t="s">
        <v>129</v>
      </c>
      <c r="C1338" s="25" t="s">
        <v>15</v>
      </c>
      <c r="E1338" s="25" t="s">
        <v>131</v>
      </c>
      <c r="F1338" s="7" t="s">
        <v>28</v>
      </c>
      <c r="G1338" s="7" t="s">
        <v>107</v>
      </c>
      <c r="I1338" s="7">
        <v>3</v>
      </c>
      <c r="J1338" s="7">
        <v>1.0840000000000001</v>
      </c>
      <c r="K1338" s="7">
        <v>7.4476000000000001E-2</v>
      </c>
      <c r="L1338" s="7">
        <v>3</v>
      </c>
      <c r="M1338" s="7">
        <v>0.997</v>
      </c>
      <c r="N1338" s="7">
        <v>4.5032000000000003E-2</v>
      </c>
    </row>
    <row r="1339" spans="1:18" x14ac:dyDescent="0.25">
      <c r="B1339" s="25"/>
      <c r="C1339" s="25"/>
      <c r="E1339" s="25"/>
    </row>
    <row r="1340" spans="1:18" x14ac:dyDescent="0.25">
      <c r="B1340" s="25"/>
      <c r="C1340" s="25"/>
      <c r="E1340" s="25"/>
    </row>
    <row r="1341" spans="1:18" x14ac:dyDescent="0.25">
      <c r="B1341" s="25"/>
      <c r="C1341" s="25"/>
      <c r="E1341" s="25"/>
    </row>
    <row r="1342" spans="1:18" x14ac:dyDescent="0.25">
      <c r="B1342" s="25"/>
      <c r="C1342" s="25"/>
      <c r="E1342" s="25"/>
    </row>
    <row r="1343" spans="1:18" x14ac:dyDescent="0.25">
      <c r="B1343" s="25"/>
      <c r="C1343" s="25"/>
      <c r="E1343" s="25"/>
      <c r="I1343" s="18" t="s">
        <v>372</v>
      </c>
      <c r="J1343" s="18" t="s">
        <v>373</v>
      </c>
      <c r="K1343" s="18" t="s">
        <v>374</v>
      </c>
      <c r="L1343" s="18" t="s">
        <v>375</v>
      </c>
      <c r="M1343" s="18" t="s">
        <v>376</v>
      </c>
      <c r="N1343" s="18" t="s">
        <v>377</v>
      </c>
      <c r="O1343" s="18" t="s">
        <v>378</v>
      </c>
      <c r="P1343" s="18"/>
      <c r="Q1343" s="18" t="s">
        <v>379</v>
      </c>
      <c r="R1343" s="18" t="s">
        <v>380</v>
      </c>
    </row>
    <row r="1344" spans="1:18" x14ac:dyDescent="0.25">
      <c r="B1344" s="25"/>
      <c r="C1344" s="25"/>
      <c r="E1344" s="25"/>
      <c r="I1344" s="18">
        <v>1</v>
      </c>
      <c r="J1344" s="18">
        <v>4.0000000000000001E-3</v>
      </c>
      <c r="K1344" s="18">
        <v>38.79</v>
      </c>
      <c r="L1344" s="18">
        <v>24</v>
      </c>
      <c r="M1344" s="18">
        <v>131</v>
      </c>
      <c r="N1344" s="18">
        <v>90</v>
      </c>
      <c r="O1344" s="18">
        <v>1</v>
      </c>
      <c r="P1344" s="18"/>
      <c r="Q1344" s="18">
        <v>1</v>
      </c>
      <c r="R1344" s="18">
        <f>O1352*1.732</f>
        <v>1.5587999999999999E-2</v>
      </c>
    </row>
    <row r="1345" spans="2:18" x14ac:dyDescent="0.25">
      <c r="B1345" s="25"/>
      <c r="C1345" s="25"/>
      <c r="E1345" s="25"/>
      <c r="I1345" s="18">
        <v>2</v>
      </c>
      <c r="J1345" s="18">
        <v>4.0000000000000001E-3</v>
      </c>
      <c r="K1345" s="18">
        <v>38.198999999999998</v>
      </c>
      <c r="L1345" s="18">
        <v>24</v>
      </c>
      <c r="M1345" s="18">
        <v>93.667000000000002</v>
      </c>
      <c r="N1345" s="18">
        <v>90</v>
      </c>
      <c r="O1345" s="18">
        <v>1</v>
      </c>
      <c r="P1345" s="18"/>
      <c r="Q1345" s="18">
        <v>1</v>
      </c>
      <c r="R1345" s="18">
        <f t="shared" ref="R1345:R1351" si="49">O1353*1.732</f>
        <v>1.5587999999999999E-2</v>
      </c>
    </row>
    <row r="1346" spans="2:18" x14ac:dyDescent="0.25">
      <c r="B1346" s="25"/>
      <c r="C1346" s="25"/>
      <c r="E1346" s="25"/>
      <c r="I1346" s="18">
        <v>3</v>
      </c>
      <c r="J1346" s="18">
        <v>4.0000000000000001E-3</v>
      </c>
      <c r="K1346" s="18">
        <v>37.151000000000003</v>
      </c>
      <c r="L1346" s="18">
        <v>15.333</v>
      </c>
      <c r="M1346" s="18">
        <v>47</v>
      </c>
      <c r="N1346" s="18">
        <v>90</v>
      </c>
      <c r="O1346" s="18">
        <v>0.99099999999999999</v>
      </c>
      <c r="P1346" s="18"/>
      <c r="Q1346" s="18">
        <v>0.99099999999999999</v>
      </c>
      <c r="R1346" s="18">
        <f t="shared" si="49"/>
        <v>6.2351999999999998E-2</v>
      </c>
    </row>
    <row r="1347" spans="2:18" x14ac:dyDescent="0.25">
      <c r="B1347" s="25"/>
      <c r="C1347" s="25"/>
      <c r="E1347" s="25"/>
      <c r="I1347" s="18">
        <v>4</v>
      </c>
      <c r="J1347" s="18">
        <v>5.0000000000000001E-3</v>
      </c>
      <c r="K1347" s="18">
        <v>37.649000000000001</v>
      </c>
      <c r="L1347" s="18">
        <v>15.333</v>
      </c>
      <c r="M1347" s="18">
        <v>104</v>
      </c>
      <c r="N1347" s="18">
        <v>90</v>
      </c>
      <c r="O1347" s="18">
        <v>1.0089999999999999</v>
      </c>
      <c r="P1347" s="18"/>
      <c r="Q1347" s="18">
        <v>1.0089999999999999</v>
      </c>
      <c r="R1347" s="18">
        <f t="shared" si="49"/>
        <v>7.7939999999999995E-2</v>
      </c>
    </row>
    <row r="1348" spans="2:18" x14ac:dyDescent="0.25">
      <c r="B1348" s="25"/>
      <c r="C1348" s="25"/>
      <c r="E1348" s="25"/>
      <c r="I1348" s="18">
        <v>5</v>
      </c>
      <c r="J1348" s="18">
        <v>3.0000000000000001E-3</v>
      </c>
      <c r="K1348" s="18">
        <v>58.613999999999997</v>
      </c>
      <c r="L1348" s="18">
        <v>23.667000000000002</v>
      </c>
      <c r="M1348" s="18">
        <v>115.667</v>
      </c>
      <c r="N1348" s="18">
        <v>90</v>
      </c>
      <c r="O1348" s="18">
        <v>0.70499999999999996</v>
      </c>
      <c r="P1348" s="18"/>
      <c r="Q1348" s="18">
        <v>0.70499999999999996</v>
      </c>
      <c r="R1348" s="18">
        <f t="shared" si="49"/>
        <v>0.12297199999999998</v>
      </c>
    </row>
    <row r="1349" spans="2:18" x14ac:dyDescent="0.25">
      <c r="B1349" s="25"/>
      <c r="C1349" s="25"/>
      <c r="E1349" s="25"/>
      <c r="I1349" s="18">
        <v>6</v>
      </c>
      <c r="J1349" s="18">
        <v>4.0000000000000001E-3</v>
      </c>
      <c r="K1349" s="18">
        <v>58.847999999999999</v>
      </c>
      <c r="L1349" s="18">
        <v>38.667000000000002</v>
      </c>
      <c r="M1349" s="18">
        <v>124.333</v>
      </c>
      <c r="N1349" s="18">
        <v>90</v>
      </c>
      <c r="O1349" s="18">
        <v>0.875</v>
      </c>
      <c r="P1349" s="18"/>
      <c r="Q1349" s="18">
        <v>0.875</v>
      </c>
      <c r="R1349" s="18">
        <f t="shared" si="49"/>
        <v>3.1175999999999999E-2</v>
      </c>
    </row>
    <row r="1350" spans="2:18" x14ac:dyDescent="0.25">
      <c r="B1350" s="25"/>
      <c r="C1350" s="25"/>
      <c r="E1350" s="25"/>
      <c r="I1350" s="18">
        <v>7</v>
      </c>
      <c r="J1350" s="18">
        <v>3.0000000000000001E-3</v>
      </c>
      <c r="K1350" s="18">
        <v>60.238999999999997</v>
      </c>
      <c r="L1350" s="18">
        <v>53.667000000000002</v>
      </c>
      <c r="M1350" s="18">
        <v>185</v>
      </c>
      <c r="N1350" s="18">
        <v>90</v>
      </c>
      <c r="O1350" s="18">
        <v>0.70499999999999996</v>
      </c>
      <c r="P1350" s="18"/>
      <c r="Q1350" s="18">
        <v>0.70499999999999996</v>
      </c>
      <c r="R1350" s="18">
        <f t="shared" si="49"/>
        <v>6.2351999999999998E-2</v>
      </c>
    </row>
    <row r="1351" spans="2:18" x14ac:dyDescent="0.25">
      <c r="B1351" s="25"/>
      <c r="C1351" s="25"/>
      <c r="E1351" s="25"/>
      <c r="I1351" s="18">
        <v>8</v>
      </c>
      <c r="J1351" s="18">
        <v>4.0000000000000001E-3</v>
      </c>
      <c r="K1351" s="18">
        <v>58.722999999999999</v>
      </c>
      <c r="L1351" s="18">
        <v>23.667000000000002</v>
      </c>
      <c r="M1351" s="18">
        <v>129.333</v>
      </c>
      <c r="N1351" s="18">
        <v>90</v>
      </c>
      <c r="O1351" s="18">
        <v>0.94599999999999995</v>
      </c>
      <c r="P1351" s="18"/>
      <c r="Q1351" s="18">
        <v>0.94599999999999995</v>
      </c>
      <c r="R1351" s="18">
        <f t="shared" si="49"/>
        <v>1.5587999999999999E-2</v>
      </c>
    </row>
    <row r="1352" spans="2:18" x14ac:dyDescent="0.25">
      <c r="B1352" s="25"/>
      <c r="C1352" s="25"/>
      <c r="E1352" s="25"/>
      <c r="I1352" s="18">
        <v>9</v>
      </c>
      <c r="J1352" s="19">
        <v>5.9790000000000002E-5</v>
      </c>
      <c r="K1352" s="18">
        <v>195.11099999999999</v>
      </c>
      <c r="L1352" s="18">
        <v>146.667</v>
      </c>
      <c r="M1352" s="18">
        <v>237.667</v>
      </c>
      <c r="N1352" s="18">
        <v>90</v>
      </c>
      <c r="O1352" s="18">
        <v>8.9999999999999993E-3</v>
      </c>
      <c r="P1352" s="18"/>
      <c r="Q1352" s="18"/>
      <c r="R1352" s="18"/>
    </row>
    <row r="1353" spans="2:18" x14ac:dyDescent="0.25">
      <c r="B1353" s="25"/>
      <c r="C1353" s="25"/>
      <c r="E1353" s="25"/>
      <c r="I1353" s="18">
        <v>10</v>
      </c>
      <c r="J1353" s="19">
        <v>5.9790000000000002E-5</v>
      </c>
      <c r="K1353" s="18">
        <v>252.77799999999999</v>
      </c>
      <c r="L1353" s="18">
        <v>252</v>
      </c>
      <c r="M1353" s="18">
        <v>253.667</v>
      </c>
      <c r="N1353" s="18">
        <v>90</v>
      </c>
      <c r="O1353" s="18">
        <v>8.9999999999999993E-3</v>
      </c>
      <c r="P1353" s="18"/>
      <c r="Q1353" s="18"/>
      <c r="R1353" s="18"/>
    </row>
    <row r="1354" spans="2:18" x14ac:dyDescent="0.25">
      <c r="B1354" s="25"/>
      <c r="C1354" s="25"/>
      <c r="E1354" s="25"/>
      <c r="I1354" s="18">
        <v>11</v>
      </c>
      <c r="J1354" s="19">
        <v>1.794E-4</v>
      </c>
      <c r="K1354" s="18">
        <v>252.22200000000001</v>
      </c>
      <c r="L1354" s="18">
        <v>251.667</v>
      </c>
      <c r="M1354" s="18">
        <v>252.667</v>
      </c>
      <c r="N1354" s="18">
        <v>90</v>
      </c>
      <c r="O1354" s="18">
        <v>3.5999999999999997E-2</v>
      </c>
      <c r="P1354" s="18"/>
      <c r="Q1354" s="18"/>
      <c r="R1354" s="18"/>
    </row>
    <row r="1355" spans="2:18" x14ac:dyDescent="0.25">
      <c r="B1355" s="25"/>
      <c r="C1355" s="25"/>
      <c r="E1355" s="25"/>
      <c r="I1355" s="18">
        <v>12</v>
      </c>
      <c r="J1355" s="19">
        <v>2.1919999999999999E-4</v>
      </c>
      <c r="K1355" s="18">
        <v>254.364</v>
      </c>
      <c r="L1355" s="18">
        <v>253.333</v>
      </c>
      <c r="M1355" s="18">
        <v>255</v>
      </c>
      <c r="N1355" s="18">
        <v>90</v>
      </c>
      <c r="O1355" s="18">
        <v>4.4999999999999998E-2</v>
      </c>
      <c r="P1355" s="18"/>
      <c r="Q1355" s="18"/>
      <c r="R1355" s="18"/>
    </row>
    <row r="1356" spans="2:18" x14ac:dyDescent="0.25">
      <c r="B1356" s="25"/>
      <c r="C1356" s="25"/>
      <c r="E1356" s="25"/>
      <c r="I1356" s="18">
        <v>13</v>
      </c>
      <c r="J1356" s="19">
        <v>3.388E-4</v>
      </c>
      <c r="K1356" s="18">
        <v>254.059</v>
      </c>
      <c r="L1356" s="18">
        <v>251.667</v>
      </c>
      <c r="M1356" s="18">
        <v>255</v>
      </c>
      <c r="N1356" s="18">
        <v>90</v>
      </c>
      <c r="O1356" s="18">
        <v>7.0999999999999994E-2</v>
      </c>
      <c r="P1356" s="18"/>
      <c r="Q1356" s="18"/>
      <c r="R1356" s="18"/>
    </row>
    <row r="1357" spans="2:18" x14ac:dyDescent="0.25">
      <c r="B1357" s="25"/>
      <c r="C1357" s="25"/>
      <c r="E1357" s="25"/>
      <c r="I1357" s="18">
        <v>14</v>
      </c>
      <c r="J1357" s="19">
        <v>9.9649999999999996E-5</v>
      </c>
      <c r="K1357" s="18">
        <v>254.53299999999999</v>
      </c>
      <c r="L1357" s="18">
        <v>253.667</v>
      </c>
      <c r="M1357" s="18">
        <v>255</v>
      </c>
      <c r="N1357" s="18">
        <v>90</v>
      </c>
      <c r="O1357" s="18">
        <v>1.7999999999999999E-2</v>
      </c>
      <c r="P1357" s="18"/>
      <c r="Q1357" s="18"/>
      <c r="R1357" s="18"/>
    </row>
    <row r="1358" spans="2:18" x14ac:dyDescent="0.25">
      <c r="B1358" s="25"/>
      <c r="C1358" s="25"/>
      <c r="E1358" s="25"/>
      <c r="I1358" s="18">
        <v>15</v>
      </c>
      <c r="J1358" s="19">
        <v>1.794E-4</v>
      </c>
      <c r="K1358" s="18">
        <v>254</v>
      </c>
      <c r="L1358" s="18">
        <v>253</v>
      </c>
      <c r="M1358" s="18">
        <v>255</v>
      </c>
      <c r="N1358" s="18">
        <v>90</v>
      </c>
      <c r="O1358" s="18">
        <v>3.5999999999999997E-2</v>
      </c>
      <c r="P1358" s="18"/>
      <c r="Q1358" s="18"/>
      <c r="R1358" s="18"/>
    </row>
    <row r="1359" spans="2:18" x14ac:dyDescent="0.25">
      <c r="B1359" s="25"/>
      <c r="C1359" s="25"/>
      <c r="E1359" s="25"/>
      <c r="I1359" s="18">
        <v>16</v>
      </c>
      <c r="J1359" s="19">
        <v>5.9790000000000002E-5</v>
      </c>
      <c r="K1359" s="18">
        <v>255</v>
      </c>
      <c r="L1359" s="18">
        <v>255</v>
      </c>
      <c r="M1359" s="18">
        <v>255</v>
      </c>
      <c r="N1359" s="18">
        <v>90</v>
      </c>
      <c r="O1359" s="18">
        <v>8.9999999999999993E-3</v>
      </c>
      <c r="P1359" s="18"/>
      <c r="Q1359" s="18"/>
      <c r="R1359" s="18"/>
    </row>
    <row r="1360" spans="2:18" x14ac:dyDescent="0.25">
      <c r="B1360" s="25"/>
      <c r="C1360" s="25"/>
      <c r="E1360" s="25"/>
    </row>
    <row r="1361" spans="2:18" x14ac:dyDescent="0.25">
      <c r="B1361" s="25"/>
      <c r="C1361" s="25"/>
      <c r="E1361" s="25"/>
      <c r="I1361" s="18" t="s">
        <v>372</v>
      </c>
      <c r="J1361" s="18" t="s">
        <v>373</v>
      </c>
      <c r="K1361" s="18" t="s">
        <v>374</v>
      </c>
      <c r="L1361" s="18" t="s">
        <v>375</v>
      </c>
      <c r="M1361" s="18" t="s">
        <v>376</v>
      </c>
      <c r="N1361" s="18" t="s">
        <v>377</v>
      </c>
      <c r="O1361" s="18" t="s">
        <v>378</v>
      </c>
      <c r="P1361" s="18"/>
      <c r="Q1361" s="18" t="s">
        <v>379</v>
      </c>
      <c r="R1361" s="18" t="s">
        <v>380</v>
      </c>
    </row>
    <row r="1362" spans="2:18" x14ac:dyDescent="0.25">
      <c r="B1362" s="25"/>
      <c r="C1362" s="25"/>
      <c r="E1362" s="25"/>
      <c r="I1362" s="18">
        <v>1</v>
      </c>
      <c r="J1362" s="18">
        <v>4.0000000000000001E-3</v>
      </c>
      <c r="K1362" s="18">
        <v>38.301000000000002</v>
      </c>
      <c r="L1362" s="18">
        <v>34.667000000000002</v>
      </c>
      <c r="M1362" s="18">
        <v>173.333</v>
      </c>
      <c r="N1362" s="18">
        <v>90</v>
      </c>
      <c r="O1362" s="18">
        <v>1.008</v>
      </c>
      <c r="P1362" s="18"/>
      <c r="Q1362" s="18">
        <v>1.008</v>
      </c>
      <c r="R1362" s="18">
        <f>O1366*1.732</f>
        <v>4.1568000000000001E-2</v>
      </c>
    </row>
    <row r="1363" spans="2:18" x14ac:dyDescent="0.25">
      <c r="B1363" s="25"/>
      <c r="C1363" s="25"/>
      <c r="E1363" s="25"/>
      <c r="I1363" s="18">
        <v>2</v>
      </c>
      <c r="J1363" s="18">
        <v>4.0000000000000001E-3</v>
      </c>
      <c r="K1363" s="18">
        <v>37.886000000000003</v>
      </c>
      <c r="L1363" s="18">
        <v>27.332999999999998</v>
      </c>
      <c r="M1363" s="18">
        <v>129.333</v>
      </c>
      <c r="N1363" s="18">
        <v>90</v>
      </c>
      <c r="O1363" s="18">
        <v>1.016</v>
      </c>
      <c r="P1363" s="18"/>
      <c r="Q1363" s="18">
        <v>1.016</v>
      </c>
      <c r="R1363" s="18">
        <f t="shared" ref="R1363:R1365" si="50">O1367*1.732</f>
        <v>6.9279999999999994E-2</v>
      </c>
    </row>
    <row r="1364" spans="2:18" x14ac:dyDescent="0.25">
      <c r="B1364" s="25"/>
      <c r="C1364" s="25"/>
      <c r="E1364" s="25"/>
      <c r="I1364" s="18">
        <v>3</v>
      </c>
      <c r="J1364" s="18">
        <v>4.0000000000000001E-3</v>
      </c>
      <c r="K1364" s="18">
        <v>50.927999999999997</v>
      </c>
      <c r="L1364" s="18">
        <v>34.667000000000002</v>
      </c>
      <c r="M1364" s="18">
        <v>64.667000000000002</v>
      </c>
      <c r="N1364" s="18">
        <v>90</v>
      </c>
      <c r="O1364" s="18">
        <v>0.88100000000000001</v>
      </c>
      <c r="P1364" s="18"/>
      <c r="Q1364" s="18">
        <v>0.88100000000000001</v>
      </c>
      <c r="R1364" s="18">
        <f t="shared" si="50"/>
        <v>4.1568000000000001E-2</v>
      </c>
    </row>
    <row r="1365" spans="2:18" x14ac:dyDescent="0.25">
      <c r="B1365" s="25"/>
      <c r="C1365" s="25"/>
      <c r="E1365" s="25"/>
      <c r="I1365" s="18">
        <v>4</v>
      </c>
      <c r="J1365" s="18">
        <v>1E-3</v>
      </c>
      <c r="K1365" s="18">
        <v>54.003999999999998</v>
      </c>
      <c r="L1365" s="18">
        <v>34.667000000000002</v>
      </c>
      <c r="M1365" s="18">
        <v>189.667</v>
      </c>
      <c r="N1365" s="18">
        <v>90</v>
      </c>
      <c r="O1365" s="18">
        <v>0.30199999999999999</v>
      </c>
      <c r="P1365" s="18"/>
      <c r="Q1365" s="18">
        <v>0.30199999999999999</v>
      </c>
      <c r="R1365" s="18">
        <f t="shared" si="50"/>
        <v>6.9279999999999994E-2</v>
      </c>
    </row>
    <row r="1366" spans="2:18" x14ac:dyDescent="0.25">
      <c r="B1366" s="25"/>
      <c r="C1366" s="25"/>
      <c r="E1366" s="25"/>
      <c r="I1366" s="18">
        <v>5</v>
      </c>
      <c r="J1366" s="19">
        <v>1.102E-4</v>
      </c>
      <c r="K1366" s="18">
        <v>253.524</v>
      </c>
      <c r="L1366" s="18">
        <v>246.333</v>
      </c>
      <c r="M1366" s="18">
        <v>255</v>
      </c>
      <c r="N1366" s="18">
        <v>90</v>
      </c>
      <c r="O1366" s="18">
        <v>2.4E-2</v>
      </c>
      <c r="P1366" s="18"/>
      <c r="Q1366" s="18"/>
      <c r="R1366" s="18"/>
    </row>
    <row r="1367" spans="2:18" x14ac:dyDescent="0.25">
      <c r="B1367" s="25"/>
      <c r="C1367" s="25"/>
      <c r="E1367" s="25"/>
      <c r="I1367" s="18">
        <v>6</v>
      </c>
      <c r="J1367" s="19">
        <v>1.7320000000000001E-4</v>
      </c>
      <c r="K1367" s="18">
        <v>254.364</v>
      </c>
      <c r="L1367" s="18">
        <v>248</v>
      </c>
      <c r="M1367" s="18">
        <v>255</v>
      </c>
      <c r="N1367" s="18">
        <v>90</v>
      </c>
      <c r="O1367" s="18">
        <v>0.04</v>
      </c>
      <c r="P1367" s="18"/>
      <c r="Q1367" s="18"/>
      <c r="R1367" s="18"/>
    </row>
    <row r="1368" spans="2:18" x14ac:dyDescent="0.25">
      <c r="B1368" s="25"/>
      <c r="C1368" s="25"/>
      <c r="E1368" s="25"/>
      <c r="I1368" s="18">
        <v>7</v>
      </c>
      <c r="J1368" s="19">
        <v>1.102E-4</v>
      </c>
      <c r="K1368" s="18">
        <v>242.476</v>
      </c>
      <c r="L1368" s="18">
        <v>193</v>
      </c>
      <c r="M1368" s="18">
        <v>255</v>
      </c>
      <c r="N1368" s="18">
        <v>90</v>
      </c>
      <c r="O1368" s="18">
        <v>2.4E-2</v>
      </c>
      <c r="P1368" s="18"/>
      <c r="Q1368" s="18"/>
      <c r="R1368" s="18"/>
    </row>
    <row r="1369" spans="2:18" x14ac:dyDescent="0.25">
      <c r="B1369" s="25"/>
      <c r="C1369" s="25"/>
      <c r="E1369" s="25"/>
      <c r="I1369" s="18">
        <v>8</v>
      </c>
      <c r="J1369" s="19">
        <v>1.7320000000000001E-4</v>
      </c>
      <c r="K1369" s="18">
        <v>246.333</v>
      </c>
      <c r="L1369" s="18">
        <v>192</v>
      </c>
      <c r="M1369" s="18">
        <v>255</v>
      </c>
      <c r="N1369" s="18">
        <v>90</v>
      </c>
      <c r="O1369" s="18">
        <v>0.04</v>
      </c>
      <c r="P1369" s="18"/>
      <c r="Q1369" s="18"/>
      <c r="R1369" s="18"/>
    </row>
    <row r="1370" spans="2:18" x14ac:dyDescent="0.25">
      <c r="B1370" s="25"/>
      <c r="C1370" s="25"/>
      <c r="E1370" s="25"/>
    </row>
    <row r="1371" spans="2:18" x14ac:dyDescent="0.25">
      <c r="B1371" s="25"/>
      <c r="C1371" s="25"/>
      <c r="E1371" s="25"/>
      <c r="I1371" s="18" t="s">
        <v>372</v>
      </c>
      <c r="J1371" s="18" t="s">
        <v>373</v>
      </c>
      <c r="K1371" s="18" t="s">
        <v>374</v>
      </c>
      <c r="L1371" s="18" t="s">
        <v>375</v>
      </c>
      <c r="M1371" s="18" t="s">
        <v>376</v>
      </c>
      <c r="N1371" s="18" t="s">
        <v>377</v>
      </c>
      <c r="O1371" s="18" t="s">
        <v>378</v>
      </c>
      <c r="P1371" s="18"/>
      <c r="Q1371" s="18" t="s">
        <v>379</v>
      </c>
      <c r="R1371" s="18" t="s">
        <v>380</v>
      </c>
    </row>
    <row r="1372" spans="2:18" x14ac:dyDescent="0.25">
      <c r="B1372" s="25"/>
      <c r="C1372" s="25"/>
      <c r="E1372" s="25"/>
      <c r="I1372" s="18">
        <v>1</v>
      </c>
      <c r="J1372" s="18">
        <v>4.0000000000000001E-3</v>
      </c>
      <c r="K1372" s="18">
        <v>39.213999999999999</v>
      </c>
      <c r="L1372" s="18">
        <v>17.667000000000002</v>
      </c>
      <c r="M1372" s="18">
        <v>245.667</v>
      </c>
      <c r="N1372" s="18">
        <v>90</v>
      </c>
      <c r="O1372" s="18">
        <v>1.014</v>
      </c>
      <c r="P1372" s="18"/>
      <c r="Q1372" s="18">
        <v>1.014</v>
      </c>
      <c r="R1372" s="18">
        <f>O1378*1.732</f>
        <v>4.5031999999999996E-2</v>
      </c>
    </row>
    <row r="1373" spans="2:18" x14ac:dyDescent="0.25">
      <c r="B1373" s="25"/>
      <c r="C1373" s="25"/>
      <c r="E1373" s="25"/>
      <c r="I1373" s="18">
        <v>2</v>
      </c>
      <c r="J1373" s="18">
        <v>4.0000000000000001E-3</v>
      </c>
      <c r="K1373" s="18">
        <v>37.518999999999998</v>
      </c>
      <c r="L1373" s="18">
        <v>17.667000000000002</v>
      </c>
      <c r="M1373" s="18">
        <v>104.333</v>
      </c>
      <c r="N1373" s="18">
        <v>90</v>
      </c>
      <c r="O1373" s="18">
        <v>1.006</v>
      </c>
      <c r="P1373" s="18"/>
      <c r="Q1373" s="18">
        <v>1.006</v>
      </c>
      <c r="R1373" s="18">
        <f t="shared" ref="R1373:R1377" si="51">O1379*1.732</f>
        <v>6.0620000000000007E-2</v>
      </c>
    </row>
    <row r="1374" spans="2:18" x14ac:dyDescent="0.25">
      <c r="B1374" s="25"/>
      <c r="C1374" s="25"/>
      <c r="E1374" s="25"/>
      <c r="I1374" s="18">
        <v>3</v>
      </c>
      <c r="J1374" s="18">
        <v>4.0000000000000001E-3</v>
      </c>
      <c r="K1374" s="18">
        <v>47.442999999999998</v>
      </c>
      <c r="L1374" s="18">
        <v>40.667000000000002</v>
      </c>
      <c r="M1374" s="18">
        <v>239.333</v>
      </c>
      <c r="N1374" s="18">
        <v>90</v>
      </c>
      <c r="O1374" s="18">
        <v>0.997</v>
      </c>
      <c r="P1374" s="18"/>
      <c r="Q1374" s="18">
        <v>0.997</v>
      </c>
      <c r="R1374" s="18">
        <f t="shared" si="51"/>
        <v>4.5031999999999996E-2</v>
      </c>
    </row>
    <row r="1375" spans="2:18" x14ac:dyDescent="0.25">
      <c r="B1375" s="25"/>
      <c r="C1375" s="25"/>
      <c r="E1375" s="25"/>
      <c r="I1375" s="18">
        <v>4</v>
      </c>
      <c r="J1375" s="18">
        <v>5.0000000000000001E-3</v>
      </c>
      <c r="K1375" s="18">
        <v>48.366999999999997</v>
      </c>
      <c r="L1375" s="18">
        <v>45</v>
      </c>
      <c r="M1375" s="18">
        <v>118.667</v>
      </c>
      <c r="N1375" s="18">
        <v>90</v>
      </c>
      <c r="O1375" s="18">
        <v>1.1970000000000001</v>
      </c>
      <c r="P1375" s="18"/>
      <c r="Q1375" s="18">
        <v>1.1970000000000001</v>
      </c>
      <c r="R1375" s="18">
        <f t="shared" si="51"/>
        <v>2.9444000000000001E-2</v>
      </c>
    </row>
    <row r="1376" spans="2:18" x14ac:dyDescent="0.25">
      <c r="B1376" s="25"/>
      <c r="C1376" s="25"/>
      <c r="E1376" s="25"/>
      <c r="I1376" s="18">
        <v>5</v>
      </c>
      <c r="J1376" s="18">
        <v>4.0000000000000001E-3</v>
      </c>
      <c r="K1376" s="18">
        <v>51.777999999999999</v>
      </c>
      <c r="L1376" s="18">
        <v>35</v>
      </c>
      <c r="M1376" s="18">
        <v>163.333</v>
      </c>
      <c r="N1376" s="18">
        <v>90</v>
      </c>
      <c r="O1376" s="18">
        <v>0.92800000000000005</v>
      </c>
      <c r="P1376" s="18"/>
      <c r="Q1376" s="18">
        <v>0.92800000000000005</v>
      </c>
      <c r="R1376" s="18">
        <f t="shared" si="51"/>
        <v>2.9444000000000001E-2</v>
      </c>
    </row>
    <row r="1377" spans="1:18" x14ac:dyDescent="0.25">
      <c r="B1377" s="25"/>
      <c r="C1377" s="25"/>
      <c r="E1377" s="25"/>
      <c r="I1377" s="18">
        <v>6</v>
      </c>
      <c r="J1377" s="18">
        <v>5.0000000000000001E-3</v>
      </c>
      <c r="K1377" s="18">
        <v>73.352000000000004</v>
      </c>
      <c r="L1377" s="18">
        <v>62</v>
      </c>
      <c r="M1377" s="18">
        <v>183.667</v>
      </c>
      <c r="N1377" s="18">
        <v>90</v>
      </c>
      <c r="O1377" s="18">
        <v>1.0840000000000001</v>
      </c>
      <c r="P1377" s="18"/>
      <c r="Q1377" s="18">
        <v>1.0840000000000001</v>
      </c>
      <c r="R1377" s="18">
        <f t="shared" si="51"/>
        <v>7.4475999999999987E-2</v>
      </c>
    </row>
    <row r="1378" spans="1:18" x14ac:dyDescent="0.25">
      <c r="B1378" s="25"/>
      <c r="C1378" s="25"/>
      <c r="E1378" s="25"/>
      <c r="I1378" s="18">
        <v>7</v>
      </c>
      <c r="J1378" s="19">
        <v>1.316E-4</v>
      </c>
      <c r="K1378" s="18">
        <v>222.857</v>
      </c>
      <c r="L1378" s="18">
        <v>122.667</v>
      </c>
      <c r="M1378" s="18">
        <v>254.667</v>
      </c>
      <c r="N1378" s="18">
        <v>90</v>
      </c>
      <c r="O1378" s="18">
        <v>2.5999999999999999E-2</v>
      </c>
      <c r="P1378" s="18"/>
      <c r="Q1378" s="18"/>
      <c r="R1378" s="18"/>
    </row>
    <row r="1379" spans="1:18" x14ac:dyDescent="0.25">
      <c r="B1379" s="25"/>
      <c r="C1379" s="25"/>
      <c r="E1379" s="25"/>
      <c r="I1379" s="18">
        <v>8</v>
      </c>
      <c r="J1379" s="19">
        <v>1.6919999999999999E-4</v>
      </c>
      <c r="K1379" s="18">
        <v>229.63</v>
      </c>
      <c r="L1379" s="18">
        <v>118.333</v>
      </c>
      <c r="M1379" s="18">
        <v>255</v>
      </c>
      <c r="N1379" s="18">
        <v>90</v>
      </c>
      <c r="O1379" s="18">
        <v>3.5000000000000003E-2</v>
      </c>
      <c r="P1379" s="18"/>
      <c r="Q1379" s="18"/>
      <c r="R1379" s="18"/>
    </row>
    <row r="1380" spans="1:18" x14ac:dyDescent="0.25">
      <c r="B1380" s="25"/>
      <c r="C1380" s="25"/>
      <c r="E1380" s="25"/>
      <c r="I1380" s="18">
        <v>9</v>
      </c>
      <c r="J1380" s="19">
        <v>1.316E-4</v>
      </c>
      <c r="K1380" s="18">
        <v>253.429</v>
      </c>
      <c r="L1380" s="18">
        <v>252.333</v>
      </c>
      <c r="M1380" s="18">
        <v>255</v>
      </c>
      <c r="N1380" s="18">
        <v>90</v>
      </c>
      <c r="O1380" s="18">
        <v>2.5999999999999999E-2</v>
      </c>
      <c r="P1380" s="18"/>
      <c r="Q1380" s="18"/>
      <c r="R1380" s="18"/>
    </row>
    <row r="1381" spans="1:18" x14ac:dyDescent="0.25">
      <c r="B1381" s="25"/>
      <c r="C1381" s="25"/>
      <c r="E1381" s="25"/>
      <c r="I1381" s="18">
        <v>10</v>
      </c>
      <c r="J1381" s="19">
        <v>9.3969999999999996E-5</v>
      </c>
      <c r="K1381" s="18">
        <v>254.733</v>
      </c>
      <c r="L1381" s="18">
        <v>254.333</v>
      </c>
      <c r="M1381" s="18">
        <v>255</v>
      </c>
      <c r="N1381" s="18">
        <v>90</v>
      </c>
      <c r="O1381" s="18">
        <v>1.7000000000000001E-2</v>
      </c>
      <c r="P1381" s="18"/>
      <c r="Q1381" s="18"/>
      <c r="R1381" s="18"/>
    </row>
    <row r="1382" spans="1:18" x14ac:dyDescent="0.25">
      <c r="B1382" s="25"/>
      <c r="C1382" s="25"/>
      <c r="E1382" s="25"/>
      <c r="I1382" s="18">
        <v>11</v>
      </c>
      <c r="J1382" s="19">
        <v>9.3969999999999996E-5</v>
      </c>
      <c r="K1382" s="18">
        <v>255</v>
      </c>
      <c r="L1382" s="18">
        <v>255</v>
      </c>
      <c r="M1382" s="18">
        <v>255</v>
      </c>
      <c r="N1382" s="18">
        <v>90</v>
      </c>
      <c r="O1382" s="18">
        <v>1.7000000000000001E-2</v>
      </c>
      <c r="P1382" s="18"/>
      <c r="Q1382" s="18"/>
      <c r="R1382" s="18"/>
    </row>
    <row r="1383" spans="1:18" x14ac:dyDescent="0.25">
      <c r="B1383" s="25"/>
      <c r="C1383" s="25"/>
      <c r="E1383" s="25"/>
      <c r="I1383" s="18">
        <v>12</v>
      </c>
      <c r="J1383" s="19">
        <v>2.0670000000000001E-4</v>
      </c>
      <c r="K1383" s="18">
        <v>254.54499999999999</v>
      </c>
      <c r="L1383" s="18">
        <v>253.667</v>
      </c>
      <c r="M1383" s="18">
        <v>255</v>
      </c>
      <c r="N1383" s="18">
        <v>90</v>
      </c>
      <c r="O1383" s="18">
        <v>4.2999999999999997E-2</v>
      </c>
      <c r="P1383" s="18"/>
      <c r="Q1383" s="18"/>
      <c r="R1383" s="18"/>
    </row>
    <row r="1384" spans="1:18" x14ac:dyDescent="0.25">
      <c r="B1384" s="25"/>
      <c r="C1384" s="25"/>
      <c r="E1384" s="25"/>
    </row>
    <row r="1385" spans="1:18" x14ac:dyDescent="0.25">
      <c r="B1385" s="25"/>
      <c r="C1385" s="25"/>
      <c r="E1385" s="25"/>
    </row>
    <row r="1386" spans="1:18" x14ac:dyDescent="0.25">
      <c r="A1386" s="7">
        <v>22</v>
      </c>
      <c r="B1386" s="25" t="s">
        <v>139</v>
      </c>
      <c r="C1386" s="7" t="s">
        <v>65</v>
      </c>
      <c r="E1386" s="25" t="s">
        <v>141</v>
      </c>
      <c r="F1386" s="7" t="s">
        <v>28</v>
      </c>
      <c r="G1386" s="7" t="s">
        <v>73</v>
      </c>
      <c r="I1386" s="7">
        <v>3</v>
      </c>
      <c r="J1386" s="7">
        <v>1.02</v>
      </c>
      <c r="K1386" s="7">
        <v>2.750416</v>
      </c>
      <c r="L1386" s="7">
        <v>3</v>
      </c>
      <c r="M1386" s="7">
        <v>1.3919999999999999</v>
      </c>
      <c r="N1386" s="7">
        <v>0.102188</v>
      </c>
    </row>
    <row r="1387" spans="1:18" x14ac:dyDescent="0.25">
      <c r="B1387" s="25" t="s">
        <v>139</v>
      </c>
      <c r="C1387" s="7" t="s">
        <v>65</v>
      </c>
      <c r="E1387" s="25" t="s">
        <v>141</v>
      </c>
      <c r="F1387" s="7" t="s">
        <v>28</v>
      </c>
      <c r="G1387" s="7" t="s">
        <v>142</v>
      </c>
      <c r="I1387" s="7">
        <v>3</v>
      </c>
      <c r="J1387" s="7">
        <v>1.02</v>
      </c>
      <c r="K1387" s="7">
        <v>1.053056</v>
      </c>
      <c r="L1387" s="7">
        <v>3</v>
      </c>
      <c r="M1387" s="7">
        <v>2.431</v>
      </c>
      <c r="N1387" s="7">
        <v>0.102188</v>
      </c>
    </row>
    <row r="1388" spans="1:18" x14ac:dyDescent="0.25">
      <c r="B1388" s="25" t="s">
        <v>139</v>
      </c>
      <c r="C1388" s="7" t="s">
        <v>65</v>
      </c>
      <c r="E1388" s="25" t="s">
        <v>141</v>
      </c>
      <c r="F1388" s="7" t="s">
        <v>28</v>
      </c>
      <c r="G1388" s="7" t="s">
        <v>47</v>
      </c>
      <c r="I1388" s="7">
        <v>3</v>
      </c>
      <c r="J1388" s="7">
        <v>0.98</v>
      </c>
      <c r="K1388" s="7">
        <v>1.76664</v>
      </c>
      <c r="L1388" s="7">
        <v>3</v>
      </c>
      <c r="M1388" s="7">
        <v>1.274</v>
      </c>
      <c r="N1388" s="7">
        <v>0</v>
      </c>
    </row>
    <row r="1389" spans="1:18" x14ac:dyDescent="0.25">
      <c r="B1389" s="25" t="s">
        <v>139</v>
      </c>
      <c r="C1389" s="7" t="s">
        <v>65</v>
      </c>
      <c r="E1389" s="25" t="s">
        <v>141</v>
      </c>
      <c r="F1389" s="7" t="s">
        <v>28</v>
      </c>
      <c r="G1389" s="7" t="s">
        <v>46</v>
      </c>
      <c r="I1389" s="7">
        <v>3</v>
      </c>
      <c r="J1389" s="7">
        <v>0.98</v>
      </c>
      <c r="K1389" s="7">
        <v>1.76664</v>
      </c>
      <c r="L1389" s="7">
        <v>3</v>
      </c>
      <c r="M1389" s="7">
        <v>1.5880000000000001</v>
      </c>
      <c r="N1389" s="7">
        <v>0.102188</v>
      </c>
    </row>
    <row r="1390" spans="1:18" x14ac:dyDescent="0.25">
      <c r="B1390" s="25" t="s">
        <v>139</v>
      </c>
      <c r="C1390" s="7" t="s">
        <v>65</v>
      </c>
      <c r="E1390" s="25" t="s">
        <v>141</v>
      </c>
      <c r="F1390" s="7" t="s">
        <v>28</v>
      </c>
      <c r="G1390" s="7" t="s">
        <v>143</v>
      </c>
      <c r="I1390" s="7">
        <v>3</v>
      </c>
      <c r="J1390" s="7">
        <v>1</v>
      </c>
      <c r="K1390" s="7">
        <v>1.69736</v>
      </c>
      <c r="L1390" s="7">
        <v>3</v>
      </c>
      <c r="M1390" s="7">
        <v>1.0980000000000001</v>
      </c>
      <c r="N1390" s="7">
        <v>0</v>
      </c>
    </row>
    <row r="1391" spans="1:18" x14ac:dyDescent="0.25">
      <c r="B1391" s="25" t="s">
        <v>139</v>
      </c>
      <c r="C1391" s="7" t="s">
        <v>65</v>
      </c>
      <c r="E1391" s="25" t="s">
        <v>141</v>
      </c>
      <c r="F1391" s="7" t="s">
        <v>28</v>
      </c>
      <c r="G1391" s="7" t="s">
        <v>144</v>
      </c>
      <c r="I1391" s="7">
        <v>3</v>
      </c>
      <c r="J1391" s="7">
        <v>1.02</v>
      </c>
      <c r="K1391" s="7">
        <v>1.69736</v>
      </c>
      <c r="L1391" s="7">
        <v>3</v>
      </c>
      <c r="M1391" s="7">
        <v>2.294</v>
      </c>
      <c r="N1391" s="7">
        <v>0.50920799999999999</v>
      </c>
    </row>
    <row r="1392" spans="1:18" x14ac:dyDescent="0.25">
      <c r="B1392" s="25" t="s">
        <v>139</v>
      </c>
      <c r="C1392" s="7" t="s">
        <v>65</v>
      </c>
      <c r="E1392" s="25" t="s">
        <v>141</v>
      </c>
      <c r="F1392" s="7" t="s">
        <v>28</v>
      </c>
      <c r="G1392" s="7" t="s">
        <v>145</v>
      </c>
      <c r="I1392" s="7">
        <v>3</v>
      </c>
      <c r="J1392" s="7">
        <v>0.98</v>
      </c>
      <c r="K1392" s="7">
        <v>1.732</v>
      </c>
      <c r="L1392" s="7">
        <v>3</v>
      </c>
      <c r="M1392" s="7">
        <v>1.5880000000000001</v>
      </c>
      <c r="N1392" s="7">
        <v>0.13509599999999999</v>
      </c>
    </row>
    <row r="1393" spans="2:18" x14ac:dyDescent="0.25">
      <c r="B1393" s="25" t="s">
        <v>139</v>
      </c>
      <c r="C1393" s="7" t="s">
        <v>65</v>
      </c>
      <c r="E1393" s="25" t="s">
        <v>141</v>
      </c>
      <c r="F1393" s="7" t="s">
        <v>28</v>
      </c>
      <c r="G1393" s="7" t="s">
        <v>146</v>
      </c>
      <c r="I1393" s="7">
        <v>3</v>
      </c>
      <c r="J1393" s="7">
        <v>1.02</v>
      </c>
      <c r="K1393" s="7">
        <v>1.76664</v>
      </c>
      <c r="L1393" s="7">
        <v>3</v>
      </c>
      <c r="M1393" s="7">
        <v>0.60799999999999998</v>
      </c>
      <c r="N1393" s="7">
        <v>0</v>
      </c>
    </row>
    <row r="1394" spans="2:18" x14ac:dyDescent="0.25">
      <c r="B1394" s="25"/>
      <c r="E1394" s="25"/>
    </row>
    <row r="1395" spans="2:18" x14ac:dyDescent="0.25">
      <c r="B1395" s="25"/>
      <c r="E1395" s="25"/>
      <c r="I1395" s="18" t="s">
        <v>372</v>
      </c>
      <c r="J1395" s="18" t="s">
        <v>373</v>
      </c>
      <c r="K1395" s="18" t="s">
        <v>374</v>
      </c>
      <c r="L1395" s="18" t="s">
        <v>375</v>
      </c>
      <c r="M1395" s="18" t="s">
        <v>376</v>
      </c>
      <c r="N1395" s="18" t="s">
        <v>377</v>
      </c>
      <c r="O1395" s="18" t="s">
        <v>378</v>
      </c>
      <c r="P1395" s="18"/>
      <c r="Q1395" s="18" t="s">
        <v>379</v>
      </c>
      <c r="R1395" s="18" t="s">
        <v>380</v>
      </c>
    </row>
    <row r="1396" spans="2:18" x14ac:dyDescent="0.25">
      <c r="B1396" s="25"/>
      <c r="E1396" s="25"/>
      <c r="I1396" s="18">
        <v>1</v>
      </c>
      <c r="J1396" s="18">
        <v>2.8000000000000001E-2</v>
      </c>
      <c r="K1396" s="18">
        <v>168.36099999999999</v>
      </c>
      <c r="L1396" s="18">
        <v>22</v>
      </c>
      <c r="M1396" s="18">
        <v>171.333</v>
      </c>
      <c r="N1396" s="18">
        <v>-90</v>
      </c>
      <c r="O1396" s="18">
        <v>1.3919999999999999</v>
      </c>
      <c r="P1396" s="18"/>
      <c r="Q1396" s="18">
        <v>1.3919999999999999</v>
      </c>
      <c r="R1396" s="18">
        <f t="shared" ref="R1396:R1411" si="52">O1412*1.732</f>
        <v>0.10218799999999999</v>
      </c>
    </row>
    <row r="1397" spans="2:18" x14ac:dyDescent="0.25">
      <c r="B1397" s="25"/>
      <c r="E1397" s="25"/>
      <c r="I1397" s="18">
        <v>2</v>
      </c>
      <c r="J1397" s="18">
        <v>4.8000000000000001E-2</v>
      </c>
      <c r="K1397" s="18">
        <v>192.98699999999999</v>
      </c>
      <c r="L1397" s="18">
        <v>23</v>
      </c>
      <c r="M1397" s="18">
        <v>195</v>
      </c>
      <c r="N1397" s="18">
        <v>-90</v>
      </c>
      <c r="O1397" s="18">
        <v>2.431</v>
      </c>
      <c r="P1397" s="18"/>
      <c r="Q1397" s="18">
        <v>2.431</v>
      </c>
      <c r="R1397" s="18">
        <f t="shared" si="52"/>
        <v>0.10218799999999999</v>
      </c>
    </row>
    <row r="1398" spans="2:18" x14ac:dyDescent="0.25">
      <c r="B1398" s="25"/>
      <c r="E1398" s="25"/>
      <c r="I1398" s="18">
        <v>3</v>
      </c>
      <c r="J1398" s="18">
        <v>2.5000000000000001E-2</v>
      </c>
      <c r="K1398" s="18">
        <v>176.82300000000001</v>
      </c>
      <c r="L1398" s="18">
        <v>22.332999999999998</v>
      </c>
      <c r="M1398" s="18">
        <v>185</v>
      </c>
      <c r="N1398" s="18">
        <v>-90</v>
      </c>
      <c r="O1398" s="18">
        <v>1.274</v>
      </c>
      <c r="P1398" s="18"/>
      <c r="Q1398" s="18">
        <v>1.274</v>
      </c>
      <c r="R1398" s="18">
        <f t="shared" si="52"/>
        <v>0</v>
      </c>
    </row>
    <row r="1399" spans="2:18" x14ac:dyDescent="0.25">
      <c r="B1399" s="25"/>
      <c r="E1399" s="25"/>
      <c r="I1399" s="18">
        <v>4</v>
      </c>
      <c r="J1399" s="18">
        <v>3.2000000000000001E-2</v>
      </c>
      <c r="K1399" s="18">
        <v>233.95099999999999</v>
      </c>
      <c r="L1399" s="18">
        <v>144.333</v>
      </c>
      <c r="M1399" s="18">
        <v>241.333</v>
      </c>
      <c r="N1399" s="18">
        <v>-90</v>
      </c>
      <c r="O1399" s="18">
        <v>1.5880000000000001</v>
      </c>
      <c r="P1399" s="18"/>
      <c r="Q1399" s="18">
        <v>1.5880000000000001</v>
      </c>
      <c r="R1399" s="18">
        <f t="shared" si="52"/>
        <v>0.10218799999999999</v>
      </c>
    </row>
    <row r="1400" spans="2:18" x14ac:dyDescent="0.25">
      <c r="B1400" s="25"/>
      <c r="E1400" s="25"/>
      <c r="I1400" s="18">
        <v>5</v>
      </c>
      <c r="J1400" s="18">
        <v>2.1999999999999999E-2</v>
      </c>
      <c r="K1400" s="18">
        <v>216.53200000000001</v>
      </c>
      <c r="L1400" s="18">
        <v>24.667000000000002</v>
      </c>
      <c r="M1400" s="18">
        <v>251.333</v>
      </c>
      <c r="N1400" s="18">
        <v>-90</v>
      </c>
      <c r="O1400" s="18">
        <v>1.0980000000000001</v>
      </c>
      <c r="P1400" s="18"/>
      <c r="Q1400" s="18">
        <v>1.0980000000000001</v>
      </c>
      <c r="R1400" s="18">
        <f t="shared" si="52"/>
        <v>0</v>
      </c>
    </row>
    <row r="1401" spans="2:18" x14ac:dyDescent="0.25">
      <c r="B1401" s="25"/>
      <c r="E1401" s="25"/>
      <c r="I1401" s="18">
        <v>6</v>
      </c>
      <c r="J1401" s="18">
        <v>4.4999999999999998E-2</v>
      </c>
      <c r="K1401" s="18">
        <v>205.58500000000001</v>
      </c>
      <c r="L1401" s="18">
        <v>25</v>
      </c>
      <c r="M1401" s="18">
        <v>227.667</v>
      </c>
      <c r="N1401" s="18">
        <v>-90</v>
      </c>
      <c r="O1401" s="18">
        <v>2.294</v>
      </c>
      <c r="P1401" s="18"/>
      <c r="Q1401" s="18">
        <v>2.294</v>
      </c>
      <c r="R1401" s="18">
        <f t="shared" si="52"/>
        <v>0.50920799999999999</v>
      </c>
    </row>
    <row r="1402" spans="2:18" x14ac:dyDescent="0.25">
      <c r="B1402" s="25"/>
      <c r="E1402" s="25"/>
      <c r="I1402" s="18">
        <v>7</v>
      </c>
      <c r="J1402" s="18">
        <v>3.2000000000000001E-2</v>
      </c>
      <c r="K1402" s="18">
        <v>193.13399999999999</v>
      </c>
      <c r="L1402" s="18">
        <v>119.667</v>
      </c>
      <c r="M1402" s="18">
        <v>226.667</v>
      </c>
      <c r="N1402" s="18">
        <v>-90</v>
      </c>
      <c r="O1402" s="18">
        <v>1.5880000000000001</v>
      </c>
      <c r="P1402" s="18"/>
      <c r="Q1402" s="18">
        <v>1.5880000000000001</v>
      </c>
      <c r="R1402" s="18">
        <f t="shared" si="52"/>
        <v>0.13509599999999999</v>
      </c>
    </row>
    <row r="1403" spans="2:18" x14ac:dyDescent="0.25">
      <c r="B1403" s="25"/>
      <c r="E1403" s="25"/>
      <c r="I1403" s="18">
        <v>8</v>
      </c>
      <c r="J1403" s="18">
        <v>1.2E-2</v>
      </c>
      <c r="K1403" s="18">
        <v>189.10400000000001</v>
      </c>
      <c r="L1403" s="18">
        <v>24</v>
      </c>
      <c r="M1403" s="18">
        <v>233.667</v>
      </c>
      <c r="N1403" s="18">
        <v>-90</v>
      </c>
      <c r="O1403" s="18">
        <v>0.60799999999999998</v>
      </c>
      <c r="P1403" s="18"/>
      <c r="Q1403" s="18">
        <v>0.60799999999999998</v>
      </c>
      <c r="R1403" s="18">
        <f t="shared" si="52"/>
        <v>0</v>
      </c>
    </row>
    <row r="1404" spans="2:18" x14ac:dyDescent="0.25">
      <c r="B1404" s="25"/>
      <c r="E1404" s="25"/>
      <c r="I1404" s="18">
        <v>9</v>
      </c>
      <c r="J1404" s="18">
        <v>0.02</v>
      </c>
      <c r="K1404" s="18">
        <v>139.346</v>
      </c>
      <c r="L1404" s="18">
        <v>20</v>
      </c>
      <c r="M1404" s="18">
        <v>164</v>
      </c>
      <c r="N1404" s="18">
        <v>-90</v>
      </c>
      <c r="O1404" s="18">
        <v>1.02</v>
      </c>
      <c r="P1404" s="18"/>
      <c r="Q1404" s="18">
        <v>1.02</v>
      </c>
      <c r="R1404" s="18">
        <f t="shared" si="52"/>
        <v>0</v>
      </c>
    </row>
    <row r="1405" spans="2:18" x14ac:dyDescent="0.25">
      <c r="B1405" s="25"/>
      <c r="E1405" s="25"/>
      <c r="I1405" s="18">
        <v>10</v>
      </c>
      <c r="J1405" s="18">
        <v>0.02</v>
      </c>
      <c r="K1405" s="18">
        <v>139.59100000000001</v>
      </c>
      <c r="L1405" s="18">
        <v>18.667000000000002</v>
      </c>
      <c r="M1405" s="18">
        <v>143.333</v>
      </c>
      <c r="N1405" s="18">
        <v>-90</v>
      </c>
      <c r="O1405" s="18">
        <v>1.02</v>
      </c>
      <c r="P1405" s="18"/>
      <c r="Q1405" s="18">
        <v>1.02</v>
      </c>
      <c r="R1405" s="18">
        <f t="shared" si="52"/>
        <v>0.23728400000000002</v>
      </c>
    </row>
    <row r="1406" spans="2:18" x14ac:dyDescent="0.25">
      <c r="B1406" s="25"/>
      <c r="E1406" s="25"/>
      <c r="I1406" s="18">
        <v>11</v>
      </c>
      <c r="J1406" s="18">
        <v>0.02</v>
      </c>
      <c r="K1406" s="18">
        <v>142.268</v>
      </c>
      <c r="L1406" s="18">
        <v>89</v>
      </c>
      <c r="M1406" s="18">
        <v>147</v>
      </c>
      <c r="N1406" s="18">
        <v>-90</v>
      </c>
      <c r="O1406" s="18">
        <v>0.98</v>
      </c>
      <c r="P1406" s="18"/>
      <c r="Q1406" s="18">
        <v>0.98</v>
      </c>
      <c r="R1406" s="18">
        <f t="shared" si="52"/>
        <v>0.10218799999999999</v>
      </c>
    </row>
    <row r="1407" spans="2:18" x14ac:dyDescent="0.25">
      <c r="B1407" s="25"/>
      <c r="E1407" s="25"/>
      <c r="I1407" s="18">
        <v>12</v>
      </c>
      <c r="J1407" s="18">
        <v>0.02</v>
      </c>
      <c r="K1407" s="18">
        <v>161.41800000000001</v>
      </c>
      <c r="L1407" s="18">
        <v>12.333</v>
      </c>
      <c r="M1407" s="18">
        <v>165.667</v>
      </c>
      <c r="N1407" s="18">
        <v>-90</v>
      </c>
      <c r="O1407" s="18">
        <v>0.98</v>
      </c>
      <c r="P1407" s="18"/>
      <c r="Q1407" s="18">
        <v>0.98</v>
      </c>
      <c r="R1407" s="18">
        <f t="shared" si="52"/>
        <v>0.20437599999999997</v>
      </c>
    </row>
    <row r="1408" spans="2:18" x14ac:dyDescent="0.25">
      <c r="B1408" s="25"/>
      <c r="E1408" s="25"/>
      <c r="I1408" s="18">
        <v>13</v>
      </c>
      <c r="J1408" s="18">
        <v>0.02</v>
      </c>
      <c r="K1408" s="18">
        <v>140.60900000000001</v>
      </c>
      <c r="L1408" s="18">
        <v>15.667</v>
      </c>
      <c r="M1408" s="18">
        <v>144.333</v>
      </c>
      <c r="N1408" s="18">
        <v>-90</v>
      </c>
      <c r="O1408" s="18">
        <v>1</v>
      </c>
      <c r="P1408" s="18"/>
      <c r="Q1408" s="18">
        <v>1</v>
      </c>
      <c r="R1408" s="18">
        <f t="shared" si="52"/>
        <v>0.20437599999999997</v>
      </c>
    </row>
    <row r="1409" spans="2:18" x14ac:dyDescent="0.25">
      <c r="B1409" s="25"/>
      <c r="E1409" s="25"/>
      <c r="I1409" s="18">
        <v>14</v>
      </c>
      <c r="J1409" s="18">
        <v>0.02</v>
      </c>
      <c r="K1409" s="18">
        <v>148.899</v>
      </c>
      <c r="L1409" s="18">
        <v>11.333</v>
      </c>
      <c r="M1409" s="18">
        <v>183</v>
      </c>
      <c r="N1409" s="18">
        <v>-90</v>
      </c>
      <c r="O1409" s="18">
        <v>1.02</v>
      </c>
      <c r="P1409" s="18"/>
      <c r="Q1409" s="18">
        <v>1.02</v>
      </c>
      <c r="R1409" s="18">
        <f t="shared" si="52"/>
        <v>0.169736</v>
      </c>
    </row>
    <row r="1410" spans="2:18" x14ac:dyDescent="0.25">
      <c r="B1410" s="25"/>
      <c r="E1410" s="25"/>
      <c r="I1410" s="18">
        <v>15</v>
      </c>
      <c r="J1410" s="18">
        <v>0.02</v>
      </c>
      <c r="K1410" s="18">
        <v>156.21600000000001</v>
      </c>
      <c r="L1410" s="18">
        <v>11.667</v>
      </c>
      <c r="M1410" s="18">
        <v>160.667</v>
      </c>
      <c r="N1410" s="18">
        <v>-90</v>
      </c>
      <c r="O1410" s="18">
        <v>0.98</v>
      </c>
      <c r="P1410" s="18"/>
      <c r="Q1410" s="18">
        <v>0.98</v>
      </c>
      <c r="R1410" s="18">
        <f t="shared" si="52"/>
        <v>6.7547999999999997E-2</v>
      </c>
    </row>
    <row r="1411" spans="2:18" x14ac:dyDescent="0.25">
      <c r="B1411" s="25"/>
      <c r="C1411" s="7" t="s">
        <v>372</v>
      </c>
      <c r="E1411" s="25"/>
      <c r="I1411" s="18">
        <v>16</v>
      </c>
      <c r="J1411" s="18">
        <v>0.02</v>
      </c>
      <c r="K1411" s="18">
        <v>163.01300000000001</v>
      </c>
      <c r="L1411" s="18">
        <v>11.333</v>
      </c>
      <c r="M1411" s="18">
        <v>227.333</v>
      </c>
      <c r="N1411" s="18">
        <v>-90</v>
      </c>
      <c r="O1411" s="18">
        <v>1.02</v>
      </c>
      <c r="P1411" s="18"/>
      <c r="Q1411" s="18">
        <v>1.02</v>
      </c>
      <c r="R1411" s="18">
        <f t="shared" si="52"/>
        <v>0</v>
      </c>
    </row>
    <row r="1412" spans="2:18" x14ac:dyDescent="0.25">
      <c r="B1412" s="25"/>
      <c r="E1412" s="25"/>
      <c r="I1412" s="18">
        <v>17</v>
      </c>
      <c r="J1412" s="18">
        <v>2E-3</v>
      </c>
      <c r="K1412" s="18">
        <v>26</v>
      </c>
      <c r="L1412" s="18">
        <v>14.667</v>
      </c>
      <c r="M1412" s="18">
        <v>35.667000000000002</v>
      </c>
      <c r="N1412" s="18">
        <v>-90</v>
      </c>
      <c r="O1412" s="18">
        <v>5.8999999999999997E-2</v>
      </c>
      <c r="P1412" s="18"/>
      <c r="Q1412" s="18"/>
      <c r="R1412" s="18"/>
    </row>
    <row r="1413" spans="2:18" x14ac:dyDescent="0.25">
      <c r="B1413" s="25"/>
      <c r="E1413" s="25"/>
      <c r="I1413" s="18">
        <v>18</v>
      </c>
      <c r="J1413" s="18">
        <v>2E-3</v>
      </c>
      <c r="K1413" s="18">
        <v>18.667000000000002</v>
      </c>
      <c r="L1413" s="18">
        <v>17.667000000000002</v>
      </c>
      <c r="M1413" s="18">
        <v>20</v>
      </c>
      <c r="N1413" s="18">
        <v>-90</v>
      </c>
      <c r="O1413" s="18">
        <v>5.8999999999999997E-2</v>
      </c>
      <c r="P1413" s="18"/>
      <c r="Q1413" s="18"/>
      <c r="R1413" s="18"/>
    </row>
    <row r="1414" spans="2:18" x14ac:dyDescent="0.25">
      <c r="B1414" s="25"/>
      <c r="E1414" s="25"/>
      <c r="I1414" s="18">
        <v>19</v>
      </c>
      <c r="J1414" s="18">
        <v>30.082999999999998</v>
      </c>
      <c r="K1414" s="18">
        <v>233.36699999999999</v>
      </c>
      <c r="L1414" s="18">
        <v>0</v>
      </c>
      <c r="M1414" s="18">
        <v>255</v>
      </c>
      <c r="N1414" s="18">
        <v>0</v>
      </c>
      <c r="O1414" s="18">
        <v>0</v>
      </c>
      <c r="P1414" s="18"/>
      <c r="Q1414" s="18"/>
      <c r="R1414" s="18"/>
    </row>
    <row r="1415" spans="2:18" x14ac:dyDescent="0.25">
      <c r="B1415" s="25"/>
      <c r="E1415" s="25"/>
      <c r="I1415" s="18">
        <v>20</v>
      </c>
      <c r="J1415" s="18">
        <v>2E-3</v>
      </c>
      <c r="K1415" s="18">
        <v>47.667000000000002</v>
      </c>
      <c r="L1415" s="18">
        <v>10</v>
      </c>
      <c r="M1415" s="18">
        <v>107</v>
      </c>
      <c r="N1415" s="18">
        <v>-90</v>
      </c>
      <c r="O1415" s="18">
        <v>5.8999999999999997E-2</v>
      </c>
      <c r="P1415" s="18"/>
      <c r="Q1415" s="18"/>
      <c r="R1415" s="18"/>
    </row>
    <row r="1416" spans="2:18" x14ac:dyDescent="0.25">
      <c r="B1416" s="25"/>
      <c r="E1416" s="25"/>
      <c r="I1416" s="18">
        <v>21</v>
      </c>
      <c r="J1416" s="18">
        <v>30.082999999999998</v>
      </c>
      <c r="K1416" s="18">
        <v>233.36699999999999</v>
      </c>
      <c r="L1416" s="18">
        <v>0</v>
      </c>
      <c r="M1416" s="18">
        <v>255</v>
      </c>
      <c r="N1416" s="18">
        <v>0</v>
      </c>
      <c r="O1416" s="18">
        <v>0</v>
      </c>
      <c r="P1416" s="18"/>
      <c r="Q1416" s="18"/>
      <c r="R1416" s="18"/>
    </row>
    <row r="1417" spans="2:18" x14ac:dyDescent="0.25">
      <c r="B1417" s="25"/>
      <c r="E1417" s="25"/>
      <c r="I1417" s="18">
        <v>22</v>
      </c>
      <c r="J1417" s="18">
        <v>6.0000000000000001E-3</v>
      </c>
      <c r="K1417" s="18">
        <v>186.292</v>
      </c>
      <c r="L1417" s="18">
        <v>123</v>
      </c>
      <c r="M1417" s="18">
        <v>200</v>
      </c>
      <c r="N1417" s="18">
        <v>-90</v>
      </c>
      <c r="O1417" s="18">
        <v>0.29399999999999998</v>
      </c>
      <c r="P1417" s="18"/>
      <c r="Q1417" s="18"/>
      <c r="R1417" s="18"/>
    </row>
    <row r="1418" spans="2:18" x14ac:dyDescent="0.25">
      <c r="B1418" s="25"/>
      <c r="E1418" s="25"/>
      <c r="I1418" s="18">
        <v>23</v>
      </c>
      <c r="J1418" s="18">
        <v>2E-3</v>
      </c>
      <c r="K1418" s="18">
        <v>72.867000000000004</v>
      </c>
      <c r="L1418" s="18">
        <v>11.667</v>
      </c>
      <c r="M1418" s="18">
        <v>229.333</v>
      </c>
      <c r="N1418" s="18">
        <v>-90</v>
      </c>
      <c r="O1418" s="18">
        <v>7.8E-2</v>
      </c>
      <c r="P1418" s="18"/>
      <c r="Q1418" s="18"/>
      <c r="R1418" s="18"/>
    </row>
    <row r="1419" spans="2:18" x14ac:dyDescent="0.25">
      <c r="B1419" s="25"/>
      <c r="E1419" s="25"/>
      <c r="I1419" s="18">
        <v>24</v>
      </c>
      <c r="J1419" s="18">
        <v>30.082999999999998</v>
      </c>
      <c r="K1419" s="18">
        <v>233.36699999999999</v>
      </c>
      <c r="L1419" s="18">
        <v>0</v>
      </c>
      <c r="M1419" s="18">
        <v>255</v>
      </c>
      <c r="N1419" s="18">
        <v>0</v>
      </c>
      <c r="O1419" s="18">
        <v>0</v>
      </c>
      <c r="P1419" s="18"/>
      <c r="Q1419" s="18"/>
      <c r="R1419" s="18"/>
    </row>
    <row r="1420" spans="2:18" x14ac:dyDescent="0.25">
      <c r="B1420" s="25"/>
      <c r="E1420" s="25"/>
      <c r="I1420" s="18">
        <v>25</v>
      </c>
      <c r="J1420" s="18">
        <v>30.082999999999998</v>
      </c>
      <c r="K1420" s="18">
        <v>233.36699999999999</v>
      </c>
      <c r="L1420" s="18">
        <v>0</v>
      </c>
      <c r="M1420" s="18">
        <v>255</v>
      </c>
      <c r="N1420" s="18">
        <v>0</v>
      </c>
      <c r="O1420" s="18">
        <v>0</v>
      </c>
      <c r="P1420" s="18"/>
      <c r="Q1420" s="18"/>
      <c r="R1420" s="18"/>
    </row>
    <row r="1421" spans="2:18" x14ac:dyDescent="0.25">
      <c r="B1421" s="25"/>
      <c r="E1421" s="25"/>
      <c r="I1421" s="18">
        <v>26</v>
      </c>
      <c r="J1421" s="18">
        <v>3.0000000000000001E-3</v>
      </c>
      <c r="K1421" s="18">
        <v>181.417</v>
      </c>
      <c r="L1421" s="18">
        <v>131.667</v>
      </c>
      <c r="M1421" s="18">
        <v>233.667</v>
      </c>
      <c r="N1421" s="18">
        <v>-90</v>
      </c>
      <c r="O1421" s="18">
        <v>0.13700000000000001</v>
      </c>
      <c r="P1421" s="18"/>
      <c r="Q1421" s="18"/>
      <c r="R1421" s="18"/>
    </row>
    <row r="1422" spans="2:18" x14ac:dyDescent="0.25">
      <c r="B1422" s="25"/>
      <c r="E1422" s="25"/>
      <c r="I1422" s="18">
        <v>27</v>
      </c>
      <c r="J1422" s="18">
        <v>2E-3</v>
      </c>
      <c r="K1422" s="18">
        <v>172.333</v>
      </c>
      <c r="L1422" s="18">
        <v>143</v>
      </c>
      <c r="M1422" s="18">
        <v>202.667</v>
      </c>
      <c r="N1422" s="18">
        <v>-90</v>
      </c>
      <c r="O1422" s="18">
        <v>5.8999999999999997E-2</v>
      </c>
      <c r="P1422" s="18"/>
      <c r="Q1422" s="18"/>
      <c r="R1422" s="18"/>
    </row>
    <row r="1423" spans="2:18" x14ac:dyDescent="0.25">
      <c r="B1423" s="25"/>
      <c r="E1423" s="25"/>
      <c r="I1423" s="18">
        <v>28</v>
      </c>
      <c r="J1423" s="18">
        <v>3.0000000000000001E-3</v>
      </c>
      <c r="K1423" s="18">
        <v>84.856999999999999</v>
      </c>
      <c r="L1423" s="18">
        <v>13.333</v>
      </c>
      <c r="M1423" s="18">
        <v>110</v>
      </c>
      <c r="N1423" s="18">
        <v>-90</v>
      </c>
      <c r="O1423" s="18">
        <v>0.11799999999999999</v>
      </c>
      <c r="P1423" s="18"/>
      <c r="Q1423" s="18"/>
      <c r="R1423" s="18"/>
    </row>
    <row r="1424" spans="2:18" x14ac:dyDescent="0.25">
      <c r="B1424" s="25"/>
      <c r="E1424" s="25"/>
      <c r="I1424" s="18">
        <v>29</v>
      </c>
      <c r="J1424" s="18">
        <v>30.082999999999998</v>
      </c>
      <c r="K1424" s="18">
        <v>233.36699999999999</v>
      </c>
      <c r="L1424" s="18">
        <v>0</v>
      </c>
      <c r="M1424" s="18">
        <v>255</v>
      </c>
      <c r="N1424" s="18">
        <v>-90</v>
      </c>
      <c r="O1424" s="18">
        <v>0.11799999999999999</v>
      </c>
      <c r="P1424" s="18"/>
      <c r="Q1424" s="18"/>
      <c r="R1424" s="18"/>
    </row>
    <row r="1425" spans="1:18" x14ac:dyDescent="0.25">
      <c r="B1425" s="25"/>
      <c r="E1425" s="25"/>
      <c r="I1425" s="18">
        <v>30</v>
      </c>
      <c r="J1425" s="18">
        <v>2E-3</v>
      </c>
      <c r="K1425" s="18">
        <v>13.667</v>
      </c>
      <c r="L1425" s="18">
        <v>7.6669999999999998</v>
      </c>
      <c r="M1425" s="18">
        <v>19.332999999999998</v>
      </c>
      <c r="N1425" s="18">
        <v>-90</v>
      </c>
      <c r="O1425" s="18">
        <v>9.8000000000000004E-2</v>
      </c>
      <c r="P1425" s="18"/>
      <c r="Q1425" s="18"/>
      <c r="R1425" s="18"/>
    </row>
    <row r="1426" spans="1:18" x14ac:dyDescent="0.25">
      <c r="B1426" s="25"/>
      <c r="E1426" s="25"/>
      <c r="I1426" s="18">
        <v>31</v>
      </c>
      <c r="J1426" s="18">
        <v>1E-3</v>
      </c>
      <c r="K1426" s="18">
        <v>9.1110000000000007</v>
      </c>
      <c r="L1426" s="18">
        <v>3.6669999999999998</v>
      </c>
      <c r="M1426" s="18">
        <v>15.667</v>
      </c>
      <c r="N1426" s="18">
        <v>-90</v>
      </c>
      <c r="O1426" s="18">
        <v>3.9E-2</v>
      </c>
      <c r="P1426" s="18"/>
      <c r="Q1426" s="18"/>
      <c r="R1426" s="18"/>
    </row>
    <row r="1427" spans="1:18" x14ac:dyDescent="0.25">
      <c r="B1427" s="25"/>
      <c r="E1427" s="25"/>
      <c r="I1427" s="18">
        <v>32</v>
      </c>
      <c r="J1427" s="18">
        <v>30.082999999999998</v>
      </c>
      <c r="K1427" s="18">
        <v>233.36699999999999</v>
      </c>
      <c r="L1427" s="18">
        <v>0</v>
      </c>
      <c r="M1427" s="18">
        <v>255</v>
      </c>
      <c r="N1427" s="18">
        <v>0</v>
      </c>
      <c r="O1427" s="18">
        <v>0</v>
      </c>
      <c r="P1427" s="18"/>
      <c r="Q1427" s="18"/>
      <c r="R1427" s="18"/>
    </row>
    <row r="1428" spans="1:18" x14ac:dyDescent="0.25">
      <c r="B1428" s="25"/>
      <c r="E1428" s="25"/>
    </row>
    <row r="1429" spans="1:18" x14ac:dyDescent="0.25">
      <c r="B1429" s="25"/>
      <c r="E1429" s="25"/>
    </row>
    <row r="1430" spans="1:18" x14ac:dyDescent="0.25">
      <c r="A1430" s="7">
        <v>23</v>
      </c>
      <c r="B1430" s="25" t="s">
        <v>628</v>
      </c>
      <c r="C1430" s="25" t="s">
        <v>65</v>
      </c>
      <c r="E1430" s="7" t="s">
        <v>164</v>
      </c>
      <c r="F1430" s="7" t="s">
        <v>28</v>
      </c>
      <c r="G1430" s="7" t="s">
        <v>647</v>
      </c>
      <c r="I1430" s="7">
        <v>3</v>
      </c>
      <c r="J1430" s="7">
        <v>0.82299999999999995</v>
      </c>
      <c r="K1430" s="7">
        <v>0</v>
      </c>
      <c r="L1430" s="7">
        <v>3</v>
      </c>
      <c r="M1430" s="7">
        <v>1.006</v>
      </c>
      <c r="N1430" s="7">
        <v>2.2516000000000001E-2</v>
      </c>
    </row>
    <row r="1431" spans="1:18" x14ac:dyDescent="0.25">
      <c r="B1431" s="25" t="s">
        <v>628</v>
      </c>
      <c r="C1431" s="25" t="s">
        <v>65</v>
      </c>
      <c r="E1431" s="7" t="s">
        <v>164</v>
      </c>
      <c r="F1431" s="7" t="s">
        <v>28</v>
      </c>
      <c r="G1431" s="7" t="s">
        <v>648</v>
      </c>
      <c r="I1431" s="7">
        <v>3</v>
      </c>
      <c r="J1431" s="7">
        <v>0.35499999999999998</v>
      </c>
      <c r="K1431" s="7">
        <v>0</v>
      </c>
      <c r="L1431" s="7">
        <v>3</v>
      </c>
      <c r="M1431" s="7">
        <v>1.012</v>
      </c>
      <c r="N1431" s="7">
        <v>4.1568000000000001E-2</v>
      </c>
    </row>
    <row r="1432" spans="1:18" x14ac:dyDescent="0.25">
      <c r="B1432" s="25" t="s">
        <v>628</v>
      </c>
      <c r="C1432" s="25" t="s">
        <v>65</v>
      </c>
      <c r="E1432" s="7" t="s">
        <v>164</v>
      </c>
      <c r="F1432" s="7" t="s">
        <v>28</v>
      </c>
      <c r="G1432" s="7" t="s">
        <v>649</v>
      </c>
      <c r="I1432" s="7">
        <v>3</v>
      </c>
      <c r="J1432" s="7">
        <v>0.51400000000000001</v>
      </c>
      <c r="K1432" s="7">
        <v>4.3299999999999998E-2</v>
      </c>
      <c r="L1432" s="7">
        <v>3</v>
      </c>
      <c r="M1432" s="7">
        <v>1.01</v>
      </c>
      <c r="N1432" s="7">
        <v>0</v>
      </c>
    </row>
    <row r="1433" spans="1:18" x14ac:dyDescent="0.25">
      <c r="B1433" s="25" t="s">
        <v>628</v>
      </c>
      <c r="C1433" s="25" t="s">
        <v>65</v>
      </c>
      <c r="E1433" s="7" t="s">
        <v>164</v>
      </c>
      <c r="F1433" s="7" t="s">
        <v>28</v>
      </c>
      <c r="G1433" s="7" t="s">
        <v>650</v>
      </c>
      <c r="I1433" s="7">
        <v>3</v>
      </c>
      <c r="J1433" s="7">
        <v>0.878</v>
      </c>
      <c r="K1433" s="7">
        <v>0</v>
      </c>
      <c r="L1433" s="7">
        <v>3</v>
      </c>
      <c r="M1433" s="7">
        <v>1.006</v>
      </c>
      <c r="N1433" s="7">
        <v>7.1012000000000006E-2</v>
      </c>
    </row>
    <row r="1434" spans="1:18" x14ac:dyDescent="0.25">
      <c r="B1434" s="25" t="s">
        <v>628</v>
      </c>
      <c r="C1434" s="25" t="s">
        <v>65</v>
      </c>
      <c r="E1434" s="7" t="s">
        <v>164</v>
      </c>
      <c r="F1434" s="7" t="s">
        <v>28</v>
      </c>
      <c r="G1434" s="7" t="s">
        <v>396</v>
      </c>
      <c r="I1434" s="7">
        <v>3</v>
      </c>
      <c r="J1434" s="7">
        <v>0.79700000000000004</v>
      </c>
      <c r="K1434" s="7">
        <v>1.3856E-2</v>
      </c>
      <c r="L1434" s="7">
        <v>3</v>
      </c>
      <c r="M1434" s="7">
        <v>0.99199999999999999</v>
      </c>
      <c r="N1434" s="7">
        <v>5.7155999999999998E-2</v>
      </c>
    </row>
    <row r="1435" spans="1:18" x14ac:dyDescent="0.25">
      <c r="B1435" s="25" t="s">
        <v>628</v>
      </c>
      <c r="C1435" s="25" t="s">
        <v>65</v>
      </c>
      <c r="E1435" s="7" t="s">
        <v>164</v>
      </c>
      <c r="F1435" s="7" t="s">
        <v>28</v>
      </c>
      <c r="G1435" s="7" t="s">
        <v>651</v>
      </c>
      <c r="I1435" s="7">
        <v>3</v>
      </c>
      <c r="J1435" s="7">
        <v>0.73199999999999998</v>
      </c>
      <c r="K1435" s="7">
        <v>0</v>
      </c>
      <c r="L1435" s="7">
        <v>3</v>
      </c>
      <c r="M1435" s="7">
        <v>0.99199999999999999</v>
      </c>
      <c r="N1435" s="7">
        <v>9.8724000000000006E-2</v>
      </c>
    </row>
    <row r="1436" spans="1:18" x14ac:dyDescent="0.25">
      <c r="B1436" s="25" t="s">
        <v>628</v>
      </c>
      <c r="C1436" s="25" t="s">
        <v>65</v>
      </c>
      <c r="E1436" s="7" t="s">
        <v>164</v>
      </c>
      <c r="F1436" s="7" t="s">
        <v>28</v>
      </c>
      <c r="G1436" s="7" t="s">
        <v>30</v>
      </c>
      <c r="I1436" s="7">
        <v>3</v>
      </c>
      <c r="J1436" s="7">
        <v>1.675</v>
      </c>
      <c r="K1436" s="7">
        <v>0</v>
      </c>
      <c r="L1436" s="7">
        <v>3</v>
      </c>
      <c r="M1436" s="7">
        <v>0.99199999999999999</v>
      </c>
      <c r="N1436" s="7">
        <v>0.169736</v>
      </c>
    </row>
    <row r="1437" spans="1:18" x14ac:dyDescent="0.25">
      <c r="B1437" s="25" t="s">
        <v>628</v>
      </c>
      <c r="C1437" s="25" t="s">
        <v>65</v>
      </c>
      <c r="E1437" s="7" t="s">
        <v>164</v>
      </c>
      <c r="F1437" s="7" t="s">
        <v>28</v>
      </c>
      <c r="G1437" s="7" t="s">
        <v>652</v>
      </c>
      <c r="I1437" s="7">
        <v>3</v>
      </c>
      <c r="J1437" s="7">
        <v>0.81200000000000006</v>
      </c>
      <c r="K1437" s="7">
        <v>5.0228000000000002E-2</v>
      </c>
      <c r="L1437" s="7">
        <v>3</v>
      </c>
      <c r="M1437" s="7">
        <v>1.01</v>
      </c>
      <c r="N1437" s="7">
        <v>6.4084000000000002E-2</v>
      </c>
    </row>
    <row r="1438" spans="1:18" x14ac:dyDescent="0.25">
      <c r="B1438" s="25"/>
      <c r="C1438" s="25"/>
    </row>
    <row r="1439" spans="1:18" x14ac:dyDescent="0.25">
      <c r="B1439" s="25"/>
      <c r="C1439" s="25"/>
      <c r="I1439" s="18" t="s">
        <v>372</v>
      </c>
      <c r="J1439" s="18" t="s">
        <v>373</v>
      </c>
      <c r="K1439" s="18" t="s">
        <v>374</v>
      </c>
      <c r="L1439" s="18" t="s">
        <v>375</v>
      </c>
      <c r="M1439" s="18" t="s">
        <v>376</v>
      </c>
      <c r="N1439" s="18" t="s">
        <v>377</v>
      </c>
      <c r="O1439" s="18" t="s">
        <v>378</v>
      </c>
      <c r="P1439" s="18"/>
      <c r="Q1439" s="18" t="s">
        <v>379</v>
      </c>
      <c r="R1439" s="18" t="s">
        <v>380</v>
      </c>
    </row>
    <row r="1440" spans="1:18" x14ac:dyDescent="0.25">
      <c r="B1440" s="25"/>
      <c r="C1440" s="25"/>
      <c r="I1440" s="18">
        <v>1</v>
      </c>
      <c r="J1440" s="18">
        <v>6.0000000000000001E-3</v>
      </c>
      <c r="K1440" s="18">
        <v>138.91300000000001</v>
      </c>
      <c r="L1440" s="18">
        <v>0</v>
      </c>
      <c r="M1440" s="18">
        <v>255</v>
      </c>
      <c r="N1440" s="18">
        <v>90</v>
      </c>
      <c r="O1440" s="18">
        <v>1.006</v>
      </c>
      <c r="P1440" s="18"/>
      <c r="Q1440" s="18">
        <v>1.006</v>
      </c>
      <c r="R1440" s="18">
        <f>O1442*1.732</f>
        <v>2.2515999999999998E-2</v>
      </c>
    </row>
    <row r="1441" spans="2:18" x14ac:dyDescent="0.25">
      <c r="B1441" s="25"/>
      <c r="C1441" s="25"/>
      <c r="I1441" s="18">
        <v>2</v>
      </c>
      <c r="J1441" s="18">
        <v>5.0000000000000001E-3</v>
      </c>
      <c r="K1441" s="18">
        <v>2.601</v>
      </c>
      <c r="L1441" s="18">
        <v>0</v>
      </c>
      <c r="M1441" s="18">
        <v>200.667</v>
      </c>
      <c r="N1441" s="18">
        <v>-90</v>
      </c>
      <c r="O1441" s="18">
        <v>0.82299999999999995</v>
      </c>
      <c r="P1441" s="18"/>
      <c r="Q1441" s="18">
        <v>0.82299999999999995</v>
      </c>
      <c r="R1441" s="18">
        <f>O1443*1.732</f>
        <v>0</v>
      </c>
    </row>
    <row r="1442" spans="2:18" x14ac:dyDescent="0.25">
      <c r="B1442" s="25"/>
      <c r="C1442" s="25"/>
      <c r="I1442" s="18">
        <v>3</v>
      </c>
      <c r="J1442" s="19">
        <v>1.2019999999999999E-4</v>
      </c>
      <c r="K1442" s="18">
        <v>155.11099999999999</v>
      </c>
      <c r="L1442" s="18">
        <v>107</v>
      </c>
      <c r="M1442" s="18">
        <v>184.667</v>
      </c>
      <c r="N1442" s="18">
        <v>90</v>
      </c>
      <c r="O1442" s="18">
        <v>1.2999999999999999E-2</v>
      </c>
      <c r="P1442" s="18"/>
      <c r="Q1442" s="18"/>
      <c r="R1442" s="18"/>
    </row>
    <row r="1443" spans="2:18" x14ac:dyDescent="0.25">
      <c r="B1443" s="25"/>
      <c r="C1443" s="25"/>
      <c r="I1443" s="18">
        <v>4</v>
      </c>
      <c r="J1443" s="18">
        <v>21.524000000000001</v>
      </c>
      <c r="K1443" s="18">
        <v>220.364</v>
      </c>
      <c r="L1443" s="18">
        <v>0</v>
      </c>
      <c r="M1443" s="18">
        <v>255</v>
      </c>
      <c r="N1443" s="18">
        <v>0</v>
      </c>
      <c r="O1443" s="18">
        <v>0</v>
      </c>
      <c r="P1443" s="18"/>
      <c r="Q1443" s="18"/>
      <c r="R1443" s="18"/>
    </row>
    <row r="1444" spans="2:18" x14ac:dyDescent="0.25">
      <c r="B1444" s="25"/>
      <c r="C1444" s="25"/>
    </row>
    <row r="1445" spans="2:18" x14ac:dyDescent="0.25">
      <c r="B1445" s="25"/>
      <c r="C1445" s="25"/>
      <c r="I1445" s="18" t="s">
        <v>372</v>
      </c>
      <c r="J1445" s="18" t="s">
        <v>373</v>
      </c>
      <c r="K1445" s="18" t="s">
        <v>374</v>
      </c>
      <c r="L1445" s="18" t="s">
        <v>375</v>
      </c>
      <c r="M1445" s="18" t="s">
        <v>376</v>
      </c>
      <c r="N1445" s="18" t="s">
        <v>377</v>
      </c>
      <c r="O1445" s="18" t="s">
        <v>378</v>
      </c>
      <c r="P1445" s="18"/>
      <c r="Q1445" s="18" t="s">
        <v>379</v>
      </c>
      <c r="R1445" s="18" t="s">
        <v>380</v>
      </c>
    </row>
    <row r="1446" spans="2:18" x14ac:dyDescent="0.25">
      <c r="B1446" s="25"/>
      <c r="C1446" s="25"/>
      <c r="I1446" s="18">
        <v>1</v>
      </c>
      <c r="J1446" s="18">
        <v>6.0000000000000001E-3</v>
      </c>
      <c r="K1446" s="18">
        <v>138.345</v>
      </c>
      <c r="L1446" s="18">
        <v>0</v>
      </c>
      <c r="M1446" s="18">
        <v>255</v>
      </c>
      <c r="N1446" s="18">
        <v>90</v>
      </c>
      <c r="O1446" s="18">
        <v>1.012</v>
      </c>
      <c r="P1446" s="18"/>
      <c r="Q1446" s="18">
        <v>1.012</v>
      </c>
      <c r="R1446" s="18">
        <f>O1448*1.732</f>
        <v>4.1568000000000001E-2</v>
      </c>
    </row>
    <row r="1447" spans="2:18" x14ac:dyDescent="0.25">
      <c r="B1447" s="25"/>
      <c r="C1447" s="25"/>
      <c r="I1447" s="18">
        <v>2</v>
      </c>
      <c r="J1447" s="18">
        <v>2E-3</v>
      </c>
      <c r="K1447" s="18">
        <v>3.9E-2</v>
      </c>
      <c r="L1447" s="18">
        <v>0</v>
      </c>
      <c r="M1447" s="18">
        <v>2.3330000000000002</v>
      </c>
      <c r="N1447" s="18">
        <v>90</v>
      </c>
      <c r="O1447" s="18">
        <v>0.35499999999999998</v>
      </c>
      <c r="P1447" s="18"/>
      <c r="Q1447" s="18">
        <v>0.35499999999999998</v>
      </c>
      <c r="R1447" s="18">
        <f>O1449*1.732</f>
        <v>0</v>
      </c>
    </row>
    <row r="1448" spans="2:18" x14ac:dyDescent="0.25">
      <c r="B1448" s="25"/>
      <c r="C1448" s="25"/>
      <c r="I1448" s="18">
        <v>3</v>
      </c>
      <c r="J1448" s="19">
        <v>1.8139999999999999E-4</v>
      </c>
      <c r="K1448" s="18">
        <v>130.267</v>
      </c>
      <c r="L1448" s="18">
        <v>14</v>
      </c>
      <c r="M1448" s="18">
        <v>209</v>
      </c>
      <c r="N1448" s="18">
        <v>90</v>
      </c>
      <c r="O1448" s="18">
        <v>2.4E-2</v>
      </c>
      <c r="P1448" s="18"/>
      <c r="Q1448" s="18"/>
      <c r="R1448" s="18"/>
    </row>
    <row r="1449" spans="2:18" x14ac:dyDescent="0.25">
      <c r="B1449" s="25"/>
      <c r="C1449" s="25"/>
      <c r="I1449" s="18">
        <v>4</v>
      </c>
      <c r="J1449" s="18">
        <v>19.5</v>
      </c>
      <c r="K1449" s="18">
        <v>220.364</v>
      </c>
      <c r="L1449" s="18">
        <v>0</v>
      </c>
      <c r="M1449" s="18">
        <v>255</v>
      </c>
      <c r="N1449" s="18">
        <v>0</v>
      </c>
      <c r="O1449" s="18">
        <v>0</v>
      </c>
      <c r="P1449" s="18"/>
      <c r="Q1449" s="18"/>
      <c r="R1449" s="18"/>
    </row>
    <row r="1450" spans="2:18" x14ac:dyDescent="0.25">
      <c r="B1450" s="25"/>
      <c r="C1450" s="25"/>
    </row>
    <row r="1451" spans="2:18" x14ac:dyDescent="0.25">
      <c r="B1451" s="25"/>
      <c r="C1451" s="25"/>
      <c r="I1451" s="18" t="s">
        <v>372</v>
      </c>
      <c r="J1451" s="18" t="s">
        <v>373</v>
      </c>
      <c r="K1451" s="18" t="s">
        <v>374</v>
      </c>
      <c r="L1451" s="18" t="s">
        <v>375</v>
      </c>
      <c r="M1451" s="18" t="s">
        <v>376</v>
      </c>
      <c r="N1451" s="18" t="s">
        <v>377</v>
      </c>
      <c r="O1451" s="18" t="s">
        <v>378</v>
      </c>
      <c r="P1451" s="18"/>
      <c r="Q1451" s="18" t="s">
        <v>379</v>
      </c>
      <c r="R1451" s="18" t="s">
        <v>380</v>
      </c>
    </row>
    <row r="1452" spans="2:18" x14ac:dyDescent="0.25">
      <c r="B1452" s="25"/>
      <c r="C1452" s="25"/>
      <c r="I1452" s="18">
        <v>1</v>
      </c>
      <c r="J1452" s="18">
        <v>6.0000000000000001E-3</v>
      </c>
      <c r="K1452" s="18">
        <v>139.37799999999999</v>
      </c>
      <c r="L1452" s="18">
        <v>0</v>
      </c>
      <c r="M1452" s="18">
        <v>255</v>
      </c>
      <c r="N1452" s="18">
        <v>90</v>
      </c>
      <c r="O1452" s="18">
        <v>1.01</v>
      </c>
      <c r="P1452" s="18"/>
      <c r="Q1452" s="18">
        <v>1.01</v>
      </c>
      <c r="R1452" s="18">
        <f>O1454*1.732</f>
        <v>0</v>
      </c>
    </row>
    <row r="1453" spans="2:18" x14ac:dyDescent="0.25">
      <c r="B1453" s="25"/>
      <c r="C1453" s="25"/>
      <c r="I1453" s="18">
        <v>2</v>
      </c>
      <c r="J1453" s="18">
        <v>3.0000000000000001E-3</v>
      </c>
      <c r="K1453" s="18">
        <v>2.1629999999999998</v>
      </c>
      <c r="L1453" s="18">
        <v>0</v>
      </c>
      <c r="M1453" s="18">
        <v>125.667</v>
      </c>
      <c r="N1453" s="18">
        <v>90</v>
      </c>
      <c r="O1453" s="18">
        <v>0.51400000000000001</v>
      </c>
      <c r="P1453" s="18"/>
      <c r="Q1453" s="18">
        <v>0.51400000000000001</v>
      </c>
      <c r="R1453" s="18">
        <f>O1455*1.732</f>
        <v>4.3300000000000005E-2</v>
      </c>
    </row>
    <row r="1454" spans="2:18" x14ac:dyDescent="0.25">
      <c r="B1454" s="25"/>
      <c r="C1454" s="25"/>
      <c r="I1454" s="18">
        <v>3</v>
      </c>
      <c r="J1454" s="18">
        <v>20.643999999999998</v>
      </c>
      <c r="K1454" s="18">
        <v>220.364</v>
      </c>
      <c r="L1454" s="18">
        <v>0</v>
      </c>
      <c r="M1454" s="18">
        <v>255</v>
      </c>
      <c r="N1454" s="18">
        <v>0</v>
      </c>
      <c r="O1454" s="18">
        <v>0</v>
      </c>
      <c r="P1454" s="18"/>
      <c r="Q1454" s="18"/>
      <c r="R1454" s="18"/>
    </row>
    <row r="1455" spans="2:18" x14ac:dyDescent="0.25">
      <c r="B1455" s="25"/>
      <c r="C1455" s="25"/>
      <c r="I1455" s="18">
        <v>4</v>
      </c>
      <c r="J1455" s="19">
        <v>1.9210000000000001E-4</v>
      </c>
      <c r="K1455" s="18">
        <v>17</v>
      </c>
      <c r="L1455" s="18">
        <v>1</v>
      </c>
      <c r="M1455" s="18">
        <v>56.332999999999998</v>
      </c>
      <c r="N1455" s="18">
        <v>90</v>
      </c>
      <c r="O1455" s="18">
        <v>2.5000000000000001E-2</v>
      </c>
      <c r="P1455" s="18"/>
      <c r="Q1455" s="18"/>
      <c r="R1455" s="18"/>
    </row>
    <row r="1456" spans="2:18" x14ac:dyDescent="0.25">
      <c r="B1456" s="25"/>
      <c r="C1456" s="25"/>
    </row>
    <row r="1457" spans="2:18" x14ac:dyDescent="0.25">
      <c r="B1457" s="25"/>
      <c r="C1457" s="25"/>
      <c r="I1457" s="18" t="s">
        <v>372</v>
      </c>
      <c r="J1457" s="18" t="s">
        <v>373</v>
      </c>
      <c r="K1457" s="18" t="s">
        <v>374</v>
      </c>
      <c r="L1457" s="18" t="s">
        <v>375</v>
      </c>
      <c r="M1457" s="18" t="s">
        <v>376</v>
      </c>
      <c r="N1457" s="18" t="s">
        <v>377</v>
      </c>
      <c r="O1457" s="18" t="s">
        <v>378</v>
      </c>
      <c r="P1457" s="18"/>
      <c r="Q1457" s="18" t="s">
        <v>379</v>
      </c>
      <c r="R1457" s="18" t="s">
        <v>380</v>
      </c>
    </row>
    <row r="1458" spans="2:18" x14ac:dyDescent="0.25">
      <c r="B1458" s="25"/>
      <c r="C1458" s="25"/>
      <c r="I1458" s="18">
        <v>1</v>
      </c>
      <c r="J1458" s="18">
        <v>6.0000000000000001E-3</v>
      </c>
      <c r="K1458" s="18">
        <v>139.33699999999999</v>
      </c>
      <c r="L1458" s="18">
        <v>0</v>
      </c>
      <c r="M1458" s="18">
        <v>255</v>
      </c>
      <c r="N1458" s="18">
        <v>90</v>
      </c>
      <c r="O1458" s="18">
        <v>1.006</v>
      </c>
      <c r="P1458" s="18"/>
      <c r="Q1458" s="18">
        <v>1.006</v>
      </c>
      <c r="R1458" s="18">
        <f>O1460*1.732</f>
        <v>7.1012000000000006E-2</v>
      </c>
    </row>
    <row r="1459" spans="2:18" x14ac:dyDescent="0.25">
      <c r="B1459" s="25"/>
      <c r="C1459" s="25"/>
      <c r="I1459" s="18">
        <v>2</v>
      </c>
      <c r="J1459" s="18">
        <v>5.0000000000000001E-3</v>
      </c>
      <c r="K1459" s="18">
        <v>0.61199999999999999</v>
      </c>
      <c r="L1459" s="18">
        <v>0</v>
      </c>
      <c r="M1459" s="18">
        <v>93</v>
      </c>
      <c r="N1459" s="18">
        <v>-90</v>
      </c>
      <c r="O1459" s="18">
        <v>0.878</v>
      </c>
      <c r="P1459" s="18"/>
      <c r="Q1459" s="18">
        <v>0.878</v>
      </c>
      <c r="R1459" s="18">
        <f>O1461*1.732</f>
        <v>0</v>
      </c>
    </row>
    <row r="1460" spans="2:18" x14ac:dyDescent="0.25">
      <c r="B1460" s="25"/>
      <c r="C1460" s="25"/>
      <c r="I1460" s="18">
        <v>3</v>
      </c>
      <c r="J1460" s="19">
        <v>2.7040000000000001E-4</v>
      </c>
      <c r="K1460" s="18">
        <v>28.042000000000002</v>
      </c>
      <c r="L1460" s="18">
        <v>0</v>
      </c>
      <c r="M1460" s="18">
        <v>55</v>
      </c>
      <c r="N1460" s="18">
        <v>90</v>
      </c>
      <c r="O1460" s="18">
        <v>4.1000000000000002E-2</v>
      </c>
      <c r="P1460" s="18"/>
      <c r="Q1460" s="18"/>
      <c r="R1460" s="18"/>
    </row>
    <row r="1461" spans="2:18" x14ac:dyDescent="0.25">
      <c r="B1461" s="25"/>
      <c r="C1461" s="25"/>
      <c r="I1461" s="18">
        <v>4</v>
      </c>
      <c r="J1461" s="18">
        <v>6.4359999999999999</v>
      </c>
      <c r="K1461" s="18">
        <v>210.643</v>
      </c>
      <c r="L1461" s="18">
        <v>0</v>
      </c>
      <c r="M1461" s="18">
        <v>255</v>
      </c>
      <c r="N1461" s="18">
        <v>0</v>
      </c>
      <c r="O1461" s="18">
        <v>0</v>
      </c>
      <c r="P1461" s="18"/>
      <c r="Q1461" s="18"/>
      <c r="R1461" s="18"/>
    </row>
    <row r="1462" spans="2:18" x14ac:dyDescent="0.25">
      <c r="B1462" s="25"/>
      <c r="C1462" s="25"/>
    </row>
    <row r="1463" spans="2:18" x14ac:dyDescent="0.25">
      <c r="B1463" s="25"/>
      <c r="C1463" s="25"/>
      <c r="I1463" s="18" t="s">
        <v>372</v>
      </c>
      <c r="J1463" s="18" t="s">
        <v>373</v>
      </c>
      <c r="K1463" s="18" t="s">
        <v>374</v>
      </c>
      <c r="L1463" s="18" t="s">
        <v>375</v>
      </c>
      <c r="M1463" s="18" t="s">
        <v>376</v>
      </c>
      <c r="N1463" s="18" t="s">
        <v>377</v>
      </c>
      <c r="O1463" s="18" t="s">
        <v>378</v>
      </c>
      <c r="P1463" s="18"/>
      <c r="Q1463" s="18" t="s">
        <v>379</v>
      </c>
      <c r="R1463" s="18" t="s">
        <v>380</v>
      </c>
    </row>
    <row r="1464" spans="2:18" x14ac:dyDescent="0.25">
      <c r="B1464" s="25"/>
      <c r="C1464" s="25"/>
      <c r="I1464" s="18">
        <v>1</v>
      </c>
      <c r="J1464" s="18">
        <v>8.0000000000000002E-3</v>
      </c>
      <c r="K1464" s="18">
        <v>4.9189999999999996</v>
      </c>
      <c r="L1464" s="18">
        <v>0</v>
      </c>
      <c r="M1464" s="18">
        <v>17.332999999999998</v>
      </c>
      <c r="N1464" s="18">
        <v>90</v>
      </c>
      <c r="O1464" s="18">
        <v>0.99199999999999999</v>
      </c>
      <c r="P1464" s="18"/>
      <c r="Q1464" s="18">
        <v>0.99199999999999999</v>
      </c>
      <c r="R1464" s="18">
        <f>O1470*1.732</f>
        <v>5.7156000000000005E-2</v>
      </c>
    </row>
    <row r="1465" spans="2:18" x14ac:dyDescent="0.25">
      <c r="B1465" s="25"/>
      <c r="C1465" s="25"/>
      <c r="I1465" s="18">
        <v>2</v>
      </c>
      <c r="J1465" s="18">
        <v>8.0000000000000002E-3</v>
      </c>
      <c r="K1465" s="18">
        <v>14.694000000000001</v>
      </c>
      <c r="L1465" s="18">
        <v>0</v>
      </c>
      <c r="M1465" s="18">
        <v>101</v>
      </c>
      <c r="N1465" s="18">
        <v>90</v>
      </c>
      <c r="O1465" s="18">
        <v>0.99199999999999999</v>
      </c>
      <c r="P1465" s="18"/>
      <c r="Q1465" s="18">
        <v>0.99199999999999999</v>
      </c>
      <c r="R1465" s="18">
        <f t="shared" ref="R1465:R1469" si="53">O1471*1.732</f>
        <v>9.8724000000000006E-2</v>
      </c>
    </row>
    <row r="1466" spans="2:18" x14ac:dyDescent="0.25">
      <c r="B1466" s="25"/>
      <c r="C1466" s="25"/>
      <c r="I1466" s="18">
        <v>3</v>
      </c>
      <c r="J1466" s="18">
        <v>8.0000000000000002E-3</v>
      </c>
      <c r="K1466" s="18">
        <v>21.762</v>
      </c>
      <c r="L1466" s="18">
        <v>0</v>
      </c>
      <c r="M1466" s="18">
        <v>68</v>
      </c>
      <c r="N1466" s="18">
        <v>90</v>
      </c>
      <c r="O1466" s="18">
        <v>0.99199999999999999</v>
      </c>
      <c r="P1466" s="18"/>
      <c r="Q1466" s="18">
        <v>0.99199999999999999</v>
      </c>
      <c r="R1466" s="18">
        <f t="shared" si="53"/>
        <v>0.169736</v>
      </c>
    </row>
    <row r="1467" spans="2:18" x14ac:dyDescent="0.25">
      <c r="B1467" s="25"/>
      <c r="C1467" s="25"/>
      <c r="I1467" s="18">
        <v>4</v>
      </c>
      <c r="J1467" s="18">
        <v>7.0000000000000001E-3</v>
      </c>
      <c r="K1467" s="18">
        <v>140.71700000000001</v>
      </c>
      <c r="L1467" s="18">
        <v>22</v>
      </c>
      <c r="M1467" s="18">
        <v>213</v>
      </c>
      <c r="N1467" s="18">
        <v>90</v>
      </c>
      <c r="O1467" s="18">
        <v>0.79700000000000004</v>
      </c>
      <c r="P1467" s="18"/>
      <c r="Q1467" s="18">
        <v>0.79700000000000004</v>
      </c>
      <c r="R1467" s="18">
        <f t="shared" si="53"/>
        <v>1.3856E-2</v>
      </c>
    </row>
    <row r="1468" spans="2:18" x14ac:dyDescent="0.25">
      <c r="B1468" s="25"/>
      <c r="C1468" s="25"/>
      <c r="I1468" s="18">
        <v>5</v>
      </c>
      <c r="J1468" s="18">
        <v>6.0000000000000001E-3</v>
      </c>
      <c r="K1468" s="18">
        <v>120.91200000000001</v>
      </c>
      <c r="L1468" s="18">
        <v>16</v>
      </c>
      <c r="M1468" s="18">
        <v>228</v>
      </c>
      <c r="N1468" s="18">
        <v>90</v>
      </c>
      <c r="O1468" s="18">
        <v>0.73199999999999998</v>
      </c>
      <c r="P1468" s="18"/>
      <c r="Q1468" s="18">
        <v>0.73199999999999998</v>
      </c>
      <c r="R1468" s="18">
        <f t="shared" si="53"/>
        <v>0</v>
      </c>
    </row>
    <row r="1469" spans="2:18" x14ac:dyDescent="0.25">
      <c r="B1469" s="25"/>
      <c r="C1469" s="25"/>
      <c r="I1469" s="18">
        <v>6</v>
      </c>
      <c r="J1469" s="18">
        <v>1.4E-2</v>
      </c>
      <c r="K1469" s="18">
        <v>204.06800000000001</v>
      </c>
      <c r="L1469" s="18">
        <v>42</v>
      </c>
      <c r="M1469" s="18">
        <v>214</v>
      </c>
      <c r="N1469" s="18">
        <v>90</v>
      </c>
      <c r="O1469" s="18">
        <v>1.675</v>
      </c>
      <c r="P1469" s="18"/>
      <c r="Q1469" s="18">
        <v>1.675</v>
      </c>
      <c r="R1469" s="18">
        <f t="shared" si="53"/>
        <v>0</v>
      </c>
    </row>
    <row r="1470" spans="2:18" x14ac:dyDescent="0.25">
      <c r="B1470" s="25"/>
      <c r="C1470" s="25"/>
      <c r="I1470" s="18">
        <v>7</v>
      </c>
      <c r="J1470" s="19">
        <v>3.3050000000000001E-4</v>
      </c>
      <c r="K1470" s="18">
        <v>0</v>
      </c>
      <c r="L1470" s="18">
        <v>0</v>
      </c>
      <c r="M1470" s="18">
        <v>0</v>
      </c>
      <c r="N1470" s="18">
        <v>90</v>
      </c>
      <c r="O1470" s="18">
        <v>3.3000000000000002E-2</v>
      </c>
      <c r="P1470" s="18"/>
      <c r="Q1470" s="18"/>
      <c r="R1470" s="18"/>
    </row>
    <row r="1471" spans="2:18" x14ac:dyDescent="0.25">
      <c r="B1471" s="25"/>
      <c r="C1471" s="25"/>
      <c r="I1471" s="18">
        <v>8</v>
      </c>
      <c r="J1471" s="19">
        <v>5.2879999999999995E-4</v>
      </c>
      <c r="K1471" s="18">
        <v>10.5</v>
      </c>
      <c r="L1471" s="18">
        <v>0</v>
      </c>
      <c r="M1471" s="18">
        <v>76</v>
      </c>
      <c r="N1471" s="18">
        <v>90</v>
      </c>
      <c r="O1471" s="18">
        <v>5.7000000000000002E-2</v>
      </c>
      <c r="P1471" s="18"/>
      <c r="Q1471" s="18"/>
      <c r="R1471" s="18"/>
    </row>
    <row r="1472" spans="2:18" x14ac:dyDescent="0.25">
      <c r="B1472" s="25"/>
      <c r="C1472" s="25"/>
      <c r="I1472" s="18">
        <v>9</v>
      </c>
      <c r="J1472" s="19">
        <v>8.5930000000000002E-4</v>
      </c>
      <c r="K1472" s="18">
        <v>0</v>
      </c>
      <c r="L1472" s="18">
        <v>0</v>
      </c>
      <c r="M1472" s="18">
        <v>0</v>
      </c>
      <c r="N1472" s="18">
        <v>90</v>
      </c>
      <c r="O1472" s="18">
        <v>9.8000000000000004E-2</v>
      </c>
      <c r="P1472" s="18"/>
      <c r="Q1472" s="18"/>
      <c r="R1472" s="18"/>
    </row>
    <row r="1473" spans="1:18" x14ac:dyDescent="0.25">
      <c r="B1473" s="25"/>
      <c r="C1473" s="25"/>
      <c r="I1473" s="18">
        <v>10</v>
      </c>
      <c r="J1473" s="19">
        <v>1.3219999999999999E-4</v>
      </c>
      <c r="K1473" s="18">
        <v>6</v>
      </c>
      <c r="L1473" s="18">
        <v>0</v>
      </c>
      <c r="M1473" s="18">
        <v>12</v>
      </c>
      <c r="N1473" s="18">
        <v>90</v>
      </c>
      <c r="O1473" s="18">
        <v>8.0000000000000002E-3</v>
      </c>
      <c r="P1473" s="18"/>
      <c r="Q1473" s="18"/>
      <c r="R1473" s="18"/>
    </row>
    <row r="1474" spans="1:18" x14ac:dyDescent="0.25">
      <c r="B1474" s="25"/>
      <c r="C1474" s="25"/>
      <c r="I1474" s="18">
        <v>11</v>
      </c>
      <c r="J1474" s="18">
        <v>11.95</v>
      </c>
      <c r="K1474" s="18">
        <v>222.095</v>
      </c>
      <c r="L1474" s="18">
        <v>0</v>
      </c>
      <c r="M1474" s="18">
        <v>255</v>
      </c>
      <c r="N1474" s="18">
        <v>0</v>
      </c>
      <c r="O1474" s="18">
        <v>0</v>
      </c>
      <c r="P1474" s="18"/>
      <c r="Q1474" s="18"/>
      <c r="R1474" s="18"/>
    </row>
    <row r="1475" spans="1:18" x14ac:dyDescent="0.25">
      <c r="B1475" s="25"/>
      <c r="C1475" s="25"/>
      <c r="I1475" s="18">
        <v>12</v>
      </c>
      <c r="J1475" s="18">
        <v>11.95</v>
      </c>
      <c r="K1475" s="18">
        <v>222.095</v>
      </c>
      <c r="L1475" s="18">
        <v>0</v>
      </c>
      <c r="M1475" s="18">
        <v>255</v>
      </c>
      <c r="N1475" s="18">
        <v>0</v>
      </c>
      <c r="O1475" s="18">
        <v>0</v>
      </c>
      <c r="P1475" s="18"/>
      <c r="Q1475" s="18"/>
      <c r="R1475" s="18"/>
    </row>
    <row r="1476" spans="1:18" x14ac:dyDescent="0.25">
      <c r="B1476" s="25"/>
      <c r="C1476" s="25"/>
    </row>
    <row r="1477" spans="1:18" x14ac:dyDescent="0.25">
      <c r="B1477" s="25"/>
      <c r="C1477" s="25"/>
    </row>
    <row r="1478" spans="1:18" x14ac:dyDescent="0.25">
      <c r="B1478" s="25"/>
      <c r="C1478" s="25"/>
      <c r="I1478" s="18" t="s">
        <v>372</v>
      </c>
      <c r="J1478" s="18" t="s">
        <v>373</v>
      </c>
      <c r="K1478" s="18" t="s">
        <v>374</v>
      </c>
      <c r="L1478" s="18" t="s">
        <v>375</v>
      </c>
      <c r="M1478" s="18" t="s">
        <v>376</v>
      </c>
      <c r="N1478" s="18" t="s">
        <v>377</v>
      </c>
      <c r="O1478" s="18" t="s">
        <v>378</v>
      </c>
      <c r="P1478" s="18"/>
      <c r="Q1478" s="18" t="s">
        <v>379</v>
      </c>
      <c r="R1478" s="18" t="s">
        <v>380</v>
      </c>
    </row>
    <row r="1479" spans="1:18" x14ac:dyDescent="0.25">
      <c r="B1479" s="25"/>
      <c r="C1479" s="25"/>
      <c r="I1479" s="18">
        <v>1</v>
      </c>
      <c r="J1479" s="18">
        <v>7.0000000000000001E-3</v>
      </c>
      <c r="K1479" s="18">
        <v>138.89400000000001</v>
      </c>
      <c r="L1479" s="18">
        <v>0</v>
      </c>
      <c r="M1479" s="18">
        <v>255</v>
      </c>
      <c r="N1479" s="18">
        <v>90</v>
      </c>
      <c r="O1479" s="18">
        <v>1.01</v>
      </c>
      <c r="P1479" s="18"/>
      <c r="Q1479" s="18">
        <v>1.01</v>
      </c>
      <c r="R1479" s="18">
        <f>O1481*1.732</f>
        <v>6.4084000000000002E-2</v>
      </c>
    </row>
    <row r="1480" spans="1:18" x14ac:dyDescent="0.25">
      <c r="B1480" s="25"/>
      <c r="C1480" s="25"/>
      <c r="I1480" s="18">
        <v>2</v>
      </c>
      <c r="J1480" s="18">
        <v>6.0000000000000001E-3</v>
      </c>
      <c r="K1480" s="18">
        <v>118.729</v>
      </c>
      <c r="L1480" s="18">
        <v>12</v>
      </c>
      <c r="M1480" s="18">
        <v>156.667</v>
      </c>
      <c r="N1480" s="18">
        <v>90</v>
      </c>
      <c r="O1480" s="18">
        <v>0.81200000000000006</v>
      </c>
      <c r="P1480" s="18"/>
      <c r="Q1480" s="18">
        <v>0.81200000000000006</v>
      </c>
      <c r="R1480" s="18">
        <f>O1482*1.732</f>
        <v>5.0228000000000002E-2</v>
      </c>
    </row>
    <row r="1481" spans="1:18" x14ac:dyDescent="0.25">
      <c r="B1481" s="25"/>
      <c r="C1481" s="25"/>
      <c r="I1481" s="18">
        <v>3</v>
      </c>
      <c r="J1481" s="19">
        <v>3.212E-4</v>
      </c>
      <c r="K1481" s="18">
        <v>49.667000000000002</v>
      </c>
      <c r="L1481" s="18">
        <v>8.3330000000000002</v>
      </c>
      <c r="M1481" s="18">
        <v>89.667000000000002</v>
      </c>
      <c r="N1481" s="18">
        <v>90</v>
      </c>
      <c r="O1481" s="18">
        <v>3.6999999999999998E-2</v>
      </c>
      <c r="P1481" s="18"/>
      <c r="Q1481" s="18"/>
      <c r="R1481" s="18"/>
    </row>
    <row r="1482" spans="1:18" x14ac:dyDescent="0.25">
      <c r="B1482" s="25"/>
      <c r="C1482" s="25"/>
      <c r="I1482" s="18">
        <v>4</v>
      </c>
      <c r="J1482" s="19">
        <v>2.677E-4</v>
      </c>
      <c r="K1482" s="18">
        <v>51.267000000000003</v>
      </c>
      <c r="L1482" s="18">
        <v>10</v>
      </c>
      <c r="M1482" s="18">
        <v>86.667000000000002</v>
      </c>
      <c r="N1482" s="18">
        <v>90</v>
      </c>
      <c r="O1482" s="18">
        <v>2.9000000000000001E-2</v>
      </c>
      <c r="P1482" s="18"/>
      <c r="Q1482" s="18"/>
      <c r="R1482" s="18"/>
    </row>
    <row r="1483" spans="1:18" x14ac:dyDescent="0.25">
      <c r="B1483" s="25"/>
      <c r="C1483" s="25"/>
    </row>
    <row r="1484" spans="1:18" x14ac:dyDescent="0.25">
      <c r="B1484" s="25"/>
      <c r="C1484" s="25"/>
    </row>
    <row r="1485" spans="1:18" x14ac:dyDescent="0.25">
      <c r="B1485" s="25"/>
      <c r="C1485" s="25"/>
    </row>
    <row r="1486" spans="1:18" x14ac:dyDescent="0.25">
      <c r="B1486" s="25"/>
      <c r="C1486" s="25"/>
    </row>
    <row r="1487" spans="1:18" x14ac:dyDescent="0.25">
      <c r="A1487" s="7">
        <v>24</v>
      </c>
      <c r="B1487" s="25" t="s">
        <v>171</v>
      </c>
      <c r="C1487" s="25" t="s">
        <v>16</v>
      </c>
      <c r="E1487" s="25" t="s">
        <v>173</v>
      </c>
      <c r="F1487" s="7" t="s">
        <v>28</v>
      </c>
      <c r="G1487" s="25" t="s">
        <v>49</v>
      </c>
      <c r="H1487" s="25"/>
      <c r="I1487" s="7">
        <v>3</v>
      </c>
      <c r="J1487" s="7">
        <v>1.111</v>
      </c>
      <c r="K1487" s="7">
        <v>0</v>
      </c>
      <c r="L1487" s="7">
        <v>3</v>
      </c>
      <c r="M1487" s="7">
        <v>1.222</v>
      </c>
      <c r="N1487" s="7">
        <v>1.008024</v>
      </c>
    </row>
    <row r="1488" spans="1:18" x14ac:dyDescent="0.25">
      <c r="B1488" s="25" t="s">
        <v>171</v>
      </c>
      <c r="C1488" s="25" t="s">
        <v>16</v>
      </c>
      <c r="E1488" s="25" t="s">
        <v>173</v>
      </c>
      <c r="F1488" s="7" t="s">
        <v>28</v>
      </c>
      <c r="G1488" s="7" t="s">
        <v>43</v>
      </c>
      <c r="I1488" s="7">
        <v>3</v>
      </c>
      <c r="J1488" s="7">
        <v>2.556</v>
      </c>
      <c r="K1488" s="7">
        <v>0.37757600000000002</v>
      </c>
      <c r="L1488" s="7">
        <v>3</v>
      </c>
      <c r="M1488" s="7">
        <v>1.0369999999999999</v>
      </c>
      <c r="N1488" s="7">
        <v>0.12643599999999999</v>
      </c>
    </row>
    <row r="1489" spans="2:14" x14ac:dyDescent="0.25">
      <c r="B1489" s="25" t="s">
        <v>171</v>
      </c>
      <c r="C1489" s="25" t="s">
        <v>16</v>
      </c>
      <c r="E1489" s="25" t="s">
        <v>173</v>
      </c>
      <c r="F1489" s="7" t="s">
        <v>28</v>
      </c>
      <c r="G1489" s="7" t="s">
        <v>33</v>
      </c>
      <c r="I1489" s="7">
        <v>3</v>
      </c>
      <c r="J1489" s="7">
        <v>219.47399999999999</v>
      </c>
      <c r="K1489" s="7">
        <v>322.99375199999997</v>
      </c>
      <c r="L1489" s="7">
        <v>3</v>
      </c>
      <c r="M1489" s="7">
        <v>1.1850000000000001</v>
      </c>
      <c r="N1489" s="7">
        <v>0.94394000000000011</v>
      </c>
    </row>
    <row r="1490" spans="2:14" x14ac:dyDescent="0.25">
      <c r="B1490" s="25" t="s">
        <v>171</v>
      </c>
      <c r="C1490" s="25" t="s">
        <v>16</v>
      </c>
      <c r="E1490" s="25" t="s">
        <v>173</v>
      </c>
      <c r="F1490" s="7" t="s">
        <v>28</v>
      </c>
      <c r="G1490" s="7" t="s">
        <v>50</v>
      </c>
      <c r="I1490" s="7">
        <v>3</v>
      </c>
      <c r="J1490" s="7">
        <v>2</v>
      </c>
      <c r="K1490" s="7">
        <v>0.315224</v>
      </c>
      <c r="L1490" s="7">
        <v>3</v>
      </c>
      <c r="M1490" s="7">
        <v>1.0740000000000001</v>
      </c>
      <c r="N1490" s="7">
        <v>0.63044800000000001</v>
      </c>
    </row>
    <row r="1491" spans="2:14" x14ac:dyDescent="0.25">
      <c r="B1491" s="25" t="s">
        <v>171</v>
      </c>
      <c r="C1491" s="25" t="s">
        <v>16</v>
      </c>
      <c r="E1491" s="25" t="s">
        <v>173</v>
      </c>
      <c r="F1491" s="7" t="s">
        <v>28</v>
      </c>
      <c r="G1491" s="7" t="s">
        <v>34</v>
      </c>
      <c r="I1491" s="7">
        <v>3</v>
      </c>
      <c r="J1491" s="7">
        <v>2.4729999999999999</v>
      </c>
      <c r="K1491" s="7">
        <v>1.13446</v>
      </c>
      <c r="L1491" s="7">
        <v>3</v>
      </c>
      <c r="M1491" s="7">
        <v>1.0740000000000001</v>
      </c>
      <c r="N1491" s="7">
        <v>0.12643599999999999</v>
      </c>
    </row>
    <row r="1492" spans="2:14" x14ac:dyDescent="0.25">
      <c r="B1492" s="25" t="s">
        <v>171</v>
      </c>
      <c r="C1492" s="25" t="s">
        <v>16</v>
      </c>
      <c r="E1492" s="25" t="s">
        <v>173</v>
      </c>
      <c r="F1492" s="7" t="s">
        <v>28</v>
      </c>
      <c r="G1492" s="7" t="s">
        <v>5</v>
      </c>
      <c r="I1492" s="7">
        <v>3</v>
      </c>
      <c r="J1492" s="7">
        <v>0.90900000000000003</v>
      </c>
      <c r="K1492" s="7">
        <v>0.25113999999999997</v>
      </c>
      <c r="L1492" s="7">
        <v>3</v>
      </c>
      <c r="M1492" s="7">
        <v>1.111</v>
      </c>
      <c r="N1492" s="7">
        <v>0</v>
      </c>
    </row>
    <row r="1493" spans="2:14" x14ac:dyDescent="0.25">
      <c r="B1493" s="25" t="s">
        <v>171</v>
      </c>
      <c r="C1493" s="25" t="s">
        <v>16</v>
      </c>
      <c r="E1493" s="25" t="s">
        <v>173</v>
      </c>
      <c r="F1493" s="7" t="s">
        <v>28</v>
      </c>
      <c r="G1493" s="7" t="s">
        <v>30</v>
      </c>
      <c r="I1493" s="7">
        <v>3</v>
      </c>
      <c r="J1493" s="7">
        <v>1.5640000000000001</v>
      </c>
      <c r="K1493" s="7">
        <v>0.37757600000000002</v>
      </c>
      <c r="L1493" s="7">
        <v>3</v>
      </c>
      <c r="M1493" s="7">
        <v>1.111</v>
      </c>
      <c r="N1493" s="7">
        <v>0.25113999999999997</v>
      </c>
    </row>
    <row r="1494" spans="2:14" x14ac:dyDescent="0.25">
      <c r="B1494" s="25" t="s">
        <v>171</v>
      </c>
      <c r="C1494" s="25" t="s">
        <v>16</v>
      </c>
      <c r="E1494" s="25" t="s">
        <v>173</v>
      </c>
      <c r="F1494" s="7" t="s">
        <v>28</v>
      </c>
      <c r="G1494" s="7" t="s">
        <v>46</v>
      </c>
      <c r="I1494" s="7">
        <v>3</v>
      </c>
      <c r="J1494" s="7">
        <v>0.76400000000000001</v>
      </c>
      <c r="K1494" s="7">
        <v>0</v>
      </c>
      <c r="L1494" s="7">
        <v>3</v>
      </c>
      <c r="M1494" s="7">
        <v>1</v>
      </c>
      <c r="N1494" s="7">
        <v>0</v>
      </c>
    </row>
    <row r="1495" spans="2:14" x14ac:dyDescent="0.25">
      <c r="B1495" s="25" t="s">
        <v>171</v>
      </c>
      <c r="C1495" s="25" t="s">
        <v>16</v>
      </c>
      <c r="E1495" s="25" t="s">
        <v>174</v>
      </c>
      <c r="F1495" s="7" t="s">
        <v>28</v>
      </c>
      <c r="G1495" s="25" t="s">
        <v>49</v>
      </c>
      <c r="H1495" s="25"/>
      <c r="I1495" s="7">
        <v>3</v>
      </c>
      <c r="J1495" s="7">
        <v>1.1000000000000001</v>
      </c>
      <c r="K1495" s="7">
        <v>0</v>
      </c>
      <c r="L1495" s="7">
        <v>3</v>
      </c>
      <c r="M1495" s="7">
        <v>1.1399999999999999</v>
      </c>
      <c r="N1495" s="7">
        <v>1.0738399999999999</v>
      </c>
    </row>
    <row r="1496" spans="2:14" x14ac:dyDescent="0.25">
      <c r="B1496" s="25" t="s">
        <v>171</v>
      </c>
      <c r="C1496" s="25" t="s">
        <v>16</v>
      </c>
      <c r="E1496" s="25" t="s">
        <v>174</v>
      </c>
      <c r="F1496" s="7" t="s">
        <v>28</v>
      </c>
      <c r="G1496" s="7" t="s">
        <v>43</v>
      </c>
      <c r="I1496" s="7">
        <v>3</v>
      </c>
      <c r="J1496" s="7">
        <v>2.96</v>
      </c>
      <c r="K1496" s="7">
        <v>0.65815999999999997</v>
      </c>
      <c r="L1496" s="7">
        <v>3</v>
      </c>
      <c r="M1496" s="7">
        <v>1.02</v>
      </c>
      <c r="N1496" s="7">
        <v>0.10392</v>
      </c>
    </row>
    <row r="1497" spans="2:14" x14ac:dyDescent="0.25">
      <c r="B1497" s="25" t="s">
        <v>171</v>
      </c>
      <c r="C1497" s="25" t="s">
        <v>16</v>
      </c>
      <c r="E1497" s="25" t="s">
        <v>174</v>
      </c>
      <c r="F1497" s="7" t="s">
        <v>28</v>
      </c>
      <c r="G1497" s="7" t="s">
        <v>33</v>
      </c>
      <c r="I1497" s="7">
        <v>3</v>
      </c>
      <c r="J1497" s="7">
        <v>2.36</v>
      </c>
      <c r="K1497" s="7">
        <v>1.1084799999999999</v>
      </c>
      <c r="L1497" s="7">
        <v>3</v>
      </c>
      <c r="M1497" s="7">
        <v>1.08</v>
      </c>
      <c r="N1497" s="7">
        <v>0.79671999999999998</v>
      </c>
    </row>
    <row r="1498" spans="2:14" x14ac:dyDescent="0.25">
      <c r="B1498" s="25" t="s">
        <v>171</v>
      </c>
      <c r="C1498" s="25" t="s">
        <v>16</v>
      </c>
      <c r="E1498" s="25" t="s">
        <v>174</v>
      </c>
      <c r="F1498" s="7" t="s">
        <v>28</v>
      </c>
      <c r="G1498" s="7" t="s">
        <v>50</v>
      </c>
      <c r="I1498" s="7">
        <v>3</v>
      </c>
      <c r="J1498" s="7">
        <v>2.2000000000000002</v>
      </c>
      <c r="K1498" s="7">
        <v>0.31175999999999998</v>
      </c>
      <c r="L1498" s="7">
        <v>3</v>
      </c>
      <c r="M1498" s="7">
        <v>1.04</v>
      </c>
      <c r="N1498" s="7">
        <v>0.58888000000000007</v>
      </c>
    </row>
    <row r="1499" spans="2:14" x14ac:dyDescent="0.25">
      <c r="B1499" s="25" t="s">
        <v>171</v>
      </c>
      <c r="C1499" s="25" t="s">
        <v>16</v>
      </c>
      <c r="E1499" s="25" t="s">
        <v>174</v>
      </c>
      <c r="F1499" s="7" t="s">
        <v>28</v>
      </c>
      <c r="G1499" s="7" t="s">
        <v>34</v>
      </c>
      <c r="I1499" s="7">
        <v>3</v>
      </c>
      <c r="J1499" s="7">
        <v>1.7</v>
      </c>
      <c r="K1499" s="7">
        <v>0.10392</v>
      </c>
      <c r="L1499" s="7">
        <v>3</v>
      </c>
      <c r="M1499" s="7">
        <v>1</v>
      </c>
      <c r="N1499" s="7">
        <v>0.10392</v>
      </c>
    </row>
    <row r="1500" spans="2:14" x14ac:dyDescent="0.25">
      <c r="B1500" s="25" t="s">
        <v>171</v>
      </c>
      <c r="C1500" s="25" t="s">
        <v>16</v>
      </c>
      <c r="E1500" s="25" t="s">
        <v>174</v>
      </c>
      <c r="F1500" s="7" t="s">
        <v>28</v>
      </c>
      <c r="G1500" s="7" t="s">
        <v>5</v>
      </c>
      <c r="I1500" s="7">
        <v>3</v>
      </c>
      <c r="J1500" s="7">
        <v>0.8</v>
      </c>
      <c r="K1500" s="7">
        <v>0.20784</v>
      </c>
      <c r="L1500" s="7">
        <v>3</v>
      </c>
      <c r="M1500" s="7">
        <v>1.04</v>
      </c>
      <c r="N1500" s="7">
        <v>0</v>
      </c>
    </row>
    <row r="1501" spans="2:14" x14ac:dyDescent="0.25">
      <c r="B1501" s="25" t="s">
        <v>171</v>
      </c>
      <c r="C1501" s="25" t="s">
        <v>16</v>
      </c>
      <c r="E1501" s="25" t="s">
        <v>174</v>
      </c>
      <c r="F1501" s="7" t="s">
        <v>28</v>
      </c>
      <c r="G1501" s="7" t="s">
        <v>30</v>
      </c>
      <c r="I1501" s="7">
        <v>3</v>
      </c>
      <c r="J1501" s="7">
        <v>1.66</v>
      </c>
      <c r="K1501" s="7">
        <v>0.17320000000000002</v>
      </c>
      <c r="L1501" s="7">
        <v>3</v>
      </c>
      <c r="M1501" s="7">
        <v>1.02</v>
      </c>
      <c r="N1501" s="7">
        <v>0.24248000000000003</v>
      </c>
    </row>
    <row r="1502" spans="2:14" x14ac:dyDescent="0.25">
      <c r="B1502" s="25" t="s">
        <v>171</v>
      </c>
      <c r="C1502" s="25" t="s">
        <v>16</v>
      </c>
      <c r="E1502" s="25" t="s">
        <v>174</v>
      </c>
      <c r="F1502" s="7" t="s">
        <v>28</v>
      </c>
      <c r="G1502" s="7" t="s">
        <v>46</v>
      </c>
      <c r="I1502" s="7">
        <v>3</v>
      </c>
      <c r="J1502" s="7">
        <v>1.06</v>
      </c>
      <c r="K1502" s="7">
        <v>0.13855999999999999</v>
      </c>
      <c r="L1502" s="7">
        <v>3</v>
      </c>
      <c r="M1502" s="7">
        <v>1.02</v>
      </c>
      <c r="N1502" s="7">
        <v>0</v>
      </c>
    </row>
    <row r="1503" spans="2:14" x14ac:dyDescent="0.25">
      <c r="B1503" s="25" t="s">
        <v>171</v>
      </c>
      <c r="C1503" s="25" t="s">
        <v>16</v>
      </c>
      <c r="E1503" s="25" t="s">
        <v>175</v>
      </c>
      <c r="F1503" s="7" t="s">
        <v>28</v>
      </c>
      <c r="G1503" s="25" t="s">
        <v>49</v>
      </c>
      <c r="H1503" s="25"/>
      <c r="I1503" s="7">
        <v>3</v>
      </c>
      <c r="J1503" s="7">
        <v>1.6</v>
      </c>
      <c r="K1503" s="7">
        <v>0</v>
      </c>
      <c r="L1503" s="7">
        <v>3</v>
      </c>
      <c r="M1503" s="7">
        <v>1.1639999999999999</v>
      </c>
      <c r="N1503" s="7">
        <v>0.94394000000000011</v>
      </c>
    </row>
    <row r="1504" spans="2:14" x14ac:dyDescent="0.25">
      <c r="B1504" s="25" t="s">
        <v>171</v>
      </c>
      <c r="C1504" s="25" t="s">
        <v>16</v>
      </c>
      <c r="E1504" s="25" t="s">
        <v>175</v>
      </c>
      <c r="F1504" s="7" t="s">
        <v>28</v>
      </c>
      <c r="G1504" s="7" t="s">
        <v>43</v>
      </c>
      <c r="I1504" s="7">
        <v>3</v>
      </c>
      <c r="J1504" s="7">
        <v>4.9089999999999998</v>
      </c>
      <c r="K1504" s="7">
        <v>0.25113999999999997</v>
      </c>
      <c r="L1504" s="7">
        <v>3</v>
      </c>
      <c r="M1504" s="7">
        <v>1.018</v>
      </c>
      <c r="N1504" s="7">
        <v>0</v>
      </c>
    </row>
    <row r="1505" spans="2:18" x14ac:dyDescent="0.25">
      <c r="B1505" s="25" t="s">
        <v>171</v>
      </c>
      <c r="C1505" s="25" t="s">
        <v>16</v>
      </c>
      <c r="E1505" s="25" t="s">
        <v>175</v>
      </c>
      <c r="F1505" s="7" t="s">
        <v>28</v>
      </c>
      <c r="G1505" s="7" t="s">
        <v>33</v>
      </c>
      <c r="I1505" s="7">
        <v>3</v>
      </c>
      <c r="J1505" s="7">
        <v>5.673</v>
      </c>
      <c r="K1505" s="7">
        <v>3.1487760000000002</v>
      </c>
      <c r="L1505" s="7">
        <v>3</v>
      </c>
      <c r="M1505" s="7">
        <v>1.127</v>
      </c>
      <c r="N1505" s="7">
        <v>1.008024</v>
      </c>
    </row>
    <row r="1506" spans="2:18" x14ac:dyDescent="0.25">
      <c r="B1506" s="25" t="s">
        <v>171</v>
      </c>
      <c r="C1506" s="25" t="s">
        <v>16</v>
      </c>
      <c r="E1506" s="25" t="s">
        <v>175</v>
      </c>
      <c r="F1506" s="7" t="s">
        <v>28</v>
      </c>
      <c r="G1506" s="7" t="s">
        <v>50</v>
      </c>
      <c r="I1506" s="7">
        <v>3</v>
      </c>
      <c r="J1506" s="7">
        <v>2.8359999999999999</v>
      </c>
      <c r="K1506" s="7">
        <v>0.315224</v>
      </c>
      <c r="L1506" s="7">
        <v>3</v>
      </c>
      <c r="M1506" s="7">
        <v>1.1639999999999999</v>
      </c>
      <c r="N1506" s="7">
        <v>0.69280000000000008</v>
      </c>
    </row>
    <row r="1507" spans="2:18" x14ac:dyDescent="0.25">
      <c r="B1507" s="25" t="s">
        <v>171</v>
      </c>
      <c r="C1507" s="25" t="s">
        <v>16</v>
      </c>
      <c r="E1507" s="25" t="s">
        <v>175</v>
      </c>
      <c r="F1507" s="7" t="s">
        <v>28</v>
      </c>
      <c r="G1507" s="7" t="s">
        <v>34</v>
      </c>
      <c r="I1507" s="7">
        <v>3</v>
      </c>
      <c r="J1507" s="7">
        <v>2.6549999999999998</v>
      </c>
      <c r="K1507" s="7">
        <v>0.63044800000000001</v>
      </c>
      <c r="L1507" s="7">
        <v>3</v>
      </c>
      <c r="M1507" s="7">
        <v>1.091</v>
      </c>
      <c r="N1507" s="7">
        <v>0</v>
      </c>
    </row>
    <row r="1508" spans="2:18" x14ac:dyDescent="0.25">
      <c r="B1508" s="25" t="s">
        <v>171</v>
      </c>
      <c r="C1508" s="25" t="s">
        <v>16</v>
      </c>
      <c r="E1508" s="25" t="s">
        <v>175</v>
      </c>
      <c r="F1508" s="7" t="s">
        <v>28</v>
      </c>
      <c r="G1508" s="7" t="s">
        <v>5</v>
      </c>
      <c r="I1508" s="7">
        <v>3</v>
      </c>
      <c r="J1508" s="7">
        <v>1.345</v>
      </c>
      <c r="K1508" s="7">
        <v>0.18878800000000001</v>
      </c>
      <c r="L1508" s="7">
        <v>3</v>
      </c>
      <c r="M1508" s="7">
        <v>1.091</v>
      </c>
      <c r="N1508" s="7">
        <v>0</v>
      </c>
    </row>
    <row r="1509" spans="2:18" x14ac:dyDescent="0.25">
      <c r="B1509" s="25" t="s">
        <v>171</v>
      </c>
      <c r="C1509" s="25" t="s">
        <v>16</v>
      </c>
      <c r="E1509" s="25" t="s">
        <v>175</v>
      </c>
      <c r="F1509" s="7" t="s">
        <v>28</v>
      </c>
      <c r="G1509" s="7" t="s">
        <v>30</v>
      </c>
      <c r="I1509" s="7">
        <v>3</v>
      </c>
      <c r="J1509" s="7">
        <v>2.5449999999999999</v>
      </c>
      <c r="K1509" s="7">
        <v>0.25113999999999997</v>
      </c>
      <c r="L1509" s="7">
        <v>3</v>
      </c>
      <c r="M1509" s="7">
        <v>1.0549999999999999</v>
      </c>
      <c r="N1509" s="7">
        <v>0.315224</v>
      </c>
    </row>
    <row r="1510" spans="2:18" x14ac:dyDescent="0.25">
      <c r="B1510" s="25" t="s">
        <v>171</v>
      </c>
      <c r="C1510" s="25" t="s">
        <v>16</v>
      </c>
      <c r="E1510" s="25" t="s">
        <v>175</v>
      </c>
      <c r="F1510" s="7" t="s">
        <v>28</v>
      </c>
      <c r="G1510" s="7" t="s">
        <v>46</v>
      </c>
      <c r="I1510" s="7">
        <v>3</v>
      </c>
      <c r="J1510" s="7">
        <v>1.5269999999999999</v>
      </c>
      <c r="K1510" s="7">
        <v>0</v>
      </c>
      <c r="L1510" s="7">
        <v>3</v>
      </c>
      <c r="M1510" s="7">
        <v>1.0549999999999999</v>
      </c>
      <c r="N1510" s="7">
        <v>0</v>
      </c>
    </row>
    <row r="1511" spans="2:18" x14ac:dyDescent="0.25">
      <c r="B1511" s="25"/>
      <c r="C1511" s="25"/>
      <c r="E1511" s="25"/>
    </row>
    <row r="1512" spans="2:18" x14ac:dyDescent="0.25">
      <c r="B1512" s="25"/>
      <c r="C1512" s="25"/>
      <c r="E1512" s="25"/>
      <c r="I1512" s="18" t="s">
        <v>372</v>
      </c>
      <c r="J1512" s="18" t="s">
        <v>373</v>
      </c>
      <c r="K1512" s="18" t="s">
        <v>374</v>
      </c>
      <c r="L1512" s="18" t="s">
        <v>375</v>
      </c>
      <c r="M1512" s="18" t="s">
        <v>376</v>
      </c>
      <c r="N1512" s="18" t="s">
        <v>377</v>
      </c>
      <c r="O1512" s="18" t="s">
        <v>378</v>
      </c>
      <c r="Q1512" s="18" t="s">
        <v>379</v>
      </c>
      <c r="R1512" s="18" t="s">
        <v>380</v>
      </c>
    </row>
    <row r="1513" spans="2:18" x14ac:dyDescent="0.25">
      <c r="B1513" s="25"/>
      <c r="C1513" s="25"/>
      <c r="E1513" s="25"/>
      <c r="I1513" s="18">
        <v>1</v>
      </c>
      <c r="J1513" s="18">
        <v>2.3E-2</v>
      </c>
      <c r="K1513" s="18">
        <v>124.075</v>
      </c>
      <c r="L1513" s="18">
        <v>23.332999999999998</v>
      </c>
      <c r="M1513" s="18">
        <v>218</v>
      </c>
      <c r="N1513" s="18">
        <v>-90</v>
      </c>
      <c r="O1513" s="18">
        <v>1.222</v>
      </c>
      <c r="Q1513" s="18">
        <v>1.222</v>
      </c>
      <c r="R1513" s="7">
        <f>1.732*O1529</f>
        <v>1.008024</v>
      </c>
    </row>
    <row r="1514" spans="2:18" x14ac:dyDescent="0.25">
      <c r="B1514" s="25"/>
      <c r="C1514" s="25"/>
      <c r="E1514" s="25"/>
      <c r="I1514" s="18">
        <v>2</v>
      </c>
      <c r="J1514" s="18">
        <v>0.02</v>
      </c>
      <c r="K1514" s="18">
        <v>130.57300000000001</v>
      </c>
      <c r="L1514" s="18">
        <v>72.332999999999998</v>
      </c>
      <c r="M1514" s="18">
        <v>138</v>
      </c>
      <c r="N1514" s="18">
        <v>-90</v>
      </c>
      <c r="O1514" s="18">
        <v>1.0369999999999999</v>
      </c>
      <c r="Q1514" s="18">
        <v>1.0369999999999999</v>
      </c>
      <c r="R1514" s="7">
        <f t="shared" ref="R1514:R1528" si="54">1.732*O1530</f>
        <v>0.12643599999999999</v>
      </c>
    </row>
    <row r="1515" spans="2:18" x14ac:dyDescent="0.25">
      <c r="B1515" s="25"/>
      <c r="C1515" s="25"/>
      <c r="E1515" s="25"/>
      <c r="I1515" s="18">
        <v>3</v>
      </c>
      <c r="J1515" s="18">
        <v>2.1999999999999999E-2</v>
      </c>
      <c r="K1515" s="18">
        <v>127.108</v>
      </c>
      <c r="L1515" s="18">
        <v>23</v>
      </c>
      <c r="M1515" s="18">
        <v>155.667</v>
      </c>
      <c r="N1515" s="18">
        <v>-90</v>
      </c>
      <c r="O1515" s="18">
        <v>1.1850000000000001</v>
      </c>
      <c r="Q1515" s="18">
        <v>1.1850000000000001</v>
      </c>
      <c r="R1515" s="7">
        <f t="shared" si="54"/>
        <v>0.94394000000000011</v>
      </c>
    </row>
    <row r="1516" spans="2:18" x14ac:dyDescent="0.25">
      <c r="B1516" s="25"/>
      <c r="C1516" s="25"/>
      <c r="E1516" s="25"/>
      <c r="I1516" s="18">
        <v>4</v>
      </c>
      <c r="J1516" s="18">
        <v>0.02</v>
      </c>
      <c r="K1516" s="18">
        <v>130.96600000000001</v>
      </c>
      <c r="L1516" s="18">
        <v>72.332999999999998</v>
      </c>
      <c r="M1516" s="18">
        <v>139</v>
      </c>
      <c r="N1516" s="18">
        <v>-90</v>
      </c>
      <c r="O1516" s="18">
        <v>1.0740000000000001</v>
      </c>
      <c r="Q1516" s="18">
        <v>1.0740000000000001</v>
      </c>
      <c r="R1516" s="7">
        <f t="shared" si="54"/>
        <v>0.63044800000000001</v>
      </c>
    </row>
    <row r="1517" spans="2:18" x14ac:dyDescent="0.25">
      <c r="B1517" s="25"/>
      <c r="C1517" s="25"/>
      <c r="E1517" s="25"/>
      <c r="I1517" s="18">
        <v>5</v>
      </c>
      <c r="J1517" s="18">
        <v>0.02</v>
      </c>
      <c r="K1517" s="18">
        <v>126.593</v>
      </c>
      <c r="L1517" s="18">
        <v>23</v>
      </c>
      <c r="M1517" s="18">
        <v>146.667</v>
      </c>
      <c r="N1517" s="18">
        <v>-90</v>
      </c>
      <c r="O1517" s="18">
        <v>1.0740000000000001</v>
      </c>
      <c r="Q1517" s="18">
        <v>1.0740000000000001</v>
      </c>
      <c r="R1517" s="7">
        <f t="shared" si="54"/>
        <v>0.12643599999999999</v>
      </c>
    </row>
    <row r="1518" spans="2:18" x14ac:dyDescent="0.25">
      <c r="B1518" s="25"/>
      <c r="C1518" s="25"/>
      <c r="E1518" s="25"/>
      <c r="I1518" s="18">
        <v>6</v>
      </c>
      <c r="J1518" s="18">
        <v>2.1000000000000001E-2</v>
      </c>
      <c r="K1518" s="18">
        <v>126.81399999999999</v>
      </c>
      <c r="L1518" s="18">
        <v>23.332999999999998</v>
      </c>
      <c r="M1518" s="18">
        <v>193.333</v>
      </c>
      <c r="N1518" s="18">
        <v>-90</v>
      </c>
      <c r="O1518" s="18">
        <v>1.111</v>
      </c>
      <c r="Q1518" s="18">
        <v>1.111</v>
      </c>
      <c r="R1518" s="7">
        <f t="shared" si="54"/>
        <v>0</v>
      </c>
    </row>
    <row r="1519" spans="2:18" x14ac:dyDescent="0.25">
      <c r="B1519" s="25"/>
      <c r="C1519" s="25"/>
      <c r="E1519" s="25"/>
      <c r="I1519" s="18">
        <v>7</v>
      </c>
      <c r="J1519" s="18">
        <v>2.1000000000000001E-2</v>
      </c>
      <c r="K1519" s="18">
        <v>127.91800000000001</v>
      </c>
      <c r="L1519" s="18">
        <v>23</v>
      </c>
      <c r="M1519" s="18">
        <v>179</v>
      </c>
      <c r="N1519" s="18">
        <v>-90</v>
      </c>
      <c r="O1519" s="18">
        <v>1.111</v>
      </c>
      <c r="Q1519" s="18">
        <v>1.111</v>
      </c>
      <c r="R1519" s="7">
        <f t="shared" si="54"/>
        <v>0.25113999999999997</v>
      </c>
    </row>
    <row r="1520" spans="2:18" x14ac:dyDescent="0.25">
      <c r="B1520" s="25"/>
      <c r="C1520" s="25"/>
      <c r="E1520" s="25"/>
      <c r="I1520" s="18">
        <v>8</v>
      </c>
      <c r="J1520" s="18">
        <v>1.9E-2</v>
      </c>
      <c r="K1520" s="18">
        <v>130.46700000000001</v>
      </c>
      <c r="L1520" s="18">
        <v>72.332999999999998</v>
      </c>
      <c r="M1520" s="18">
        <v>138</v>
      </c>
      <c r="N1520" s="18">
        <v>-90</v>
      </c>
      <c r="O1520" s="18">
        <v>1</v>
      </c>
      <c r="Q1520" s="18">
        <v>1</v>
      </c>
      <c r="R1520" s="7">
        <f t="shared" si="54"/>
        <v>0</v>
      </c>
    </row>
    <row r="1521" spans="2:18" x14ac:dyDescent="0.25">
      <c r="B1521" s="25"/>
      <c r="C1521" s="25"/>
      <c r="E1521" s="25"/>
      <c r="I1521" s="18">
        <v>9</v>
      </c>
      <c r="J1521" s="18">
        <v>2.1000000000000001E-2</v>
      </c>
      <c r="K1521" s="18">
        <v>160.58500000000001</v>
      </c>
      <c r="L1521" s="18">
        <v>24.332999999999998</v>
      </c>
      <c r="M1521" s="18">
        <v>197</v>
      </c>
      <c r="N1521" s="18">
        <v>-90</v>
      </c>
      <c r="O1521" s="18">
        <v>1.111</v>
      </c>
      <c r="Q1521" s="18">
        <v>1.111</v>
      </c>
      <c r="R1521" s="7">
        <f t="shared" si="54"/>
        <v>0</v>
      </c>
    </row>
    <row r="1522" spans="2:18" x14ac:dyDescent="0.25">
      <c r="B1522" s="25"/>
      <c r="C1522" s="25"/>
      <c r="E1522" s="25"/>
      <c r="I1522" s="18">
        <v>10</v>
      </c>
      <c r="J1522" s="18">
        <v>4.8000000000000001E-2</v>
      </c>
      <c r="K1522" s="18">
        <v>163.25899999999999</v>
      </c>
      <c r="L1522" s="18">
        <v>24.332999999999998</v>
      </c>
      <c r="M1522" s="18">
        <v>171</v>
      </c>
      <c r="N1522" s="18">
        <v>-90</v>
      </c>
      <c r="O1522" s="18">
        <v>2.556</v>
      </c>
      <c r="Q1522" s="18">
        <v>2.556</v>
      </c>
      <c r="R1522" s="7">
        <f t="shared" si="54"/>
        <v>0.37757600000000002</v>
      </c>
    </row>
    <row r="1523" spans="2:18" x14ac:dyDescent="0.25">
      <c r="B1523" s="25"/>
      <c r="C1523" s="25"/>
      <c r="E1523" s="25"/>
      <c r="I1523" s="18">
        <v>11</v>
      </c>
      <c r="J1523" s="18">
        <v>31.786999999999999</v>
      </c>
      <c r="K1523" s="18">
        <v>167.30099999999999</v>
      </c>
      <c r="L1523" s="18">
        <v>164.333</v>
      </c>
      <c r="M1523" s="18">
        <v>223.667</v>
      </c>
      <c r="N1523" s="18">
        <v>-90</v>
      </c>
      <c r="O1523" s="18">
        <v>219.47399999999999</v>
      </c>
      <c r="Q1523" s="18">
        <v>219.47399999999999</v>
      </c>
      <c r="R1523" s="7">
        <f t="shared" si="54"/>
        <v>322.99375199999997</v>
      </c>
    </row>
    <row r="1524" spans="2:18" x14ac:dyDescent="0.25">
      <c r="B1524" s="25"/>
      <c r="C1524" s="25"/>
      <c r="E1524" s="25"/>
      <c r="I1524" s="18">
        <v>12</v>
      </c>
      <c r="J1524" s="18">
        <v>3.6999999999999998E-2</v>
      </c>
      <c r="K1524" s="18">
        <v>165.20099999999999</v>
      </c>
      <c r="L1524" s="18">
        <v>97.667000000000002</v>
      </c>
      <c r="M1524" s="18">
        <v>178.667</v>
      </c>
      <c r="N1524" s="18">
        <v>-90</v>
      </c>
      <c r="O1524" s="18">
        <v>2</v>
      </c>
      <c r="Q1524" s="18">
        <v>2</v>
      </c>
      <c r="R1524" s="7">
        <f t="shared" si="54"/>
        <v>0.315224</v>
      </c>
    </row>
    <row r="1525" spans="2:18" x14ac:dyDescent="0.25">
      <c r="B1525" s="25"/>
      <c r="C1525" s="25"/>
      <c r="E1525" s="25"/>
      <c r="I1525" s="18">
        <v>13</v>
      </c>
      <c r="J1525" s="18">
        <v>4.4999999999999998E-2</v>
      </c>
      <c r="K1525" s="18">
        <v>163.255</v>
      </c>
      <c r="L1525" s="18">
        <v>24.332999999999998</v>
      </c>
      <c r="M1525" s="18">
        <v>172.333</v>
      </c>
      <c r="N1525" s="18">
        <v>-90</v>
      </c>
      <c r="O1525" s="18">
        <v>2.4729999999999999</v>
      </c>
      <c r="Q1525" s="18">
        <v>2.4729999999999999</v>
      </c>
      <c r="R1525" s="7">
        <f t="shared" si="54"/>
        <v>1.13446</v>
      </c>
    </row>
    <row r="1526" spans="2:18" x14ac:dyDescent="0.25">
      <c r="B1526" s="25"/>
      <c r="C1526" s="25"/>
      <c r="E1526" s="25"/>
      <c r="I1526" s="18">
        <v>14</v>
      </c>
      <c r="J1526" s="18">
        <v>1.7000000000000001E-2</v>
      </c>
      <c r="K1526" s="18">
        <v>159.072</v>
      </c>
      <c r="L1526" s="18">
        <v>24.332999999999998</v>
      </c>
      <c r="M1526" s="18">
        <v>183</v>
      </c>
      <c r="N1526" s="18">
        <v>-90</v>
      </c>
      <c r="O1526" s="18">
        <v>0.90900000000000003</v>
      </c>
      <c r="Q1526" s="18">
        <v>0.90900000000000003</v>
      </c>
      <c r="R1526" s="7">
        <f t="shared" si="54"/>
        <v>0.25113999999999997</v>
      </c>
    </row>
    <row r="1527" spans="2:18" x14ac:dyDescent="0.25">
      <c r="B1527" s="25"/>
      <c r="C1527" s="25"/>
      <c r="E1527" s="25"/>
      <c r="I1527" s="18">
        <v>15</v>
      </c>
      <c r="J1527" s="18">
        <v>2.9000000000000001E-2</v>
      </c>
      <c r="K1527" s="18">
        <v>160.48699999999999</v>
      </c>
      <c r="L1527" s="18">
        <v>24.332999999999998</v>
      </c>
      <c r="M1527" s="18">
        <v>176.667</v>
      </c>
      <c r="N1527" s="18">
        <v>-90</v>
      </c>
      <c r="O1527" s="18">
        <v>1.5640000000000001</v>
      </c>
      <c r="Q1527" s="18">
        <v>1.5640000000000001</v>
      </c>
      <c r="R1527" s="7">
        <f t="shared" si="54"/>
        <v>0.37757600000000002</v>
      </c>
    </row>
    <row r="1528" spans="2:18" x14ac:dyDescent="0.25">
      <c r="B1528" s="25"/>
      <c r="C1528" s="25"/>
      <c r="E1528" s="25"/>
      <c r="I1528" s="18">
        <v>16</v>
      </c>
      <c r="J1528" s="18">
        <v>1.4E-2</v>
      </c>
      <c r="K1528" s="18">
        <v>164.10900000000001</v>
      </c>
      <c r="L1528" s="18">
        <v>97.667000000000002</v>
      </c>
      <c r="M1528" s="18">
        <v>174.667</v>
      </c>
      <c r="N1528" s="18">
        <v>-90</v>
      </c>
      <c r="O1528" s="18">
        <v>0.76400000000000001</v>
      </c>
      <c r="Q1528" s="18">
        <v>0.76400000000000001</v>
      </c>
      <c r="R1528" s="7">
        <f t="shared" si="54"/>
        <v>0</v>
      </c>
    </row>
    <row r="1529" spans="2:18" x14ac:dyDescent="0.25">
      <c r="B1529" s="25"/>
      <c r="C1529" s="25"/>
      <c r="E1529" s="25"/>
      <c r="I1529" s="18">
        <v>17</v>
      </c>
      <c r="J1529" s="18">
        <v>1.0999999999999999E-2</v>
      </c>
      <c r="K1529" s="18">
        <v>188.566</v>
      </c>
      <c r="L1529" s="18">
        <v>141.667</v>
      </c>
      <c r="M1529" s="18">
        <v>199.333</v>
      </c>
      <c r="N1529" s="18">
        <v>-90</v>
      </c>
      <c r="O1529" s="18">
        <v>0.58199999999999996</v>
      </c>
    </row>
    <row r="1530" spans="2:18" x14ac:dyDescent="0.25">
      <c r="B1530" s="25"/>
      <c r="C1530" s="25"/>
      <c r="E1530" s="25"/>
      <c r="I1530" s="18">
        <v>18</v>
      </c>
      <c r="J1530" s="18">
        <v>2E-3</v>
      </c>
      <c r="K1530" s="18">
        <v>126.733</v>
      </c>
      <c r="L1530" s="18">
        <v>117.667</v>
      </c>
      <c r="M1530" s="18">
        <v>142.667</v>
      </c>
      <c r="N1530" s="18">
        <v>-90</v>
      </c>
      <c r="O1530" s="18">
        <v>7.2999999999999995E-2</v>
      </c>
    </row>
    <row r="1531" spans="2:18" x14ac:dyDescent="0.25">
      <c r="B1531" s="25"/>
      <c r="C1531" s="25"/>
      <c r="E1531" s="25"/>
      <c r="I1531" s="18">
        <v>19</v>
      </c>
      <c r="J1531" s="18">
        <v>0.01</v>
      </c>
      <c r="K1531" s="18">
        <v>135.24700000000001</v>
      </c>
      <c r="L1531" s="18">
        <v>122.667</v>
      </c>
      <c r="M1531" s="18">
        <v>221</v>
      </c>
      <c r="N1531" s="18">
        <v>-90</v>
      </c>
      <c r="O1531" s="18">
        <v>0.54500000000000004</v>
      </c>
    </row>
    <row r="1532" spans="2:18" x14ac:dyDescent="0.25">
      <c r="B1532" s="25"/>
      <c r="C1532" s="25"/>
      <c r="E1532" s="25"/>
      <c r="I1532" s="18">
        <v>20</v>
      </c>
      <c r="J1532" s="18">
        <v>7.0000000000000001E-3</v>
      </c>
      <c r="K1532" s="18">
        <v>151.81</v>
      </c>
      <c r="L1532" s="18">
        <v>138.333</v>
      </c>
      <c r="M1532" s="18">
        <v>164.333</v>
      </c>
      <c r="N1532" s="18">
        <v>-90</v>
      </c>
      <c r="O1532" s="18">
        <v>0.36399999999999999</v>
      </c>
    </row>
    <row r="1533" spans="2:18" x14ac:dyDescent="0.25">
      <c r="B1533" s="25"/>
      <c r="C1533" s="25"/>
      <c r="E1533" s="25"/>
      <c r="I1533" s="18">
        <v>21</v>
      </c>
      <c r="J1533" s="18">
        <v>2E-3</v>
      </c>
      <c r="K1533" s="18">
        <v>137.6</v>
      </c>
      <c r="L1533" s="18">
        <v>135</v>
      </c>
      <c r="M1533" s="18">
        <v>141</v>
      </c>
      <c r="N1533" s="18">
        <v>-90</v>
      </c>
      <c r="O1533" s="18">
        <v>7.2999999999999995E-2</v>
      </c>
    </row>
    <row r="1534" spans="2:18" x14ac:dyDescent="0.25">
      <c r="B1534" s="25"/>
      <c r="C1534" s="25"/>
      <c r="E1534" s="25"/>
      <c r="I1534" s="18">
        <v>22</v>
      </c>
      <c r="J1534" s="18">
        <v>115.702</v>
      </c>
      <c r="K1534" s="18">
        <v>235.51400000000001</v>
      </c>
      <c r="L1534" s="18">
        <v>0</v>
      </c>
      <c r="M1534" s="18">
        <v>255</v>
      </c>
      <c r="N1534" s="18">
        <v>0</v>
      </c>
      <c r="O1534" s="18">
        <v>0</v>
      </c>
    </row>
    <row r="1535" spans="2:18" x14ac:dyDescent="0.25">
      <c r="B1535" s="25"/>
      <c r="C1535" s="25"/>
      <c r="E1535" s="25"/>
      <c r="I1535" s="18">
        <v>23</v>
      </c>
      <c r="J1535" s="18">
        <v>3.0000000000000001E-3</v>
      </c>
      <c r="K1535" s="18">
        <v>147.88900000000001</v>
      </c>
      <c r="L1535" s="18">
        <v>127.333</v>
      </c>
      <c r="M1535" s="18">
        <v>188</v>
      </c>
      <c r="N1535" s="18">
        <v>-90</v>
      </c>
      <c r="O1535" s="18">
        <v>0.14499999999999999</v>
      </c>
    </row>
    <row r="1536" spans="2:18" x14ac:dyDescent="0.25">
      <c r="B1536" s="25"/>
      <c r="C1536" s="25"/>
      <c r="E1536" s="25"/>
      <c r="I1536" s="18">
        <v>24</v>
      </c>
      <c r="J1536" s="18">
        <v>115.702</v>
      </c>
      <c r="K1536" s="18">
        <v>235.51400000000001</v>
      </c>
      <c r="L1536" s="18">
        <v>0</v>
      </c>
      <c r="M1536" s="18">
        <v>255</v>
      </c>
      <c r="N1536" s="18">
        <v>0</v>
      </c>
      <c r="O1536" s="18">
        <v>0</v>
      </c>
    </row>
    <row r="1537" spans="2:18" x14ac:dyDescent="0.25">
      <c r="B1537" s="25"/>
      <c r="C1537" s="25"/>
      <c r="E1537" s="25"/>
      <c r="I1537" s="18">
        <v>25</v>
      </c>
      <c r="J1537" s="18">
        <v>115.702</v>
      </c>
      <c r="K1537" s="18">
        <v>235.51400000000001</v>
      </c>
      <c r="L1537" s="18">
        <v>0</v>
      </c>
      <c r="M1537" s="18">
        <v>255</v>
      </c>
      <c r="N1537" s="18">
        <v>0</v>
      </c>
      <c r="O1537" s="18">
        <v>0</v>
      </c>
    </row>
    <row r="1538" spans="2:18" x14ac:dyDescent="0.25">
      <c r="B1538" s="25"/>
      <c r="C1538" s="25"/>
      <c r="E1538" s="25"/>
      <c r="I1538" s="18">
        <v>26</v>
      </c>
      <c r="J1538" s="18">
        <v>4.0000000000000001E-3</v>
      </c>
      <c r="K1538" s="18">
        <v>178.12799999999999</v>
      </c>
      <c r="L1538" s="18">
        <v>157.333</v>
      </c>
      <c r="M1538" s="18">
        <v>209.667</v>
      </c>
      <c r="N1538" s="18">
        <v>-90</v>
      </c>
      <c r="O1538" s="18">
        <v>0.218</v>
      </c>
    </row>
    <row r="1539" spans="2:18" x14ac:dyDescent="0.25">
      <c r="B1539" s="25"/>
      <c r="C1539" s="25"/>
      <c r="E1539" s="25"/>
      <c r="I1539" s="18">
        <v>27</v>
      </c>
      <c r="J1539" s="18">
        <v>5.9169999999999998</v>
      </c>
      <c r="K1539" s="18">
        <v>189.63</v>
      </c>
      <c r="L1539" s="18">
        <v>167.333</v>
      </c>
      <c r="M1539" s="18">
        <v>232.667</v>
      </c>
      <c r="N1539" s="18">
        <v>-90</v>
      </c>
      <c r="O1539" s="18">
        <v>186.48599999999999</v>
      </c>
    </row>
    <row r="1540" spans="2:18" x14ac:dyDescent="0.25">
      <c r="B1540" s="25"/>
      <c r="C1540" s="25"/>
      <c r="E1540" s="25"/>
      <c r="I1540" s="18">
        <v>28</v>
      </c>
      <c r="J1540" s="18">
        <v>4.0000000000000001E-3</v>
      </c>
      <c r="K1540" s="18">
        <v>184.54499999999999</v>
      </c>
      <c r="L1540" s="18">
        <v>169.667</v>
      </c>
      <c r="M1540" s="18">
        <v>227.667</v>
      </c>
      <c r="N1540" s="18">
        <v>-90</v>
      </c>
      <c r="O1540" s="18">
        <v>0.182</v>
      </c>
    </row>
    <row r="1541" spans="2:18" x14ac:dyDescent="0.25">
      <c r="B1541" s="25"/>
      <c r="C1541" s="25"/>
      <c r="E1541" s="25"/>
      <c r="I1541" s="18">
        <v>29</v>
      </c>
      <c r="J1541" s="18">
        <v>1.2E-2</v>
      </c>
      <c r="K1541" s="18">
        <v>182.261</v>
      </c>
      <c r="L1541" s="18">
        <v>165</v>
      </c>
      <c r="M1541" s="18">
        <v>193.667</v>
      </c>
      <c r="N1541" s="18">
        <v>-90</v>
      </c>
      <c r="O1541" s="18">
        <v>0.65500000000000003</v>
      </c>
    </row>
    <row r="1542" spans="2:18" x14ac:dyDescent="0.25">
      <c r="B1542" s="25"/>
      <c r="C1542" s="25"/>
      <c r="E1542" s="25"/>
      <c r="I1542" s="18">
        <v>30</v>
      </c>
      <c r="J1542" s="18">
        <v>3.0000000000000001E-3</v>
      </c>
      <c r="K1542" s="18">
        <v>162.03700000000001</v>
      </c>
      <c r="L1542" s="18">
        <v>160</v>
      </c>
      <c r="M1542" s="18">
        <v>164.667</v>
      </c>
      <c r="N1542" s="18">
        <v>-90</v>
      </c>
      <c r="O1542" s="18">
        <v>0.14499999999999999</v>
      </c>
    </row>
    <row r="1543" spans="2:18" x14ac:dyDescent="0.25">
      <c r="B1543" s="25"/>
      <c r="C1543" s="25"/>
      <c r="E1543" s="25"/>
      <c r="I1543" s="18">
        <v>31</v>
      </c>
      <c r="J1543" s="18">
        <v>4.0000000000000001E-3</v>
      </c>
      <c r="K1543" s="18">
        <v>177</v>
      </c>
      <c r="L1543" s="18">
        <v>164.333</v>
      </c>
      <c r="M1543" s="18">
        <v>204.333</v>
      </c>
      <c r="N1543" s="18">
        <v>-90</v>
      </c>
      <c r="O1543" s="18">
        <v>0.218</v>
      </c>
    </row>
    <row r="1544" spans="2:18" x14ac:dyDescent="0.25">
      <c r="B1544" s="25"/>
      <c r="C1544" s="25"/>
      <c r="E1544" s="25"/>
      <c r="I1544" s="18">
        <v>32</v>
      </c>
      <c r="J1544" s="18">
        <v>115.702</v>
      </c>
      <c r="K1544" s="18">
        <v>235.51400000000001</v>
      </c>
      <c r="L1544" s="18">
        <v>0</v>
      </c>
      <c r="M1544" s="18">
        <v>255</v>
      </c>
      <c r="N1544" s="18">
        <v>0</v>
      </c>
      <c r="O1544" s="18">
        <v>0</v>
      </c>
    </row>
    <row r="1545" spans="2:18" x14ac:dyDescent="0.25">
      <c r="B1545" s="25"/>
      <c r="C1545" s="25"/>
      <c r="E1545" s="25"/>
    </row>
    <row r="1546" spans="2:18" x14ac:dyDescent="0.25">
      <c r="B1546" s="25"/>
      <c r="C1546" s="25"/>
      <c r="E1546" s="25"/>
      <c r="I1546" s="18" t="s">
        <v>372</v>
      </c>
      <c r="J1546" s="18" t="s">
        <v>373</v>
      </c>
      <c r="K1546" s="18" t="s">
        <v>374</v>
      </c>
      <c r="L1546" s="18" t="s">
        <v>375</v>
      </c>
      <c r="M1546" s="18" t="s">
        <v>376</v>
      </c>
      <c r="N1546" s="18" t="s">
        <v>377</v>
      </c>
      <c r="O1546" s="18" t="s">
        <v>378</v>
      </c>
      <c r="Q1546" s="18" t="s">
        <v>379</v>
      </c>
      <c r="R1546" s="18" t="s">
        <v>380</v>
      </c>
    </row>
    <row r="1547" spans="2:18" x14ac:dyDescent="0.25">
      <c r="B1547" s="25"/>
      <c r="C1547" s="25"/>
      <c r="E1547" s="25"/>
      <c r="I1547" s="18">
        <v>1</v>
      </c>
      <c r="J1547" s="18">
        <v>1.2E-2</v>
      </c>
      <c r="K1547" s="18">
        <v>129.04900000000001</v>
      </c>
      <c r="L1547" s="18">
        <v>32</v>
      </c>
      <c r="M1547" s="18">
        <v>138.333</v>
      </c>
      <c r="N1547" s="18">
        <v>-90</v>
      </c>
      <c r="O1547" s="18">
        <v>1.1399999999999999</v>
      </c>
      <c r="Q1547" s="18">
        <v>1.1399999999999999</v>
      </c>
      <c r="R1547" s="7">
        <f>1.732*O1563</f>
        <v>1.0738399999999999</v>
      </c>
    </row>
    <row r="1548" spans="2:18" x14ac:dyDescent="0.25">
      <c r="B1548" s="25"/>
      <c r="C1548" s="25"/>
      <c r="E1548" s="25"/>
      <c r="I1548" s="18">
        <v>2</v>
      </c>
      <c r="J1548" s="18">
        <v>0.01</v>
      </c>
      <c r="K1548" s="18">
        <v>129.05199999999999</v>
      </c>
      <c r="L1548" s="18">
        <v>32</v>
      </c>
      <c r="M1548" s="18">
        <v>168.667</v>
      </c>
      <c r="N1548" s="18">
        <v>-90</v>
      </c>
      <c r="O1548" s="18">
        <v>1.02</v>
      </c>
      <c r="Q1548" s="18">
        <v>1.02</v>
      </c>
      <c r="R1548" s="7">
        <f t="shared" ref="R1548:R1562" si="55">1.732*O1564</f>
        <v>0.10392</v>
      </c>
    </row>
    <row r="1549" spans="2:18" x14ac:dyDescent="0.25">
      <c r="B1549" s="25"/>
      <c r="C1549" s="25"/>
      <c r="E1549" s="25"/>
      <c r="I1549" s="18">
        <v>3</v>
      </c>
      <c r="J1549" s="18">
        <v>1.0999999999999999E-2</v>
      </c>
      <c r="K1549" s="18">
        <v>130.74600000000001</v>
      </c>
      <c r="L1549" s="18">
        <v>56</v>
      </c>
      <c r="M1549" s="18">
        <v>138.333</v>
      </c>
      <c r="N1549" s="18">
        <v>-90</v>
      </c>
      <c r="O1549" s="18">
        <v>1.08</v>
      </c>
      <c r="Q1549" s="18">
        <v>1.08</v>
      </c>
      <c r="R1549" s="7">
        <f t="shared" si="55"/>
        <v>0.79671999999999998</v>
      </c>
    </row>
    <row r="1550" spans="2:18" x14ac:dyDescent="0.25">
      <c r="B1550" s="25"/>
      <c r="C1550" s="25"/>
      <c r="E1550" s="25"/>
      <c r="I1550" s="18">
        <v>4</v>
      </c>
      <c r="J1550" s="18">
        <v>1.0999999999999999E-2</v>
      </c>
      <c r="K1550" s="18">
        <v>131.83799999999999</v>
      </c>
      <c r="L1550" s="18">
        <v>125.667</v>
      </c>
      <c r="M1550" s="18">
        <v>138.333</v>
      </c>
      <c r="N1550" s="18">
        <v>-90</v>
      </c>
      <c r="O1550" s="18">
        <v>1.04</v>
      </c>
      <c r="Q1550" s="18">
        <v>1.04</v>
      </c>
      <c r="R1550" s="7">
        <f t="shared" si="55"/>
        <v>0.58888000000000007</v>
      </c>
    </row>
    <row r="1551" spans="2:18" x14ac:dyDescent="0.25">
      <c r="B1551" s="25"/>
      <c r="C1551" s="25"/>
      <c r="E1551" s="25"/>
      <c r="I1551" s="18">
        <v>5</v>
      </c>
      <c r="J1551" s="18">
        <v>0.01</v>
      </c>
      <c r="K1551" s="18">
        <v>128.61699999999999</v>
      </c>
      <c r="L1551" s="18">
        <v>32</v>
      </c>
      <c r="M1551" s="18">
        <v>138.333</v>
      </c>
      <c r="N1551" s="18">
        <v>-90</v>
      </c>
      <c r="O1551" s="18">
        <v>1</v>
      </c>
      <c r="Q1551" s="18">
        <v>1</v>
      </c>
      <c r="R1551" s="7">
        <f t="shared" si="55"/>
        <v>0.10392</v>
      </c>
    </row>
    <row r="1552" spans="2:18" x14ac:dyDescent="0.25">
      <c r="B1552" s="25"/>
      <c r="C1552" s="25"/>
      <c r="E1552" s="25"/>
      <c r="I1552" s="18">
        <v>6</v>
      </c>
      <c r="J1552" s="18">
        <v>1.0999999999999999E-2</v>
      </c>
      <c r="K1552" s="18">
        <v>127.93300000000001</v>
      </c>
      <c r="L1552" s="18">
        <v>32</v>
      </c>
      <c r="M1552" s="18">
        <v>138.333</v>
      </c>
      <c r="N1552" s="18">
        <v>-90</v>
      </c>
      <c r="O1552" s="18">
        <v>1.04</v>
      </c>
      <c r="Q1552" s="18">
        <v>1.04</v>
      </c>
      <c r="R1552" s="7">
        <f t="shared" si="55"/>
        <v>0</v>
      </c>
    </row>
    <row r="1553" spans="2:18" x14ac:dyDescent="0.25">
      <c r="B1553" s="25"/>
      <c r="C1553" s="25"/>
      <c r="E1553" s="25"/>
      <c r="I1553" s="18">
        <v>7</v>
      </c>
      <c r="J1553" s="18">
        <v>0.01</v>
      </c>
      <c r="K1553" s="18">
        <v>128.858</v>
      </c>
      <c r="L1553" s="18">
        <v>32</v>
      </c>
      <c r="M1553" s="18">
        <v>147.333</v>
      </c>
      <c r="N1553" s="18">
        <v>-90</v>
      </c>
      <c r="O1553" s="18">
        <v>1.02</v>
      </c>
      <c r="Q1553" s="18">
        <v>1.02</v>
      </c>
      <c r="R1553" s="7">
        <f t="shared" si="55"/>
        <v>0.24248000000000003</v>
      </c>
    </row>
    <row r="1554" spans="2:18" x14ac:dyDescent="0.25">
      <c r="B1554" s="25"/>
      <c r="C1554" s="25"/>
      <c r="E1554" s="25"/>
      <c r="I1554" s="18">
        <v>8</v>
      </c>
      <c r="J1554" s="18">
        <v>0.01</v>
      </c>
      <c r="K1554" s="18">
        <v>131.23599999999999</v>
      </c>
      <c r="L1554" s="18">
        <v>56</v>
      </c>
      <c r="M1554" s="18">
        <v>169</v>
      </c>
      <c r="N1554" s="18">
        <v>-90</v>
      </c>
      <c r="O1554" s="18">
        <v>1.02</v>
      </c>
      <c r="Q1554" s="18">
        <v>1.02</v>
      </c>
      <c r="R1554" s="7">
        <f t="shared" si="55"/>
        <v>0</v>
      </c>
    </row>
    <row r="1555" spans="2:18" x14ac:dyDescent="0.25">
      <c r="B1555" s="25"/>
      <c r="C1555" s="25"/>
      <c r="E1555" s="25"/>
      <c r="I1555" s="18">
        <v>9</v>
      </c>
      <c r="J1555" s="18">
        <v>1.0999999999999999E-2</v>
      </c>
      <c r="K1555" s="18">
        <v>162.17400000000001</v>
      </c>
      <c r="L1555" s="18">
        <v>37.667000000000002</v>
      </c>
      <c r="M1555" s="18">
        <v>169.667</v>
      </c>
      <c r="N1555" s="18">
        <v>-90</v>
      </c>
      <c r="O1555" s="18">
        <v>1.1000000000000001</v>
      </c>
      <c r="Q1555" s="18">
        <v>1.1000000000000001</v>
      </c>
      <c r="R1555" s="7">
        <f t="shared" si="55"/>
        <v>0</v>
      </c>
    </row>
    <row r="1556" spans="2:18" x14ac:dyDescent="0.25">
      <c r="B1556" s="25"/>
      <c r="C1556" s="25"/>
      <c r="E1556" s="25"/>
      <c r="I1556" s="18">
        <v>10</v>
      </c>
      <c r="J1556" s="18">
        <v>0.03</v>
      </c>
      <c r="K1556" s="18">
        <v>165.66300000000001</v>
      </c>
      <c r="L1556" s="18">
        <v>158.667</v>
      </c>
      <c r="M1556" s="18">
        <v>169.667</v>
      </c>
      <c r="N1556" s="18">
        <v>-90</v>
      </c>
      <c r="O1556" s="18">
        <v>2.96</v>
      </c>
      <c r="Q1556" s="18">
        <v>2.96</v>
      </c>
      <c r="R1556" s="7">
        <f t="shared" si="55"/>
        <v>0.65815999999999997</v>
      </c>
    </row>
    <row r="1557" spans="2:18" x14ac:dyDescent="0.25">
      <c r="B1557" s="25"/>
      <c r="C1557" s="25"/>
      <c r="E1557" s="25"/>
      <c r="I1557" s="18">
        <v>11</v>
      </c>
      <c r="J1557" s="18">
        <v>2.4E-2</v>
      </c>
      <c r="K1557" s="18">
        <v>164.18299999999999</v>
      </c>
      <c r="L1557" s="18">
        <v>37.667000000000002</v>
      </c>
      <c r="M1557" s="18">
        <v>197.333</v>
      </c>
      <c r="N1557" s="18">
        <v>-90</v>
      </c>
      <c r="O1557" s="18">
        <v>2.36</v>
      </c>
      <c r="Q1557" s="18">
        <v>2.36</v>
      </c>
      <c r="R1557" s="7">
        <f t="shared" si="55"/>
        <v>1.1084799999999999</v>
      </c>
    </row>
    <row r="1558" spans="2:18" x14ac:dyDescent="0.25">
      <c r="B1558" s="25"/>
      <c r="C1558" s="25"/>
      <c r="E1558" s="25"/>
      <c r="I1558" s="18">
        <v>12</v>
      </c>
      <c r="J1558" s="18">
        <v>2.1999999999999999E-2</v>
      </c>
      <c r="K1558" s="18">
        <v>163.30000000000001</v>
      </c>
      <c r="L1558" s="18">
        <v>38.332999999999998</v>
      </c>
      <c r="M1558" s="18">
        <v>184</v>
      </c>
      <c r="N1558" s="18">
        <v>-90</v>
      </c>
      <c r="O1558" s="18">
        <v>2.2000000000000002</v>
      </c>
      <c r="Q1558" s="18">
        <v>2.2000000000000002</v>
      </c>
      <c r="R1558" s="7">
        <f t="shared" si="55"/>
        <v>0.31175999999999998</v>
      </c>
    </row>
    <row r="1559" spans="2:18" x14ac:dyDescent="0.25">
      <c r="B1559" s="25"/>
      <c r="C1559" s="25"/>
      <c r="E1559" s="25"/>
      <c r="I1559" s="18">
        <v>13</v>
      </c>
      <c r="J1559" s="18">
        <v>1.7000000000000001E-2</v>
      </c>
      <c r="K1559" s="18">
        <v>162.87700000000001</v>
      </c>
      <c r="L1559" s="18">
        <v>37.667000000000002</v>
      </c>
      <c r="M1559" s="18">
        <v>196</v>
      </c>
      <c r="N1559" s="18">
        <v>-90</v>
      </c>
      <c r="O1559" s="18">
        <v>1.7</v>
      </c>
      <c r="Q1559" s="18">
        <v>1.7</v>
      </c>
      <c r="R1559" s="7">
        <f t="shared" si="55"/>
        <v>0.10392</v>
      </c>
    </row>
    <row r="1560" spans="2:18" x14ac:dyDescent="0.25">
      <c r="B1560" s="25"/>
      <c r="C1560" s="25"/>
      <c r="E1560" s="25"/>
      <c r="I1560" s="18">
        <v>14</v>
      </c>
      <c r="J1560" s="18">
        <v>8.0000000000000002E-3</v>
      </c>
      <c r="K1560" s="18">
        <v>161.679</v>
      </c>
      <c r="L1560" s="18">
        <v>37.667000000000002</v>
      </c>
      <c r="M1560" s="18">
        <v>195.333</v>
      </c>
      <c r="N1560" s="18">
        <v>-90</v>
      </c>
      <c r="O1560" s="18">
        <v>0.8</v>
      </c>
      <c r="Q1560" s="18">
        <v>0.8</v>
      </c>
      <c r="R1560" s="7">
        <f t="shared" si="55"/>
        <v>0.20784</v>
      </c>
    </row>
    <row r="1561" spans="2:18" x14ac:dyDescent="0.25">
      <c r="B1561" s="25"/>
      <c r="C1561" s="25"/>
      <c r="E1561" s="25"/>
      <c r="I1561" s="18">
        <v>15</v>
      </c>
      <c r="J1561" s="18">
        <v>1.7000000000000001E-2</v>
      </c>
      <c r="K1561" s="18">
        <v>163.357</v>
      </c>
      <c r="L1561" s="18">
        <v>37.667000000000002</v>
      </c>
      <c r="M1561" s="18">
        <v>169.667</v>
      </c>
      <c r="N1561" s="18">
        <v>-90</v>
      </c>
      <c r="O1561" s="18">
        <v>1.66</v>
      </c>
      <c r="Q1561" s="18">
        <v>1.66</v>
      </c>
      <c r="R1561" s="7">
        <f t="shared" si="55"/>
        <v>0.17320000000000002</v>
      </c>
    </row>
    <row r="1562" spans="2:18" x14ac:dyDescent="0.25">
      <c r="B1562" s="25"/>
      <c r="C1562" s="25"/>
      <c r="E1562" s="25"/>
      <c r="I1562" s="18">
        <v>16</v>
      </c>
      <c r="J1562" s="18">
        <v>1.0999999999999999E-2</v>
      </c>
      <c r="K1562" s="18">
        <v>160.636</v>
      </c>
      <c r="L1562" s="18">
        <v>37.667000000000002</v>
      </c>
      <c r="M1562" s="18">
        <v>169.667</v>
      </c>
      <c r="N1562" s="18">
        <v>-90</v>
      </c>
      <c r="O1562" s="18">
        <v>1.06</v>
      </c>
      <c r="Q1562" s="18">
        <v>1.06</v>
      </c>
      <c r="R1562" s="7">
        <f t="shared" si="55"/>
        <v>0.13855999999999999</v>
      </c>
    </row>
    <row r="1563" spans="2:18" x14ac:dyDescent="0.25">
      <c r="B1563" s="25"/>
      <c r="C1563" s="25"/>
      <c r="E1563" s="25"/>
      <c r="I1563" s="18">
        <v>17</v>
      </c>
      <c r="J1563" s="18">
        <v>6.0000000000000001E-3</v>
      </c>
      <c r="K1563" s="18">
        <v>186.143</v>
      </c>
      <c r="L1563" s="18">
        <v>134.333</v>
      </c>
      <c r="M1563" s="18">
        <v>195</v>
      </c>
      <c r="N1563" s="18">
        <v>-90</v>
      </c>
      <c r="O1563" s="18">
        <v>0.62</v>
      </c>
    </row>
    <row r="1564" spans="2:18" x14ac:dyDescent="0.25">
      <c r="B1564" s="25"/>
      <c r="C1564" s="25"/>
      <c r="E1564" s="25"/>
      <c r="I1564" s="18">
        <v>18</v>
      </c>
      <c r="J1564" s="19">
        <v>6.9999999999999999E-4</v>
      </c>
      <c r="K1564" s="18">
        <v>132.952</v>
      </c>
      <c r="L1564" s="18">
        <v>124</v>
      </c>
      <c r="M1564" s="18">
        <v>140.667</v>
      </c>
      <c r="N1564" s="18">
        <v>-90</v>
      </c>
      <c r="O1564" s="18">
        <v>0.06</v>
      </c>
    </row>
    <row r="1565" spans="2:18" x14ac:dyDescent="0.25">
      <c r="B1565" s="25"/>
      <c r="C1565" s="25"/>
      <c r="E1565" s="25"/>
      <c r="I1565" s="18">
        <v>19</v>
      </c>
      <c r="J1565" s="18">
        <v>5.0000000000000001E-3</v>
      </c>
      <c r="K1565" s="18">
        <v>131.98599999999999</v>
      </c>
      <c r="L1565" s="18">
        <v>118</v>
      </c>
      <c r="M1565" s="18">
        <v>133.333</v>
      </c>
      <c r="N1565" s="18">
        <v>-90</v>
      </c>
      <c r="O1565" s="18">
        <v>0.46</v>
      </c>
    </row>
    <row r="1566" spans="2:18" x14ac:dyDescent="0.25">
      <c r="B1566" s="25"/>
      <c r="C1566" s="25"/>
      <c r="E1566" s="25"/>
      <c r="I1566" s="18">
        <v>20</v>
      </c>
      <c r="J1566" s="18">
        <v>4.0000000000000001E-3</v>
      </c>
      <c r="K1566" s="18">
        <v>194.286</v>
      </c>
      <c r="L1566" s="18">
        <v>157</v>
      </c>
      <c r="M1566" s="18">
        <v>202.667</v>
      </c>
      <c r="N1566" s="18">
        <v>-90</v>
      </c>
      <c r="O1566" s="18">
        <v>0.34</v>
      </c>
    </row>
    <row r="1567" spans="2:18" x14ac:dyDescent="0.25">
      <c r="B1567" s="25"/>
      <c r="C1567" s="25"/>
      <c r="E1567" s="25"/>
      <c r="I1567" s="18">
        <v>21</v>
      </c>
      <c r="J1567" s="19">
        <v>6.9999999999999999E-4</v>
      </c>
      <c r="K1567" s="18">
        <v>154.476</v>
      </c>
      <c r="L1567" s="18">
        <v>133.667</v>
      </c>
      <c r="M1567" s="18">
        <v>179.667</v>
      </c>
      <c r="N1567" s="18">
        <v>-90</v>
      </c>
      <c r="O1567" s="18">
        <v>0.06</v>
      </c>
    </row>
    <row r="1568" spans="2:18" x14ac:dyDescent="0.25">
      <c r="B1568" s="25"/>
      <c r="C1568" s="25"/>
      <c r="E1568" s="25"/>
      <c r="I1568" s="18">
        <v>22</v>
      </c>
      <c r="J1568" s="18">
        <v>51.503999999999998</v>
      </c>
      <c r="K1568" s="18">
        <v>234.64400000000001</v>
      </c>
      <c r="L1568" s="18">
        <v>0</v>
      </c>
      <c r="M1568" s="18">
        <v>255</v>
      </c>
      <c r="N1568" s="18">
        <v>0</v>
      </c>
      <c r="O1568" s="18">
        <v>0</v>
      </c>
    </row>
    <row r="1569" spans="2:28" x14ac:dyDescent="0.25">
      <c r="B1569" s="25"/>
      <c r="C1569" s="25"/>
      <c r="E1569" s="25"/>
      <c r="I1569" s="18">
        <v>23</v>
      </c>
      <c r="J1569" s="18">
        <v>2E-3</v>
      </c>
      <c r="K1569" s="18">
        <v>114.289</v>
      </c>
      <c r="L1569" s="18">
        <v>95.332999999999998</v>
      </c>
      <c r="M1569" s="18">
        <v>133.667</v>
      </c>
      <c r="N1569" s="18">
        <v>-90</v>
      </c>
      <c r="O1569" s="18">
        <v>0.14000000000000001</v>
      </c>
    </row>
    <row r="1570" spans="2:28" x14ac:dyDescent="0.25">
      <c r="B1570" s="25"/>
      <c r="C1570" s="25"/>
      <c r="E1570" s="25"/>
      <c r="I1570" s="18">
        <v>24</v>
      </c>
      <c r="J1570" s="18">
        <v>51.503999999999998</v>
      </c>
      <c r="K1570" s="18">
        <v>234.64400000000001</v>
      </c>
      <c r="L1570" s="18">
        <v>0</v>
      </c>
      <c r="M1570" s="18">
        <v>255</v>
      </c>
      <c r="N1570" s="18">
        <v>0</v>
      </c>
      <c r="O1570" s="18">
        <v>0</v>
      </c>
    </row>
    <row r="1571" spans="2:28" x14ac:dyDescent="0.25">
      <c r="B1571" s="25"/>
      <c r="C1571" s="25"/>
      <c r="E1571" s="25"/>
      <c r="I1571" s="18">
        <v>25</v>
      </c>
      <c r="J1571" s="18">
        <v>51.503999999999998</v>
      </c>
      <c r="K1571" s="18">
        <v>234.64400000000001</v>
      </c>
      <c r="L1571" s="18">
        <v>0</v>
      </c>
      <c r="M1571" s="18">
        <v>255</v>
      </c>
      <c r="N1571" s="18">
        <v>0</v>
      </c>
      <c r="O1571" s="18">
        <v>0</v>
      </c>
    </row>
    <row r="1572" spans="2:28" x14ac:dyDescent="0.25">
      <c r="B1572" s="25"/>
      <c r="C1572" s="25"/>
      <c r="E1572" s="25"/>
      <c r="I1572" s="18">
        <v>26</v>
      </c>
      <c r="J1572" s="18">
        <v>4.0000000000000001E-3</v>
      </c>
      <c r="K1572" s="18">
        <v>176.73500000000001</v>
      </c>
      <c r="L1572" s="18">
        <v>165.667</v>
      </c>
      <c r="M1572" s="18">
        <v>183.667</v>
      </c>
      <c r="N1572" s="18">
        <v>-90</v>
      </c>
      <c r="O1572" s="18">
        <v>0.38</v>
      </c>
    </row>
    <row r="1573" spans="2:28" x14ac:dyDescent="0.25">
      <c r="B1573" s="25"/>
      <c r="C1573" s="25"/>
      <c r="E1573" s="25"/>
      <c r="I1573" s="18">
        <v>27</v>
      </c>
      <c r="J1573" s="18">
        <v>7.0000000000000001E-3</v>
      </c>
      <c r="K1573" s="18">
        <v>196.61500000000001</v>
      </c>
      <c r="L1573" s="18">
        <v>167</v>
      </c>
      <c r="M1573" s="18">
        <v>201</v>
      </c>
      <c r="N1573" s="18">
        <v>-90</v>
      </c>
      <c r="O1573" s="18">
        <v>0.64</v>
      </c>
    </row>
    <row r="1574" spans="2:28" x14ac:dyDescent="0.25">
      <c r="B1574" s="25"/>
      <c r="C1574" s="25"/>
      <c r="E1574" s="25"/>
      <c r="I1574" s="18">
        <v>28</v>
      </c>
      <c r="J1574" s="18">
        <v>2E-3</v>
      </c>
      <c r="K1574" s="18">
        <v>164.035</v>
      </c>
      <c r="L1574" s="18">
        <v>156.333</v>
      </c>
      <c r="M1574" s="18">
        <v>165.333</v>
      </c>
      <c r="N1574" s="18">
        <v>-90</v>
      </c>
      <c r="O1574" s="18">
        <v>0.18</v>
      </c>
    </row>
    <row r="1575" spans="2:28" x14ac:dyDescent="0.25">
      <c r="B1575" s="25"/>
      <c r="C1575" s="25"/>
      <c r="E1575" s="25"/>
      <c r="I1575" s="18">
        <v>29</v>
      </c>
      <c r="J1575" s="19">
        <v>6.9999999999999999E-4</v>
      </c>
      <c r="K1575" s="18">
        <v>168.429</v>
      </c>
      <c r="L1575" s="18">
        <v>160.667</v>
      </c>
      <c r="M1575" s="18">
        <v>188.667</v>
      </c>
      <c r="N1575" s="18">
        <v>-90</v>
      </c>
      <c r="O1575" s="18">
        <v>0.06</v>
      </c>
    </row>
    <row r="1576" spans="2:28" x14ac:dyDescent="0.25">
      <c r="B1576" s="25"/>
      <c r="C1576" s="25"/>
      <c r="E1576" s="25"/>
      <c r="I1576" s="18">
        <v>30</v>
      </c>
      <c r="J1576" s="18">
        <v>1E-3</v>
      </c>
      <c r="K1576" s="18">
        <v>164.71799999999999</v>
      </c>
      <c r="L1576" s="18">
        <v>155.667</v>
      </c>
      <c r="M1576" s="18">
        <v>168</v>
      </c>
      <c r="N1576" s="18">
        <v>-90</v>
      </c>
      <c r="O1576" s="18">
        <v>0.12</v>
      </c>
    </row>
    <row r="1577" spans="2:28" x14ac:dyDescent="0.25">
      <c r="B1577" s="25"/>
      <c r="C1577" s="25"/>
      <c r="E1577" s="25"/>
      <c r="I1577" s="18">
        <v>31</v>
      </c>
      <c r="J1577" s="18">
        <v>1E-3</v>
      </c>
      <c r="K1577" s="18">
        <v>168.24199999999999</v>
      </c>
      <c r="L1577" s="18">
        <v>156.667</v>
      </c>
      <c r="M1577" s="18">
        <v>173</v>
      </c>
      <c r="N1577" s="18">
        <v>-90</v>
      </c>
      <c r="O1577" s="18">
        <v>0.1</v>
      </c>
    </row>
    <row r="1578" spans="2:28" x14ac:dyDescent="0.25">
      <c r="B1578" s="25"/>
      <c r="C1578" s="25"/>
      <c r="E1578" s="25"/>
      <c r="I1578" s="18">
        <v>32</v>
      </c>
      <c r="J1578" s="19">
        <v>8.9999999999999998E-4</v>
      </c>
      <c r="K1578" s="18">
        <v>176.25899999999999</v>
      </c>
      <c r="L1578" s="18">
        <v>161.333</v>
      </c>
      <c r="M1578" s="18">
        <v>190</v>
      </c>
      <c r="N1578" s="18">
        <v>-90</v>
      </c>
      <c r="O1578" s="18">
        <v>0.08</v>
      </c>
    </row>
    <row r="1579" spans="2:28" x14ac:dyDescent="0.25">
      <c r="B1579" s="25"/>
      <c r="C1579" s="25"/>
      <c r="E1579" s="25"/>
      <c r="I1579" s="18"/>
      <c r="J1579" s="19"/>
      <c r="K1579" s="18"/>
      <c r="L1579" s="18"/>
      <c r="M1579" s="18"/>
      <c r="N1579" s="18"/>
      <c r="O1579" s="18"/>
      <c r="V1579" s="18"/>
      <c r="W1579" s="18"/>
      <c r="X1579" s="18"/>
      <c r="Y1579" s="18"/>
      <c r="Z1579" s="18"/>
      <c r="AA1579" s="18"/>
      <c r="AB1579" s="18"/>
    </row>
    <row r="1580" spans="2:28" x14ac:dyDescent="0.25">
      <c r="B1580" s="25"/>
      <c r="C1580" s="25"/>
      <c r="E1580" s="25"/>
      <c r="I1580" s="18" t="s">
        <v>372</v>
      </c>
      <c r="J1580" s="18" t="s">
        <v>373</v>
      </c>
      <c r="K1580" s="18" t="s">
        <v>374</v>
      </c>
      <c r="L1580" s="18" t="s">
        <v>375</v>
      </c>
      <c r="M1580" s="18" t="s">
        <v>376</v>
      </c>
      <c r="N1580" s="18" t="s">
        <v>377</v>
      </c>
      <c r="O1580" s="18" t="s">
        <v>378</v>
      </c>
      <c r="Q1580" s="18" t="s">
        <v>379</v>
      </c>
      <c r="R1580" s="18" t="s">
        <v>380</v>
      </c>
      <c r="V1580" s="18"/>
      <c r="W1580" s="18"/>
      <c r="X1580" s="18"/>
      <c r="Y1580" s="18"/>
      <c r="Z1580" s="18"/>
      <c r="AA1580" s="18"/>
      <c r="AB1580" s="18"/>
    </row>
    <row r="1581" spans="2:28" x14ac:dyDescent="0.25">
      <c r="B1581" s="25"/>
      <c r="C1581" s="25"/>
      <c r="E1581" s="25"/>
      <c r="I1581" s="18">
        <v>1</v>
      </c>
      <c r="J1581" s="18">
        <v>2.1000000000000001E-2</v>
      </c>
      <c r="K1581" s="18">
        <v>125.877</v>
      </c>
      <c r="L1581" s="18">
        <v>29</v>
      </c>
      <c r="M1581" s="18">
        <v>138.667</v>
      </c>
      <c r="N1581" s="18">
        <v>-90</v>
      </c>
      <c r="O1581" s="18">
        <v>1.1639999999999999</v>
      </c>
      <c r="Q1581" s="18">
        <v>1.1639999999999999</v>
      </c>
      <c r="R1581" s="7">
        <f>1.732*O1597</f>
        <v>0.94394000000000011</v>
      </c>
      <c r="V1581" s="18"/>
      <c r="W1581" s="18"/>
      <c r="X1581" s="18"/>
      <c r="Y1581" s="18"/>
      <c r="Z1581" s="18"/>
      <c r="AA1581" s="18"/>
      <c r="AB1581" s="18"/>
    </row>
    <row r="1582" spans="2:28" x14ac:dyDescent="0.25">
      <c r="B1582" s="25"/>
      <c r="C1582" s="25"/>
      <c r="E1582" s="25"/>
      <c r="I1582" s="18">
        <v>2</v>
      </c>
      <c r="J1582" s="18">
        <v>1.9E-2</v>
      </c>
      <c r="K1582" s="18">
        <v>125.09399999999999</v>
      </c>
      <c r="L1582" s="18">
        <v>29</v>
      </c>
      <c r="M1582" s="18">
        <v>137.333</v>
      </c>
      <c r="N1582" s="18">
        <v>-90</v>
      </c>
      <c r="O1582" s="18">
        <v>1.018</v>
      </c>
      <c r="Q1582" s="18">
        <v>1.018</v>
      </c>
      <c r="R1582" s="7">
        <f t="shared" ref="R1582:R1596" si="56">1.732*O1598</f>
        <v>0</v>
      </c>
      <c r="V1582" s="18"/>
      <c r="W1582" s="18"/>
      <c r="X1582" s="18"/>
      <c r="Y1582" s="18"/>
      <c r="Z1582" s="18"/>
      <c r="AA1582" s="18"/>
      <c r="AB1582" s="18"/>
    </row>
    <row r="1583" spans="2:28" x14ac:dyDescent="0.25">
      <c r="B1583" s="25"/>
      <c r="C1583" s="25"/>
      <c r="E1583" s="25"/>
      <c r="I1583" s="18">
        <v>3</v>
      </c>
      <c r="J1583" s="18">
        <v>2.1000000000000001E-2</v>
      </c>
      <c r="K1583" s="18">
        <v>125.82</v>
      </c>
      <c r="L1583" s="18">
        <v>29</v>
      </c>
      <c r="M1583" s="18">
        <v>137.333</v>
      </c>
      <c r="N1583" s="18">
        <v>-90</v>
      </c>
      <c r="O1583" s="18">
        <v>1.127</v>
      </c>
      <c r="Q1583" s="18">
        <v>1.127</v>
      </c>
      <c r="R1583" s="7">
        <f t="shared" si="56"/>
        <v>1.008024</v>
      </c>
      <c r="V1583" s="18"/>
      <c r="W1583" s="18"/>
      <c r="X1583" s="18"/>
      <c r="Y1583" s="18"/>
      <c r="Z1583" s="18"/>
      <c r="AA1583" s="18"/>
      <c r="AB1583" s="18"/>
    </row>
    <row r="1584" spans="2:28" x14ac:dyDescent="0.25">
      <c r="B1584" s="25"/>
      <c r="C1584" s="25"/>
      <c r="E1584" s="25"/>
      <c r="I1584" s="18">
        <v>4</v>
      </c>
      <c r="J1584" s="18">
        <v>2.1000000000000001E-2</v>
      </c>
      <c r="K1584" s="18">
        <v>125.518</v>
      </c>
      <c r="L1584" s="18">
        <v>29</v>
      </c>
      <c r="M1584" s="18">
        <v>138.667</v>
      </c>
      <c r="N1584" s="18">
        <v>-90</v>
      </c>
      <c r="O1584" s="18">
        <v>1.1639999999999999</v>
      </c>
      <c r="Q1584" s="18">
        <v>1.1639999999999999</v>
      </c>
      <c r="R1584" s="7">
        <f t="shared" si="56"/>
        <v>0.69280000000000008</v>
      </c>
      <c r="V1584" s="18"/>
      <c r="W1584" s="18"/>
      <c r="X1584" s="18"/>
      <c r="Y1584" s="18"/>
      <c r="Z1584" s="18"/>
      <c r="AA1584" s="18"/>
      <c r="AB1584" s="18"/>
    </row>
    <row r="1585" spans="2:28" x14ac:dyDescent="0.25">
      <c r="B1585" s="25"/>
      <c r="C1585" s="25"/>
      <c r="E1585" s="25"/>
      <c r="I1585" s="18">
        <v>5</v>
      </c>
      <c r="J1585" s="18">
        <v>0.02</v>
      </c>
      <c r="K1585" s="18">
        <v>125.246</v>
      </c>
      <c r="L1585" s="18">
        <v>29</v>
      </c>
      <c r="M1585" s="18">
        <v>144</v>
      </c>
      <c r="N1585" s="18">
        <v>-90</v>
      </c>
      <c r="O1585" s="18">
        <v>1.091</v>
      </c>
      <c r="Q1585" s="18">
        <v>1.091</v>
      </c>
      <c r="R1585" s="7">
        <f t="shared" si="56"/>
        <v>0</v>
      </c>
      <c r="V1585" s="18"/>
      <c r="W1585" s="18"/>
      <c r="X1585" s="18"/>
      <c r="Y1585" s="18"/>
      <c r="Z1585" s="18"/>
      <c r="AA1585" s="18"/>
      <c r="AB1585" s="18"/>
    </row>
    <row r="1586" spans="2:28" x14ac:dyDescent="0.25">
      <c r="B1586" s="25"/>
      <c r="C1586" s="25"/>
      <c r="E1586" s="25"/>
      <c r="I1586" s="18">
        <v>6</v>
      </c>
      <c r="J1586" s="18">
        <v>0.02</v>
      </c>
      <c r="K1586" s="18">
        <v>125.361</v>
      </c>
      <c r="L1586" s="18">
        <v>29</v>
      </c>
      <c r="M1586" s="18">
        <v>160</v>
      </c>
      <c r="N1586" s="18">
        <v>-90</v>
      </c>
      <c r="O1586" s="18">
        <v>1.091</v>
      </c>
      <c r="Q1586" s="18">
        <v>1.091</v>
      </c>
      <c r="R1586" s="7">
        <f t="shared" si="56"/>
        <v>0</v>
      </c>
      <c r="V1586" s="18"/>
      <c r="W1586" s="18"/>
      <c r="X1586" s="18"/>
      <c r="Y1586" s="18"/>
      <c r="Z1586" s="18"/>
      <c r="AA1586" s="18"/>
      <c r="AB1586" s="18"/>
    </row>
    <row r="1587" spans="2:28" x14ac:dyDescent="0.25">
      <c r="B1587" s="25"/>
      <c r="C1587" s="25"/>
      <c r="E1587" s="25"/>
      <c r="I1587" s="18">
        <v>7</v>
      </c>
      <c r="J1587" s="18">
        <v>0.02</v>
      </c>
      <c r="K1587" s="18">
        <v>125.712</v>
      </c>
      <c r="L1587" s="18">
        <v>29</v>
      </c>
      <c r="M1587" s="18">
        <v>153.667</v>
      </c>
      <c r="N1587" s="18">
        <v>-90</v>
      </c>
      <c r="O1587" s="18">
        <v>1.0549999999999999</v>
      </c>
      <c r="Q1587" s="18">
        <v>1.0549999999999999</v>
      </c>
      <c r="R1587" s="7">
        <f t="shared" si="56"/>
        <v>0.315224</v>
      </c>
      <c r="V1587" s="18"/>
      <c r="W1587" s="18"/>
      <c r="X1587" s="18"/>
      <c r="Y1587" s="18"/>
      <c r="Z1587" s="18"/>
      <c r="AA1587" s="18"/>
      <c r="AB1587" s="18"/>
    </row>
    <row r="1588" spans="2:28" x14ac:dyDescent="0.25">
      <c r="B1588" s="25"/>
      <c r="C1588" s="25"/>
      <c r="E1588" s="25"/>
      <c r="I1588" s="18">
        <v>8</v>
      </c>
      <c r="J1588" s="18">
        <v>0.02</v>
      </c>
      <c r="K1588" s="18">
        <v>125.446</v>
      </c>
      <c r="L1588" s="18">
        <v>29</v>
      </c>
      <c r="M1588" s="18">
        <v>142.333</v>
      </c>
      <c r="N1588" s="18">
        <v>-90</v>
      </c>
      <c r="O1588" s="18">
        <v>1.0549999999999999</v>
      </c>
      <c r="Q1588" s="18">
        <v>1.0549999999999999</v>
      </c>
      <c r="R1588" s="7">
        <f t="shared" si="56"/>
        <v>0</v>
      </c>
      <c r="V1588" s="18"/>
      <c r="W1588" s="18"/>
      <c r="X1588" s="18"/>
      <c r="Y1588" s="18"/>
      <c r="Z1588" s="18"/>
      <c r="AA1588" s="18"/>
      <c r="AB1588" s="18"/>
    </row>
    <row r="1589" spans="2:28" x14ac:dyDescent="0.25">
      <c r="B1589" s="25"/>
      <c r="C1589" s="25"/>
      <c r="E1589" s="25"/>
      <c r="I1589" s="18">
        <v>9</v>
      </c>
      <c r="J1589" s="18">
        <v>2.9000000000000001E-2</v>
      </c>
      <c r="K1589" s="18">
        <v>166.13499999999999</v>
      </c>
      <c r="L1589" s="18">
        <v>130.333</v>
      </c>
      <c r="M1589" s="18">
        <v>194.333</v>
      </c>
      <c r="N1589" s="18">
        <v>-90</v>
      </c>
      <c r="O1589" s="18">
        <v>1.6</v>
      </c>
      <c r="Q1589" s="18">
        <v>1.6</v>
      </c>
      <c r="R1589" s="7">
        <f t="shared" si="56"/>
        <v>0</v>
      </c>
      <c r="V1589" s="18"/>
      <c r="W1589" s="18"/>
      <c r="X1589" s="18"/>
      <c r="Y1589" s="18"/>
      <c r="Z1589" s="18"/>
      <c r="AA1589" s="18"/>
      <c r="AB1589" s="18"/>
    </row>
    <row r="1590" spans="2:28" x14ac:dyDescent="0.25">
      <c r="B1590" s="25"/>
      <c r="C1590" s="25"/>
      <c r="E1590" s="25"/>
      <c r="I1590" s="18">
        <v>10</v>
      </c>
      <c r="J1590" s="18">
        <v>0.09</v>
      </c>
      <c r="K1590" s="18">
        <v>165.08099999999999</v>
      </c>
      <c r="L1590" s="18">
        <v>50.667000000000002</v>
      </c>
      <c r="M1590" s="18">
        <v>196.667</v>
      </c>
      <c r="N1590" s="18">
        <v>-90</v>
      </c>
      <c r="O1590" s="18">
        <v>4.9089999999999998</v>
      </c>
      <c r="Q1590" s="18">
        <v>4.9089999999999998</v>
      </c>
      <c r="R1590" s="7">
        <f t="shared" si="56"/>
        <v>0.25113999999999997</v>
      </c>
      <c r="V1590" s="18"/>
      <c r="W1590" s="18"/>
      <c r="X1590" s="18"/>
      <c r="Y1590" s="18"/>
      <c r="Z1590" s="18"/>
      <c r="AA1590" s="18"/>
      <c r="AB1590" s="18"/>
    </row>
    <row r="1591" spans="2:28" x14ac:dyDescent="0.25">
      <c r="B1591" s="25"/>
      <c r="C1591" s="25"/>
      <c r="E1591" s="25"/>
      <c r="I1591" s="18">
        <v>11</v>
      </c>
      <c r="J1591" s="18">
        <v>0.10299999999999999</v>
      </c>
      <c r="K1591" s="18">
        <v>163.24</v>
      </c>
      <c r="L1591" s="18">
        <v>35.667000000000002</v>
      </c>
      <c r="M1591" s="18">
        <v>168.333</v>
      </c>
      <c r="N1591" s="18">
        <v>-90</v>
      </c>
      <c r="O1591" s="18">
        <v>5.673</v>
      </c>
      <c r="Q1591" s="18">
        <v>5.673</v>
      </c>
      <c r="R1591" s="7">
        <f t="shared" si="56"/>
        <v>3.1487760000000002</v>
      </c>
      <c r="V1591" s="18"/>
      <c r="W1591" s="18"/>
      <c r="X1591" s="18"/>
      <c r="Y1591" s="18"/>
      <c r="Z1591" s="18"/>
      <c r="AA1591" s="18"/>
      <c r="AB1591" s="18"/>
    </row>
    <row r="1592" spans="2:28" x14ac:dyDescent="0.25">
      <c r="B1592" s="25"/>
      <c r="C1592" s="25"/>
      <c r="E1592" s="25"/>
      <c r="I1592" s="18">
        <v>12</v>
      </c>
      <c r="J1592" s="18">
        <v>5.1999999999999998E-2</v>
      </c>
      <c r="K1592" s="18">
        <v>165.51400000000001</v>
      </c>
      <c r="L1592" s="18">
        <v>130.333</v>
      </c>
      <c r="M1592" s="18">
        <v>172.333</v>
      </c>
      <c r="N1592" s="18">
        <v>-90</v>
      </c>
      <c r="O1592" s="18">
        <v>2.8359999999999999</v>
      </c>
      <c r="Q1592" s="18">
        <v>2.8359999999999999</v>
      </c>
      <c r="R1592" s="7">
        <f t="shared" si="56"/>
        <v>0.315224</v>
      </c>
      <c r="V1592" s="18"/>
      <c r="W1592" s="18"/>
      <c r="X1592" s="18"/>
      <c r="Y1592" s="18"/>
      <c r="Z1592" s="18"/>
      <c r="AA1592" s="18"/>
      <c r="AB1592" s="18"/>
    </row>
    <row r="1593" spans="2:28" x14ac:dyDescent="0.25">
      <c r="B1593" s="25"/>
      <c r="C1593" s="25"/>
      <c r="E1593" s="25"/>
      <c r="I1593" s="18">
        <v>13</v>
      </c>
      <c r="J1593" s="18">
        <v>4.9000000000000002E-2</v>
      </c>
      <c r="K1593" s="18">
        <v>162.43299999999999</v>
      </c>
      <c r="L1593" s="18">
        <v>35.332999999999998</v>
      </c>
      <c r="M1593" s="18">
        <v>169</v>
      </c>
      <c r="N1593" s="18">
        <v>-90</v>
      </c>
      <c r="O1593" s="18">
        <v>2.6549999999999998</v>
      </c>
      <c r="Q1593" s="18">
        <v>2.6549999999999998</v>
      </c>
      <c r="R1593" s="7">
        <f t="shared" si="56"/>
        <v>0.63044800000000001</v>
      </c>
      <c r="V1593" s="18"/>
      <c r="W1593" s="18"/>
      <c r="X1593" s="18"/>
      <c r="Y1593" s="18"/>
      <c r="Z1593" s="18"/>
      <c r="AA1593" s="18"/>
      <c r="AB1593" s="18"/>
    </row>
    <row r="1594" spans="2:28" x14ac:dyDescent="0.25">
      <c r="B1594" s="25"/>
      <c r="C1594" s="25"/>
      <c r="E1594" s="25"/>
      <c r="I1594" s="18">
        <v>14</v>
      </c>
      <c r="J1594" s="18">
        <v>2.5000000000000001E-2</v>
      </c>
      <c r="K1594" s="18">
        <v>162.64400000000001</v>
      </c>
      <c r="L1594" s="18">
        <v>50.667000000000002</v>
      </c>
      <c r="M1594" s="18">
        <v>169</v>
      </c>
      <c r="N1594" s="18">
        <v>-90</v>
      </c>
      <c r="O1594" s="18">
        <v>1.345</v>
      </c>
      <c r="Q1594" s="18">
        <v>1.345</v>
      </c>
      <c r="R1594" s="7">
        <f t="shared" si="56"/>
        <v>0.18878800000000001</v>
      </c>
      <c r="V1594" s="18"/>
      <c r="W1594" s="18"/>
      <c r="X1594" s="18"/>
      <c r="Y1594" s="18"/>
      <c r="Z1594" s="18"/>
      <c r="AA1594" s="18"/>
      <c r="AB1594" s="18"/>
    </row>
    <row r="1595" spans="2:28" x14ac:dyDescent="0.25">
      <c r="B1595" s="25"/>
      <c r="C1595" s="25"/>
      <c r="E1595" s="25"/>
      <c r="I1595" s="18">
        <v>15</v>
      </c>
      <c r="J1595" s="18">
        <v>4.7E-2</v>
      </c>
      <c r="K1595" s="18">
        <v>162.44</v>
      </c>
      <c r="L1595" s="18">
        <v>35.332999999999998</v>
      </c>
      <c r="M1595" s="18">
        <v>174.667</v>
      </c>
      <c r="N1595" s="18">
        <v>-90</v>
      </c>
      <c r="O1595" s="18">
        <v>2.5449999999999999</v>
      </c>
      <c r="Q1595" s="18">
        <v>2.5449999999999999</v>
      </c>
      <c r="R1595" s="7">
        <f t="shared" si="56"/>
        <v>0.25113999999999997</v>
      </c>
      <c r="V1595" s="18"/>
      <c r="W1595" s="18"/>
      <c r="X1595" s="18"/>
      <c r="Y1595" s="18"/>
      <c r="Z1595" s="18"/>
      <c r="AA1595" s="18"/>
      <c r="AB1595" s="18"/>
    </row>
    <row r="1596" spans="2:28" x14ac:dyDescent="0.25">
      <c r="B1596" s="25"/>
      <c r="C1596" s="25"/>
      <c r="E1596" s="25"/>
      <c r="I1596" s="18">
        <v>16</v>
      </c>
      <c r="J1596" s="18">
        <v>2.8000000000000001E-2</v>
      </c>
      <c r="K1596" s="18">
        <v>163.024</v>
      </c>
      <c r="L1596" s="18">
        <v>50.667000000000002</v>
      </c>
      <c r="M1596" s="18">
        <v>169</v>
      </c>
      <c r="N1596" s="18">
        <v>-90</v>
      </c>
      <c r="O1596" s="18">
        <v>1.5269999999999999</v>
      </c>
      <c r="Q1596" s="18">
        <v>1.5269999999999999</v>
      </c>
      <c r="R1596" s="7">
        <f t="shared" si="56"/>
        <v>0</v>
      </c>
      <c r="V1596" s="18"/>
      <c r="W1596" s="18"/>
      <c r="X1596" s="18"/>
      <c r="Y1596" s="18"/>
      <c r="Z1596" s="18"/>
      <c r="AA1596" s="18"/>
      <c r="AB1596" s="18"/>
    </row>
    <row r="1597" spans="2:28" x14ac:dyDescent="0.25">
      <c r="B1597" s="25"/>
      <c r="C1597" s="25"/>
      <c r="E1597" s="25"/>
      <c r="I1597" s="18">
        <v>17</v>
      </c>
      <c r="J1597" s="18">
        <v>0.01</v>
      </c>
      <c r="K1597" s="18">
        <v>170.31200000000001</v>
      </c>
      <c r="L1597" s="18">
        <v>127.333</v>
      </c>
      <c r="M1597" s="18">
        <v>179.333</v>
      </c>
      <c r="N1597" s="18">
        <v>-90</v>
      </c>
      <c r="O1597" s="18">
        <v>0.54500000000000004</v>
      </c>
      <c r="V1597" s="18"/>
      <c r="W1597" s="18"/>
      <c r="X1597" s="18"/>
      <c r="Y1597" s="18"/>
      <c r="Z1597" s="18"/>
      <c r="AA1597" s="18"/>
      <c r="AB1597" s="18"/>
    </row>
    <row r="1598" spans="2:28" x14ac:dyDescent="0.25">
      <c r="B1598" s="25"/>
      <c r="C1598" s="25"/>
      <c r="E1598" s="25"/>
      <c r="I1598" s="18">
        <v>18</v>
      </c>
      <c r="J1598" s="18">
        <v>207.78899999999999</v>
      </c>
      <c r="K1598" s="18">
        <v>237.29300000000001</v>
      </c>
      <c r="L1598" s="18">
        <v>0</v>
      </c>
      <c r="M1598" s="18">
        <v>255</v>
      </c>
      <c r="N1598" s="18">
        <v>0</v>
      </c>
      <c r="O1598" s="18">
        <v>0</v>
      </c>
      <c r="V1598" s="18"/>
      <c r="W1598" s="18"/>
      <c r="X1598" s="18"/>
      <c r="Y1598" s="18"/>
      <c r="Z1598" s="18"/>
      <c r="AA1598" s="18"/>
      <c r="AB1598" s="18"/>
    </row>
    <row r="1599" spans="2:28" x14ac:dyDescent="0.25">
      <c r="B1599" s="25"/>
      <c r="C1599" s="25"/>
      <c r="E1599" s="25"/>
      <c r="I1599" s="18">
        <v>19</v>
      </c>
      <c r="J1599" s="18">
        <v>1.0999999999999999E-2</v>
      </c>
      <c r="K1599" s="18">
        <v>135.869</v>
      </c>
      <c r="L1599" s="18">
        <v>119.667</v>
      </c>
      <c r="M1599" s="18">
        <v>187.667</v>
      </c>
      <c r="N1599" s="18">
        <v>-90</v>
      </c>
      <c r="O1599" s="18">
        <v>0.58199999999999996</v>
      </c>
      <c r="V1599" s="18"/>
      <c r="W1599" s="18"/>
      <c r="X1599" s="18"/>
      <c r="Y1599" s="18"/>
      <c r="Z1599" s="18"/>
      <c r="AA1599" s="18"/>
      <c r="AB1599" s="18"/>
    </row>
    <row r="1600" spans="2:28" x14ac:dyDescent="0.25">
      <c r="B1600" s="25"/>
      <c r="C1600" s="25"/>
      <c r="E1600" s="25"/>
      <c r="I1600" s="18">
        <v>20</v>
      </c>
      <c r="J1600" s="18">
        <v>8.0000000000000002E-3</v>
      </c>
      <c r="K1600" s="18">
        <v>187.71</v>
      </c>
      <c r="L1600" s="18">
        <v>133</v>
      </c>
      <c r="M1600" s="18">
        <v>213</v>
      </c>
      <c r="N1600" s="18">
        <v>-90</v>
      </c>
      <c r="O1600" s="18">
        <v>0.4</v>
      </c>
      <c r="V1600" s="18"/>
      <c r="W1600" s="18"/>
      <c r="X1600" s="18"/>
      <c r="Y1600" s="18"/>
      <c r="Z1600" s="18"/>
      <c r="AA1600" s="18"/>
      <c r="AB1600" s="18"/>
    </row>
    <row r="1601" spans="1:28" x14ac:dyDescent="0.25">
      <c r="B1601" s="25"/>
      <c r="C1601" s="25"/>
      <c r="E1601" s="25"/>
      <c r="I1601" s="18">
        <v>21</v>
      </c>
      <c r="J1601" s="18">
        <v>207.78899999999999</v>
      </c>
      <c r="K1601" s="18">
        <v>237.29300000000001</v>
      </c>
      <c r="L1601" s="18">
        <v>0</v>
      </c>
      <c r="M1601" s="18">
        <v>255</v>
      </c>
      <c r="N1601" s="18">
        <v>0</v>
      </c>
      <c r="O1601" s="18">
        <v>0</v>
      </c>
      <c r="V1601" s="18"/>
      <c r="W1601" s="18"/>
      <c r="X1601" s="18"/>
      <c r="Y1601" s="18"/>
      <c r="Z1601" s="18"/>
      <c r="AA1601" s="18"/>
      <c r="AB1601" s="18"/>
    </row>
    <row r="1602" spans="1:28" x14ac:dyDescent="0.25">
      <c r="B1602" s="25"/>
      <c r="C1602" s="25"/>
      <c r="E1602" s="25"/>
      <c r="I1602" s="18">
        <v>22</v>
      </c>
      <c r="J1602" s="18">
        <v>207.78899999999999</v>
      </c>
      <c r="K1602" s="18">
        <v>237.29300000000001</v>
      </c>
      <c r="L1602" s="18">
        <v>0</v>
      </c>
      <c r="M1602" s="18">
        <v>255</v>
      </c>
      <c r="N1602" s="18">
        <v>0</v>
      </c>
      <c r="O1602" s="18">
        <v>0</v>
      </c>
      <c r="V1602" s="18"/>
      <c r="W1602" s="18"/>
      <c r="X1602" s="18"/>
      <c r="Y1602" s="18"/>
      <c r="Z1602" s="18"/>
      <c r="AA1602" s="18"/>
      <c r="AB1602" s="18"/>
    </row>
    <row r="1603" spans="1:28" x14ac:dyDescent="0.25">
      <c r="B1603" s="25"/>
      <c r="C1603" s="25"/>
      <c r="E1603" s="25"/>
      <c r="I1603" s="18">
        <v>23</v>
      </c>
      <c r="J1603" s="18">
        <v>4.0000000000000001E-3</v>
      </c>
      <c r="K1603" s="18">
        <v>147.93899999999999</v>
      </c>
      <c r="L1603" s="18">
        <v>137.667</v>
      </c>
      <c r="M1603" s="18">
        <v>167.667</v>
      </c>
      <c r="N1603" s="18">
        <v>-90</v>
      </c>
      <c r="O1603" s="18">
        <v>0.182</v>
      </c>
      <c r="V1603" s="18"/>
      <c r="W1603" s="18"/>
      <c r="X1603" s="18"/>
      <c r="Y1603" s="18"/>
      <c r="Z1603" s="18"/>
      <c r="AA1603" s="18"/>
      <c r="AB1603" s="18"/>
    </row>
    <row r="1604" spans="1:28" x14ac:dyDescent="0.25">
      <c r="B1604" s="25"/>
      <c r="C1604" s="25"/>
      <c r="E1604" s="25"/>
      <c r="I1604" s="18">
        <v>24</v>
      </c>
      <c r="J1604" s="18">
        <v>207.78899999999999</v>
      </c>
      <c r="K1604" s="18">
        <v>237.29300000000001</v>
      </c>
      <c r="L1604" s="18">
        <v>0</v>
      </c>
      <c r="M1604" s="18">
        <v>255</v>
      </c>
      <c r="N1604" s="18">
        <v>0</v>
      </c>
      <c r="O1604" s="18">
        <v>0</v>
      </c>
      <c r="V1604" s="18"/>
      <c r="W1604" s="18"/>
      <c r="X1604" s="18"/>
      <c r="Y1604" s="18"/>
      <c r="Z1604" s="18"/>
      <c r="AA1604" s="18"/>
      <c r="AB1604" s="18"/>
    </row>
    <row r="1605" spans="1:28" x14ac:dyDescent="0.25">
      <c r="B1605" s="25"/>
      <c r="C1605" s="25"/>
      <c r="E1605" s="25"/>
      <c r="I1605" s="18">
        <v>25</v>
      </c>
      <c r="J1605" s="18">
        <v>207.78899999999999</v>
      </c>
      <c r="K1605" s="18">
        <v>237.29300000000001</v>
      </c>
      <c r="L1605" s="18">
        <v>0</v>
      </c>
      <c r="M1605" s="18">
        <v>255</v>
      </c>
      <c r="N1605" s="18">
        <v>0</v>
      </c>
      <c r="O1605" s="18">
        <v>0</v>
      </c>
    </row>
    <row r="1606" spans="1:28" x14ac:dyDescent="0.25">
      <c r="B1606" s="25"/>
      <c r="C1606" s="25"/>
      <c r="E1606" s="25"/>
      <c r="I1606" s="18">
        <v>26</v>
      </c>
      <c r="J1606" s="18">
        <v>3.0000000000000001E-3</v>
      </c>
      <c r="K1606" s="18">
        <v>170.59299999999999</v>
      </c>
      <c r="L1606" s="18">
        <v>164.667</v>
      </c>
      <c r="M1606" s="18">
        <v>187.333</v>
      </c>
      <c r="N1606" s="18">
        <v>-90</v>
      </c>
      <c r="O1606" s="18">
        <v>0.14499999999999999</v>
      </c>
    </row>
    <row r="1607" spans="1:28" x14ac:dyDescent="0.25">
      <c r="B1607" s="25"/>
      <c r="C1607" s="25"/>
      <c r="E1607" s="25"/>
      <c r="I1607" s="18">
        <v>27</v>
      </c>
      <c r="J1607" s="18">
        <v>3.3000000000000002E-2</v>
      </c>
      <c r="K1607" s="18">
        <v>173.125</v>
      </c>
      <c r="L1607" s="18">
        <v>162.333</v>
      </c>
      <c r="M1607" s="18">
        <v>173.667</v>
      </c>
      <c r="N1607" s="18">
        <v>-90</v>
      </c>
      <c r="O1607" s="18">
        <v>1.8180000000000001</v>
      </c>
    </row>
    <row r="1608" spans="1:28" x14ac:dyDescent="0.25">
      <c r="B1608" s="25"/>
      <c r="C1608" s="25"/>
      <c r="E1608" s="25"/>
      <c r="I1608" s="18">
        <v>28</v>
      </c>
      <c r="J1608" s="18">
        <v>4.0000000000000001E-3</v>
      </c>
      <c r="K1608" s="18">
        <v>166.15199999999999</v>
      </c>
      <c r="L1608" s="18">
        <v>161</v>
      </c>
      <c r="M1608" s="18">
        <v>174.667</v>
      </c>
      <c r="N1608" s="18">
        <v>-90</v>
      </c>
      <c r="O1608" s="18">
        <v>0.182</v>
      </c>
    </row>
    <row r="1609" spans="1:28" x14ac:dyDescent="0.25">
      <c r="B1609" s="25"/>
      <c r="C1609" s="25"/>
      <c r="E1609" s="25"/>
      <c r="I1609" s="18">
        <v>29</v>
      </c>
      <c r="J1609" s="18">
        <v>7.0000000000000001E-3</v>
      </c>
      <c r="K1609" s="18">
        <v>169.60300000000001</v>
      </c>
      <c r="L1609" s="18">
        <v>162</v>
      </c>
      <c r="M1609" s="18">
        <v>181.667</v>
      </c>
      <c r="N1609" s="18">
        <v>-90</v>
      </c>
      <c r="O1609" s="18">
        <v>0.36399999999999999</v>
      </c>
    </row>
    <row r="1610" spans="1:28" x14ac:dyDescent="0.25">
      <c r="B1610" s="25"/>
      <c r="C1610" s="25"/>
      <c r="E1610" s="25"/>
      <c r="I1610" s="18">
        <v>30</v>
      </c>
      <c r="J1610" s="18">
        <v>2E-3</v>
      </c>
      <c r="K1610" s="18">
        <v>171.619</v>
      </c>
      <c r="L1610" s="18">
        <v>169</v>
      </c>
      <c r="M1610" s="18">
        <v>174.333</v>
      </c>
      <c r="N1610" s="18">
        <v>-90</v>
      </c>
      <c r="O1610" s="18">
        <v>0.109</v>
      </c>
    </row>
    <row r="1611" spans="1:28" x14ac:dyDescent="0.25">
      <c r="B1611" s="25"/>
      <c r="C1611" s="25"/>
      <c r="E1611" s="25"/>
      <c r="I1611" s="18">
        <v>31</v>
      </c>
      <c r="J1611" s="18">
        <v>3.0000000000000001E-3</v>
      </c>
      <c r="K1611" s="18">
        <v>167.74100000000001</v>
      </c>
      <c r="L1611" s="18">
        <v>160.333</v>
      </c>
      <c r="M1611" s="18">
        <v>183</v>
      </c>
      <c r="N1611" s="18">
        <v>-90</v>
      </c>
      <c r="O1611" s="18">
        <v>0.14499999999999999</v>
      </c>
    </row>
    <row r="1612" spans="1:28" x14ac:dyDescent="0.25">
      <c r="B1612" s="25"/>
      <c r="C1612" s="25"/>
      <c r="E1612" s="25"/>
      <c r="I1612" s="18">
        <v>32</v>
      </c>
      <c r="J1612" s="18">
        <v>207.78899999999999</v>
      </c>
      <c r="K1612" s="18">
        <v>237.29300000000001</v>
      </c>
      <c r="L1612" s="18">
        <v>0</v>
      </c>
      <c r="M1612" s="18">
        <v>255</v>
      </c>
      <c r="N1612" s="18">
        <v>0</v>
      </c>
      <c r="O1612" s="18">
        <v>0</v>
      </c>
    </row>
    <row r="1613" spans="1:28" x14ac:dyDescent="0.25">
      <c r="B1613" s="25"/>
      <c r="C1613" s="25"/>
      <c r="E1613" s="25"/>
    </row>
    <row r="1614" spans="1:28" x14ac:dyDescent="0.25">
      <c r="A1614" s="25">
        <v>25</v>
      </c>
      <c r="B1614" s="25" t="s">
        <v>177</v>
      </c>
      <c r="C1614" s="25" t="s">
        <v>16</v>
      </c>
      <c r="E1614" s="25" t="s">
        <v>31</v>
      </c>
      <c r="F1614" s="7" t="s">
        <v>28</v>
      </c>
      <c r="G1614" s="25" t="s">
        <v>44</v>
      </c>
      <c r="H1614" s="25"/>
      <c r="I1614" s="7">
        <v>3</v>
      </c>
      <c r="J1614" s="7">
        <v>0.97399999999999998</v>
      </c>
      <c r="K1614" s="7">
        <v>7.9671999999999993E-2</v>
      </c>
      <c r="L1614" s="7">
        <v>3</v>
      </c>
      <c r="M1614" s="7">
        <v>1.02</v>
      </c>
      <c r="N1614" s="7">
        <v>0.21130399999999999</v>
      </c>
    </row>
    <row r="1615" spans="1:28" x14ac:dyDescent="0.25">
      <c r="B1615" s="25" t="s">
        <v>177</v>
      </c>
      <c r="C1615" s="25" t="s">
        <v>16</v>
      </c>
      <c r="E1615" s="25" t="s">
        <v>31</v>
      </c>
      <c r="F1615" s="7" t="s">
        <v>28</v>
      </c>
      <c r="G1615" s="7" t="s">
        <v>114</v>
      </c>
      <c r="I1615" s="7">
        <v>3</v>
      </c>
      <c r="J1615" s="7">
        <v>1.6479999999999999</v>
      </c>
      <c r="K1615" s="7">
        <v>8.8331999999999994E-2</v>
      </c>
      <c r="L1615" s="7">
        <v>3</v>
      </c>
      <c r="M1615" s="7">
        <v>1.01</v>
      </c>
      <c r="N1615" s="7">
        <v>0.17666399999999999</v>
      </c>
    </row>
    <row r="1616" spans="1:28" x14ac:dyDescent="0.25">
      <c r="B1616" s="25" t="s">
        <v>177</v>
      </c>
      <c r="C1616" s="25" t="s">
        <v>16</v>
      </c>
      <c r="E1616" s="25" t="s">
        <v>31</v>
      </c>
      <c r="F1616" s="7" t="s">
        <v>28</v>
      </c>
      <c r="G1616" s="7" t="s">
        <v>179</v>
      </c>
      <c r="I1616" s="7">
        <v>3</v>
      </c>
      <c r="J1616" s="7">
        <v>1.5920000000000001</v>
      </c>
      <c r="K1616" s="7">
        <v>0.11431200000000001</v>
      </c>
      <c r="L1616" s="7">
        <v>3</v>
      </c>
      <c r="M1616" s="7">
        <v>1.01</v>
      </c>
      <c r="N1616" s="7">
        <v>0.14202400000000001</v>
      </c>
    </row>
    <row r="1617" spans="2:14" x14ac:dyDescent="0.25">
      <c r="B1617" s="25" t="s">
        <v>177</v>
      </c>
      <c r="C1617" s="25" t="s">
        <v>16</v>
      </c>
      <c r="E1617" s="25" t="s">
        <v>31</v>
      </c>
      <c r="F1617" s="7" t="s">
        <v>28</v>
      </c>
      <c r="G1617" s="7" t="s">
        <v>43</v>
      </c>
      <c r="I1617" s="7">
        <v>3</v>
      </c>
      <c r="J1617" s="7">
        <v>1.4850000000000001</v>
      </c>
      <c r="K1617" s="7">
        <v>7.1012000000000006E-2</v>
      </c>
      <c r="L1617" s="7">
        <v>3</v>
      </c>
      <c r="M1617" s="7">
        <v>1.01</v>
      </c>
      <c r="N1617" s="7">
        <v>0.23901600000000001</v>
      </c>
    </row>
    <row r="1618" spans="2:14" x14ac:dyDescent="0.25">
      <c r="B1618" s="25" t="s">
        <v>177</v>
      </c>
      <c r="C1618" s="25" t="s">
        <v>16</v>
      </c>
      <c r="E1618" s="25" t="s">
        <v>31</v>
      </c>
      <c r="F1618" s="7" t="s">
        <v>28</v>
      </c>
      <c r="G1618" s="7" t="s">
        <v>135</v>
      </c>
      <c r="I1618" s="7">
        <v>3</v>
      </c>
      <c r="J1618" s="7">
        <v>0.60599999999999998</v>
      </c>
      <c r="K1618" s="7">
        <v>0</v>
      </c>
      <c r="L1618" s="7">
        <v>3</v>
      </c>
      <c r="M1618" s="7">
        <v>1.0529999999999999</v>
      </c>
      <c r="N1618" s="7">
        <v>0.37064799999999998</v>
      </c>
    </row>
    <row r="1619" spans="2:14" x14ac:dyDescent="0.25">
      <c r="B1619" s="25" t="s">
        <v>177</v>
      </c>
      <c r="C1619" s="25" t="s">
        <v>16</v>
      </c>
      <c r="E1619" s="25" t="s">
        <v>31</v>
      </c>
      <c r="F1619" s="7" t="s">
        <v>28</v>
      </c>
      <c r="G1619" s="7" t="s">
        <v>134</v>
      </c>
      <c r="I1619" s="7">
        <v>3</v>
      </c>
      <c r="J1619" s="7">
        <v>0.51700000000000002</v>
      </c>
      <c r="K1619" s="7">
        <v>0.11258</v>
      </c>
      <c r="L1619" s="7">
        <v>3</v>
      </c>
      <c r="M1619" s="7">
        <v>0.99299999999999999</v>
      </c>
      <c r="N1619" s="7">
        <v>0.14548800000000001</v>
      </c>
    </row>
    <row r="1620" spans="2:14" x14ac:dyDescent="0.25">
      <c r="B1620" s="25" t="s">
        <v>177</v>
      </c>
      <c r="C1620" s="25" t="s">
        <v>16</v>
      </c>
      <c r="E1620" s="25" t="s">
        <v>31</v>
      </c>
      <c r="F1620" s="7" t="s">
        <v>28</v>
      </c>
      <c r="G1620" s="7" t="s">
        <v>180</v>
      </c>
      <c r="I1620" s="7">
        <v>3</v>
      </c>
      <c r="J1620" s="7">
        <v>0.48699999999999999</v>
      </c>
      <c r="K1620" s="7">
        <v>5.1959999999999999E-2</v>
      </c>
      <c r="L1620" s="7">
        <v>3</v>
      </c>
      <c r="M1620" s="7">
        <v>1.0029999999999999</v>
      </c>
      <c r="N1620" s="7">
        <v>6.9279999999999994E-2</v>
      </c>
    </row>
    <row r="1621" spans="2:14" x14ac:dyDescent="0.25">
      <c r="B1621" s="25" t="s">
        <v>177</v>
      </c>
      <c r="C1621" s="25" t="s">
        <v>16</v>
      </c>
      <c r="E1621" s="25" t="s">
        <v>31</v>
      </c>
      <c r="F1621" s="7" t="s">
        <v>28</v>
      </c>
      <c r="G1621" s="7" t="s">
        <v>30</v>
      </c>
      <c r="I1621" s="7">
        <v>3</v>
      </c>
      <c r="J1621" s="7">
        <v>1.1879999999999999</v>
      </c>
      <c r="K1621" s="7">
        <v>0.21996399999999999</v>
      </c>
      <c r="L1621" s="7">
        <v>3</v>
      </c>
      <c r="M1621" s="7">
        <v>1.05</v>
      </c>
      <c r="N1621" s="7">
        <v>0.33081199999999999</v>
      </c>
    </row>
    <row r="1622" spans="2:14" x14ac:dyDescent="0.25">
      <c r="B1622" s="25" t="s">
        <v>177</v>
      </c>
      <c r="C1622" s="25" t="s">
        <v>16</v>
      </c>
      <c r="E1622" s="25" t="s">
        <v>31</v>
      </c>
      <c r="F1622" s="7" t="s">
        <v>28</v>
      </c>
      <c r="G1622" s="24" t="s">
        <v>653</v>
      </c>
      <c r="I1622" s="7">
        <v>3</v>
      </c>
      <c r="J1622" s="7">
        <v>1.135</v>
      </c>
      <c r="K1622" s="7">
        <v>0.14722000000000002</v>
      </c>
      <c r="L1622" s="7">
        <v>3</v>
      </c>
      <c r="M1622" s="7">
        <v>1.0289999999999999</v>
      </c>
      <c r="N1622" s="7">
        <v>0.42260799999999998</v>
      </c>
    </row>
    <row r="1623" spans="2:14" x14ac:dyDescent="0.25">
      <c r="B1623" s="25" t="s">
        <v>177</v>
      </c>
      <c r="C1623" s="25" t="s">
        <v>16</v>
      </c>
      <c r="E1623" s="25" t="s">
        <v>31</v>
      </c>
      <c r="F1623" s="7" t="s">
        <v>28</v>
      </c>
      <c r="G1623" s="24" t="s">
        <v>654</v>
      </c>
      <c r="I1623" s="7">
        <v>3</v>
      </c>
      <c r="J1623" s="7">
        <v>2.0369999999999999</v>
      </c>
      <c r="K1623" s="7">
        <v>0.27538800000000002</v>
      </c>
      <c r="L1623" s="7">
        <v>3</v>
      </c>
      <c r="M1623" s="7">
        <v>1.0189999999999999</v>
      </c>
      <c r="N1623" s="7">
        <v>0.110848</v>
      </c>
    </row>
    <row r="1624" spans="2:14" x14ac:dyDescent="0.25">
      <c r="B1624" s="25" t="s">
        <v>177</v>
      </c>
      <c r="C1624" s="25" t="s">
        <v>16</v>
      </c>
      <c r="E1624" s="25" t="s">
        <v>31</v>
      </c>
      <c r="F1624" s="7" t="s">
        <v>28</v>
      </c>
      <c r="G1624" s="7" t="s">
        <v>52</v>
      </c>
      <c r="I1624" s="7">
        <v>3</v>
      </c>
      <c r="J1624" s="7">
        <v>1.528</v>
      </c>
      <c r="K1624" s="7">
        <v>5.5424000000000001E-2</v>
      </c>
      <c r="L1624" s="7">
        <v>3</v>
      </c>
      <c r="M1624" s="7">
        <v>1.0720000000000001</v>
      </c>
      <c r="N1624" s="7">
        <v>0.110848</v>
      </c>
    </row>
    <row r="1625" spans="2:14" x14ac:dyDescent="0.25">
      <c r="B1625" s="25" t="s">
        <v>177</v>
      </c>
      <c r="C1625" s="25" t="s">
        <v>16</v>
      </c>
      <c r="E1625" s="25" t="s">
        <v>31</v>
      </c>
      <c r="F1625" s="7" t="s">
        <v>28</v>
      </c>
      <c r="G1625" s="7" t="s">
        <v>39</v>
      </c>
      <c r="I1625" s="7">
        <v>3</v>
      </c>
      <c r="J1625" s="7">
        <v>2.1000000000000001E-2</v>
      </c>
      <c r="K1625" s="7">
        <v>0</v>
      </c>
      <c r="L1625" s="7">
        <v>3</v>
      </c>
      <c r="M1625" s="7">
        <v>0.997</v>
      </c>
      <c r="N1625" s="7">
        <v>5.5424000000000001E-2</v>
      </c>
    </row>
    <row r="1626" spans="2:14" x14ac:dyDescent="0.25">
      <c r="B1626" s="25" t="s">
        <v>177</v>
      </c>
      <c r="C1626" s="25" t="s">
        <v>16</v>
      </c>
      <c r="E1626" s="25" t="s">
        <v>31</v>
      </c>
      <c r="F1626" s="7" t="s">
        <v>28</v>
      </c>
      <c r="G1626" s="7" t="s">
        <v>67</v>
      </c>
      <c r="I1626" s="7">
        <v>3</v>
      </c>
      <c r="J1626" s="7">
        <v>4.2000000000000003E-2</v>
      </c>
      <c r="K1626" s="7">
        <v>0</v>
      </c>
      <c r="L1626" s="7">
        <v>3</v>
      </c>
      <c r="M1626" s="7">
        <v>0.97599999999999998</v>
      </c>
      <c r="N1626" s="7">
        <v>0.110848</v>
      </c>
    </row>
    <row r="1627" spans="2:14" x14ac:dyDescent="0.25">
      <c r="B1627" s="25" t="s">
        <v>177</v>
      </c>
      <c r="C1627" s="25" t="s">
        <v>16</v>
      </c>
      <c r="E1627" s="25" t="s">
        <v>31</v>
      </c>
      <c r="F1627" s="7" t="s">
        <v>28</v>
      </c>
      <c r="G1627" s="7" t="s">
        <v>181</v>
      </c>
      <c r="I1627" s="7">
        <v>3</v>
      </c>
      <c r="J1627" s="7">
        <v>3.056</v>
      </c>
      <c r="K1627" s="7">
        <v>0.40355600000000003</v>
      </c>
      <c r="L1627" s="7">
        <v>3</v>
      </c>
      <c r="M1627" s="7">
        <v>0.98699999999999999</v>
      </c>
      <c r="N1627" s="7">
        <v>0.18359200000000001</v>
      </c>
    </row>
    <row r="1628" spans="2:14" x14ac:dyDescent="0.25">
      <c r="B1628" s="25" t="s">
        <v>177</v>
      </c>
      <c r="C1628" s="25" t="s">
        <v>16</v>
      </c>
      <c r="E1628" s="25" t="s">
        <v>31</v>
      </c>
      <c r="F1628" s="7" t="s">
        <v>28</v>
      </c>
      <c r="G1628" s="24" t="s">
        <v>655</v>
      </c>
      <c r="I1628" s="7">
        <v>3</v>
      </c>
      <c r="J1628" s="7">
        <v>1.353</v>
      </c>
      <c r="K1628" s="7">
        <v>0.178396</v>
      </c>
      <c r="L1628" s="7">
        <v>3</v>
      </c>
      <c r="M1628" s="7">
        <v>1.044</v>
      </c>
      <c r="N1628" s="7">
        <v>0.382772</v>
      </c>
    </row>
    <row r="1629" spans="2:14" x14ac:dyDescent="0.25">
      <c r="B1629" s="25" t="s">
        <v>177</v>
      </c>
      <c r="C1629" s="25" t="s">
        <v>16</v>
      </c>
      <c r="E1629" s="25" t="s">
        <v>31</v>
      </c>
      <c r="F1629" s="7" t="s">
        <v>28</v>
      </c>
      <c r="G1629" s="24" t="s">
        <v>656</v>
      </c>
      <c r="I1629" s="7">
        <v>3</v>
      </c>
      <c r="J1629" s="7">
        <v>1.4119999999999999</v>
      </c>
      <c r="K1629" s="7">
        <v>0</v>
      </c>
      <c r="L1629" s="7">
        <v>3</v>
      </c>
      <c r="M1629" s="7">
        <v>1.0589999999999999</v>
      </c>
      <c r="N1629" s="7">
        <v>0.128168</v>
      </c>
    </row>
    <row r="1630" spans="2:14" x14ac:dyDescent="0.25">
      <c r="B1630" s="25" t="s">
        <v>177</v>
      </c>
      <c r="C1630" s="25" t="s">
        <v>16</v>
      </c>
      <c r="E1630" s="25" t="s">
        <v>31</v>
      </c>
      <c r="F1630" s="7" t="s">
        <v>28</v>
      </c>
      <c r="G1630" s="24" t="s">
        <v>657</v>
      </c>
      <c r="I1630" s="7">
        <v>3</v>
      </c>
      <c r="J1630" s="7">
        <v>1.8380000000000001</v>
      </c>
      <c r="K1630" s="7">
        <v>0</v>
      </c>
      <c r="L1630" s="7">
        <v>3</v>
      </c>
      <c r="M1630" s="7">
        <v>1.0289999999999999</v>
      </c>
      <c r="N1630" s="7">
        <v>0.128168</v>
      </c>
    </row>
    <row r="1631" spans="2:14" x14ac:dyDescent="0.25">
      <c r="B1631" s="25" t="s">
        <v>177</v>
      </c>
      <c r="C1631" s="25" t="s">
        <v>16</v>
      </c>
      <c r="E1631" s="25" t="s">
        <v>31</v>
      </c>
      <c r="F1631" s="7" t="s">
        <v>28</v>
      </c>
      <c r="G1631" s="24" t="s">
        <v>658</v>
      </c>
      <c r="I1631" s="7">
        <v>3</v>
      </c>
      <c r="J1631" s="7">
        <v>0.221</v>
      </c>
      <c r="K1631" s="7">
        <v>0.45898</v>
      </c>
      <c r="L1631" s="7">
        <v>3</v>
      </c>
      <c r="M1631" s="7">
        <v>1.1759999999999999</v>
      </c>
      <c r="N1631" s="7">
        <v>0.30483199999999999</v>
      </c>
    </row>
    <row r="1632" spans="2:14" x14ac:dyDescent="0.25">
      <c r="B1632" s="25"/>
      <c r="C1632" s="25"/>
      <c r="E1632" s="25"/>
    </row>
    <row r="1633" spans="2:18" x14ac:dyDescent="0.25">
      <c r="B1633" s="25"/>
      <c r="C1633" s="25"/>
      <c r="E1633" s="25"/>
    </row>
    <row r="1634" spans="2:18" x14ac:dyDescent="0.25">
      <c r="B1634" s="25"/>
      <c r="C1634" s="25"/>
      <c r="E1634" s="25"/>
    </row>
    <row r="1635" spans="2:18" x14ac:dyDescent="0.25">
      <c r="B1635" s="25"/>
      <c r="C1635" s="25"/>
      <c r="E1635" s="25"/>
    </row>
    <row r="1636" spans="2:18" x14ac:dyDescent="0.25">
      <c r="B1636" s="25"/>
      <c r="C1636" s="25"/>
      <c r="E1636" s="25"/>
      <c r="I1636" s="18" t="s">
        <v>372</v>
      </c>
      <c r="J1636" s="18" t="s">
        <v>373</v>
      </c>
      <c r="K1636" s="18" t="s">
        <v>374</v>
      </c>
      <c r="L1636" s="18" t="s">
        <v>375</v>
      </c>
      <c r="M1636" s="18" t="s">
        <v>376</v>
      </c>
      <c r="N1636" s="18" t="s">
        <v>377</v>
      </c>
      <c r="O1636" s="18" t="s">
        <v>378</v>
      </c>
      <c r="P1636" s="18"/>
      <c r="Q1636" s="18" t="s">
        <v>659</v>
      </c>
      <c r="R1636" s="18" t="s">
        <v>660</v>
      </c>
    </row>
    <row r="1637" spans="2:18" x14ac:dyDescent="0.25">
      <c r="B1637" s="25"/>
      <c r="C1637" s="25"/>
      <c r="E1637" s="25"/>
      <c r="I1637" s="18">
        <v>1</v>
      </c>
      <c r="J1637" s="18">
        <v>5.0000000000000001E-3</v>
      </c>
      <c r="K1637" s="18">
        <v>244.154</v>
      </c>
      <c r="L1637" s="18">
        <v>5.3330000000000002</v>
      </c>
      <c r="M1637" s="18">
        <v>255</v>
      </c>
      <c r="N1637" s="18">
        <v>90</v>
      </c>
      <c r="O1637" s="18">
        <v>1.02</v>
      </c>
      <c r="P1637" s="18"/>
      <c r="Q1637" s="18">
        <v>1.02</v>
      </c>
      <c r="R1637" s="18">
        <f>O1645*1.732</f>
        <v>0.21130399999999999</v>
      </c>
    </row>
    <row r="1638" spans="2:18" x14ac:dyDescent="0.25">
      <c r="B1638" s="25"/>
      <c r="C1638" s="25"/>
      <c r="E1638" s="25"/>
      <c r="I1638" s="18">
        <v>2</v>
      </c>
      <c r="J1638" s="18">
        <v>5.0000000000000001E-3</v>
      </c>
      <c r="K1638" s="18">
        <v>245.98500000000001</v>
      </c>
      <c r="L1638" s="18">
        <v>0</v>
      </c>
      <c r="M1638" s="18">
        <v>255</v>
      </c>
      <c r="N1638" s="18">
        <v>90</v>
      </c>
      <c r="O1638" s="18">
        <v>1.01</v>
      </c>
      <c r="P1638" s="18"/>
      <c r="Q1638" s="18">
        <v>1.01</v>
      </c>
      <c r="R1638" s="18">
        <f t="shared" ref="R1638:R1644" si="57">O1646*1.732</f>
        <v>0.17666399999999999</v>
      </c>
    </row>
    <row r="1639" spans="2:18" x14ac:dyDescent="0.25">
      <c r="B1639" s="25"/>
      <c r="C1639" s="25"/>
      <c r="E1639" s="25"/>
      <c r="I1639" s="18">
        <v>3</v>
      </c>
      <c r="J1639" s="18">
        <v>5.0000000000000001E-3</v>
      </c>
      <c r="K1639" s="18">
        <v>143.43199999999999</v>
      </c>
      <c r="L1639" s="18">
        <v>5.3330000000000002</v>
      </c>
      <c r="M1639" s="18">
        <v>153.333</v>
      </c>
      <c r="N1639" s="18">
        <v>90</v>
      </c>
      <c r="O1639" s="18">
        <v>1.01</v>
      </c>
      <c r="P1639" s="18"/>
      <c r="Q1639" s="18">
        <v>1.01</v>
      </c>
      <c r="R1639" s="18">
        <f t="shared" si="57"/>
        <v>0.14202400000000001</v>
      </c>
    </row>
    <row r="1640" spans="2:18" x14ac:dyDescent="0.25">
      <c r="B1640" s="25"/>
      <c r="C1640" s="25"/>
      <c r="E1640" s="25"/>
      <c r="I1640" s="18">
        <v>4</v>
      </c>
      <c r="J1640" s="18">
        <v>5.0000000000000001E-3</v>
      </c>
      <c r="K1640" s="18">
        <v>9.702</v>
      </c>
      <c r="L1640" s="18">
        <v>0</v>
      </c>
      <c r="M1640" s="18">
        <v>16</v>
      </c>
      <c r="N1640" s="18">
        <v>90</v>
      </c>
      <c r="O1640" s="18">
        <v>1.01</v>
      </c>
      <c r="P1640" s="18"/>
      <c r="Q1640" s="18">
        <v>1.01</v>
      </c>
      <c r="R1640" s="18">
        <f t="shared" si="57"/>
        <v>0.23901600000000001</v>
      </c>
    </row>
    <row r="1641" spans="2:18" x14ac:dyDescent="0.25">
      <c r="B1641" s="25"/>
      <c r="C1641" s="25"/>
      <c r="E1641" s="25"/>
      <c r="I1641" s="18">
        <v>5</v>
      </c>
      <c r="J1641" s="18">
        <v>5.0000000000000001E-3</v>
      </c>
      <c r="K1641" s="18">
        <v>1.3560000000000001</v>
      </c>
      <c r="L1641" s="18">
        <v>0</v>
      </c>
      <c r="M1641" s="18">
        <v>140</v>
      </c>
      <c r="N1641" s="18">
        <v>90</v>
      </c>
      <c r="O1641" s="18">
        <v>0.97399999999999998</v>
      </c>
      <c r="P1641" s="18"/>
      <c r="Q1641" s="18">
        <v>0.97399999999999998</v>
      </c>
      <c r="R1641" s="18">
        <f t="shared" si="57"/>
        <v>7.9671999999999993E-2</v>
      </c>
    </row>
    <row r="1642" spans="2:18" x14ac:dyDescent="0.25">
      <c r="B1642" s="25"/>
      <c r="C1642" s="25"/>
      <c r="E1642" s="25"/>
      <c r="I1642" s="18">
        <v>6</v>
      </c>
      <c r="J1642" s="18">
        <v>8.0000000000000002E-3</v>
      </c>
      <c r="K1642" s="18">
        <v>118.548</v>
      </c>
      <c r="L1642" s="18">
        <v>33</v>
      </c>
      <c r="M1642" s="18">
        <v>239</v>
      </c>
      <c r="N1642" s="18">
        <v>90</v>
      </c>
      <c r="O1642" s="18">
        <v>1.6479999999999999</v>
      </c>
      <c r="P1642" s="18"/>
      <c r="Q1642" s="18">
        <v>1.6479999999999999</v>
      </c>
      <c r="R1642" s="18">
        <f t="shared" si="57"/>
        <v>8.8331999999999994E-2</v>
      </c>
    </row>
    <row r="1643" spans="2:18" x14ac:dyDescent="0.25">
      <c r="B1643" s="25"/>
      <c r="C1643" s="25"/>
      <c r="E1643" s="25"/>
      <c r="I1643" s="18">
        <v>7</v>
      </c>
      <c r="J1643" s="18">
        <v>8.0000000000000002E-3</v>
      </c>
      <c r="K1643" s="18">
        <v>108.026</v>
      </c>
      <c r="L1643" s="18">
        <v>33</v>
      </c>
      <c r="M1643" s="18">
        <v>239</v>
      </c>
      <c r="N1643" s="18">
        <v>90</v>
      </c>
      <c r="O1643" s="18">
        <v>1.5920000000000001</v>
      </c>
      <c r="P1643" s="18"/>
      <c r="Q1643" s="18">
        <v>1.5920000000000001</v>
      </c>
      <c r="R1643" s="18">
        <f t="shared" si="57"/>
        <v>0.11431200000000001</v>
      </c>
    </row>
    <row r="1644" spans="2:18" x14ac:dyDescent="0.25">
      <c r="B1644" s="25"/>
      <c r="C1644" s="25"/>
      <c r="E1644" s="25"/>
      <c r="I1644" s="18">
        <v>8</v>
      </c>
      <c r="J1644" s="18">
        <v>8.0000000000000002E-3</v>
      </c>
      <c r="K1644" s="18">
        <v>152.41800000000001</v>
      </c>
      <c r="L1644" s="18">
        <v>33</v>
      </c>
      <c r="M1644" s="18">
        <v>159</v>
      </c>
      <c r="N1644" s="18">
        <v>90</v>
      </c>
      <c r="O1644" s="18">
        <v>1.4850000000000001</v>
      </c>
      <c r="P1644" s="18"/>
      <c r="Q1644" s="18">
        <v>1.4850000000000001</v>
      </c>
      <c r="R1644" s="18">
        <f t="shared" si="57"/>
        <v>7.1012000000000006E-2</v>
      </c>
    </row>
    <row r="1645" spans="2:18" x14ac:dyDescent="0.25">
      <c r="B1645" s="25"/>
      <c r="C1645" s="25"/>
      <c r="E1645" s="25"/>
      <c r="I1645" s="18">
        <v>9</v>
      </c>
      <c r="J1645" s="19">
        <v>6.5079999999999999E-4</v>
      </c>
      <c r="K1645" s="18">
        <v>35.520000000000003</v>
      </c>
      <c r="L1645" s="18">
        <v>5.3330000000000002</v>
      </c>
      <c r="M1645" s="18">
        <v>46.332999999999998</v>
      </c>
      <c r="N1645" s="18">
        <v>90</v>
      </c>
      <c r="O1645" s="18">
        <v>0.122</v>
      </c>
      <c r="P1645" s="18"/>
      <c r="Q1645" s="18"/>
      <c r="R1645" s="18"/>
    </row>
    <row r="1646" spans="2:18" x14ac:dyDescent="0.25">
      <c r="B1646" s="25"/>
      <c r="C1646" s="25"/>
      <c r="E1646" s="25"/>
      <c r="I1646" s="18">
        <v>10</v>
      </c>
      <c r="J1646" s="19">
        <v>5.4659999999999995E-4</v>
      </c>
      <c r="K1646" s="18">
        <v>37.429000000000002</v>
      </c>
      <c r="L1646" s="18">
        <v>5.3330000000000002</v>
      </c>
      <c r="M1646" s="18">
        <v>49.332999999999998</v>
      </c>
      <c r="N1646" s="18">
        <v>90</v>
      </c>
      <c r="O1646" s="18">
        <v>0.10199999999999999</v>
      </c>
      <c r="P1646" s="18"/>
      <c r="Q1646" s="18"/>
      <c r="R1646" s="18"/>
    </row>
    <row r="1647" spans="2:18" x14ac:dyDescent="0.25">
      <c r="B1647" s="25"/>
      <c r="C1647" s="25"/>
      <c r="E1647" s="25"/>
      <c r="I1647" s="18">
        <v>11</v>
      </c>
      <c r="J1647" s="19">
        <v>4.4250000000000002E-4</v>
      </c>
      <c r="K1647" s="18">
        <v>31.686</v>
      </c>
      <c r="L1647" s="18">
        <v>0</v>
      </c>
      <c r="M1647" s="18">
        <v>46.332999999999998</v>
      </c>
      <c r="N1647" s="18">
        <v>90</v>
      </c>
      <c r="O1647" s="18">
        <v>8.2000000000000003E-2</v>
      </c>
      <c r="P1647" s="18"/>
      <c r="Q1647" s="18"/>
      <c r="R1647" s="18"/>
    </row>
    <row r="1648" spans="2:18" x14ac:dyDescent="0.25">
      <c r="B1648" s="25"/>
      <c r="C1648" s="25"/>
      <c r="E1648" s="25"/>
      <c r="I1648" s="18">
        <v>12</v>
      </c>
      <c r="J1648" s="19">
        <v>7.2889999999999999E-4</v>
      </c>
      <c r="K1648" s="18">
        <v>90.786000000000001</v>
      </c>
      <c r="L1648" s="18">
        <v>5.3330000000000002</v>
      </c>
      <c r="M1648" s="18">
        <v>112.333</v>
      </c>
      <c r="N1648" s="18">
        <v>90</v>
      </c>
      <c r="O1648" s="18">
        <v>0.13800000000000001</v>
      </c>
      <c r="P1648" s="18"/>
      <c r="Q1648" s="18"/>
      <c r="R1648" s="18"/>
    </row>
    <row r="1649" spans="2:18" x14ac:dyDescent="0.25">
      <c r="B1649" s="25"/>
      <c r="C1649" s="25"/>
      <c r="E1649" s="25"/>
      <c r="I1649" s="18">
        <v>13</v>
      </c>
      <c r="J1649" s="19">
        <v>2.6029999999999998E-4</v>
      </c>
      <c r="K1649" s="18">
        <v>54.067</v>
      </c>
      <c r="L1649" s="18">
        <v>25</v>
      </c>
      <c r="M1649" s="18">
        <v>74</v>
      </c>
      <c r="N1649" s="18">
        <v>90</v>
      </c>
      <c r="O1649" s="18">
        <v>4.5999999999999999E-2</v>
      </c>
      <c r="P1649" s="18"/>
      <c r="Q1649" s="18"/>
      <c r="R1649" s="18"/>
    </row>
    <row r="1650" spans="2:18" x14ac:dyDescent="0.25">
      <c r="B1650" s="25"/>
      <c r="C1650" s="25"/>
      <c r="E1650" s="25"/>
      <c r="I1650" s="18">
        <v>14</v>
      </c>
      <c r="J1650" s="19">
        <v>2.8630000000000002E-4</v>
      </c>
      <c r="K1650" s="18">
        <v>57.878999999999998</v>
      </c>
      <c r="L1650" s="18">
        <v>33</v>
      </c>
      <c r="M1650" s="18">
        <v>74</v>
      </c>
      <c r="N1650" s="18">
        <v>90</v>
      </c>
      <c r="O1650" s="18">
        <v>5.0999999999999997E-2</v>
      </c>
      <c r="P1650" s="18"/>
      <c r="Q1650" s="18"/>
      <c r="R1650" s="18"/>
    </row>
    <row r="1651" spans="2:18" x14ac:dyDescent="0.25">
      <c r="B1651" s="25"/>
      <c r="C1651" s="25"/>
      <c r="E1651" s="25"/>
      <c r="I1651" s="18">
        <v>15</v>
      </c>
      <c r="J1651" s="19">
        <v>3.6440000000000002E-4</v>
      </c>
      <c r="K1651" s="18">
        <v>40.048000000000002</v>
      </c>
      <c r="L1651" s="18">
        <v>16</v>
      </c>
      <c r="M1651" s="18">
        <v>58</v>
      </c>
      <c r="N1651" s="18">
        <v>90</v>
      </c>
      <c r="O1651" s="18">
        <v>6.6000000000000003E-2</v>
      </c>
      <c r="P1651" s="18"/>
      <c r="Q1651" s="18"/>
      <c r="R1651" s="18"/>
    </row>
    <row r="1652" spans="2:18" x14ac:dyDescent="0.25">
      <c r="B1652" s="25"/>
      <c r="C1652" s="25"/>
      <c r="E1652" s="25"/>
      <c r="I1652" s="18">
        <v>16</v>
      </c>
      <c r="J1652" s="19">
        <v>2.343E-4</v>
      </c>
      <c r="K1652" s="18">
        <v>106.074</v>
      </c>
      <c r="L1652" s="18">
        <v>44</v>
      </c>
      <c r="M1652" s="18">
        <v>165</v>
      </c>
      <c r="N1652" s="18">
        <v>90</v>
      </c>
      <c r="O1652" s="18">
        <v>4.1000000000000002E-2</v>
      </c>
      <c r="P1652" s="18"/>
      <c r="Q1652" s="18"/>
      <c r="R1652" s="18"/>
    </row>
    <row r="1653" spans="2:18" x14ac:dyDescent="0.25">
      <c r="B1653" s="25"/>
      <c r="C1653" s="25"/>
      <c r="E1653" s="25"/>
    </row>
    <row r="1654" spans="2:18" x14ac:dyDescent="0.25">
      <c r="B1654" s="25"/>
      <c r="C1654" s="25"/>
      <c r="E1654" s="25"/>
      <c r="I1654" s="18" t="s">
        <v>372</v>
      </c>
      <c r="J1654" s="18" t="s">
        <v>373</v>
      </c>
      <c r="K1654" s="18" t="s">
        <v>374</v>
      </c>
      <c r="L1654" s="18" t="s">
        <v>375</v>
      </c>
      <c r="M1654" s="18" t="s">
        <v>376</v>
      </c>
      <c r="N1654" s="18" t="s">
        <v>377</v>
      </c>
      <c r="O1654" s="18" t="s">
        <v>378</v>
      </c>
      <c r="P1654" s="18"/>
      <c r="Q1654" s="18" t="s">
        <v>659</v>
      </c>
      <c r="R1654" s="18" t="s">
        <v>661</v>
      </c>
    </row>
    <row r="1655" spans="2:18" x14ac:dyDescent="0.25">
      <c r="B1655" s="25"/>
      <c r="C1655" s="25"/>
      <c r="E1655" s="25"/>
      <c r="I1655" s="18">
        <v>1</v>
      </c>
      <c r="J1655" s="18">
        <v>5.0000000000000001E-3</v>
      </c>
      <c r="K1655" s="18">
        <v>247.739</v>
      </c>
      <c r="L1655" s="18">
        <v>0</v>
      </c>
      <c r="M1655" s="18">
        <v>255</v>
      </c>
      <c r="N1655" s="18">
        <v>90</v>
      </c>
      <c r="O1655" s="18">
        <v>1.0529999999999999</v>
      </c>
      <c r="P1655" s="18"/>
      <c r="Q1655" s="18">
        <v>1.0529999999999999</v>
      </c>
      <c r="R1655" s="18">
        <f>O1661*1.732</f>
        <v>0.37064799999999998</v>
      </c>
    </row>
    <row r="1656" spans="2:18" x14ac:dyDescent="0.25">
      <c r="B1656" s="25"/>
      <c r="C1656" s="25"/>
      <c r="E1656" s="25"/>
      <c r="I1656" s="18">
        <v>2</v>
      </c>
      <c r="J1656" s="18">
        <v>5.0000000000000001E-3</v>
      </c>
      <c r="K1656" s="18">
        <v>248.52699999999999</v>
      </c>
      <c r="L1656" s="18">
        <v>5.3330000000000002</v>
      </c>
      <c r="M1656" s="18">
        <v>255</v>
      </c>
      <c r="N1656" s="18">
        <v>90</v>
      </c>
      <c r="O1656" s="18">
        <v>0.99299999999999999</v>
      </c>
      <c r="P1656" s="18"/>
      <c r="Q1656" s="18">
        <v>0.99299999999999999</v>
      </c>
      <c r="R1656" s="18">
        <f t="shared" ref="R1656:R1660" si="58">O1662*1.732</f>
        <v>0.14548800000000001</v>
      </c>
    </row>
    <row r="1657" spans="2:18" x14ac:dyDescent="0.25">
      <c r="B1657" s="25"/>
      <c r="C1657" s="25"/>
      <c r="E1657" s="25"/>
      <c r="I1657" s="18">
        <v>3</v>
      </c>
      <c r="J1657" s="18">
        <v>5.0000000000000001E-3</v>
      </c>
      <c r="K1657" s="18">
        <v>249.57300000000001</v>
      </c>
      <c r="L1657" s="18">
        <v>0</v>
      </c>
      <c r="M1657" s="18">
        <v>255</v>
      </c>
      <c r="N1657" s="18">
        <v>90</v>
      </c>
      <c r="O1657" s="18">
        <v>1.0029999999999999</v>
      </c>
      <c r="P1657" s="18"/>
      <c r="Q1657" s="18">
        <v>1.0029999999999999</v>
      </c>
      <c r="R1657" s="18">
        <f t="shared" si="58"/>
        <v>6.9279999999999994E-2</v>
      </c>
    </row>
    <row r="1658" spans="2:18" x14ac:dyDescent="0.25">
      <c r="B1658" s="25"/>
      <c r="C1658" s="25"/>
      <c r="E1658" s="25"/>
      <c r="I1658" s="18">
        <v>4</v>
      </c>
      <c r="J1658" s="18">
        <v>3.0000000000000001E-3</v>
      </c>
      <c r="K1658" s="18">
        <v>35.820999999999998</v>
      </c>
      <c r="L1658" s="18">
        <v>5.3330000000000002</v>
      </c>
      <c r="M1658" s="18">
        <v>206</v>
      </c>
      <c r="N1658" s="18">
        <v>90</v>
      </c>
      <c r="O1658" s="18">
        <v>0.60599999999999998</v>
      </c>
      <c r="P1658" s="18"/>
      <c r="Q1658" s="18">
        <v>0.60599999999999998</v>
      </c>
      <c r="R1658" s="18">
        <f t="shared" si="58"/>
        <v>0</v>
      </c>
    </row>
    <row r="1659" spans="2:18" x14ac:dyDescent="0.25">
      <c r="B1659" s="25"/>
      <c r="C1659" s="25"/>
      <c r="E1659" s="25"/>
      <c r="I1659" s="18">
        <v>5</v>
      </c>
      <c r="J1659" s="18">
        <v>3.0000000000000001E-3</v>
      </c>
      <c r="K1659" s="18">
        <v>76.311000000000007</v>
      </c>
      <c r="L1659" s="18">
        <v>33</v>
      </c>
      <c r="M1659" s="18">
        <v>106.667</v>
      </c>
      <c r="N1659" s="18">
        <v>90</v>
      </c>
      <c r="O1659" s="18">
        <v>0.51700000000000002</v>
      </c>
      <c r="P1659" s="18"/>
      <c r="Q1659" s="18">
        <v>0.51700000000000002</v>
      </c>
      <c r="R1659" s="18">
        <f t="shared" si="58"/>
        <v>0.11258</v>
      </c>
    </row>
    <row r="1660" spans="2:18" x14ac:dyDescent="0.25">
      <c r="B1660" s="25"/>
      <c r="C1660" s="25"/>
      <c r="E1660" s="25"/>
      <c r="I1660" s="18">
        <v>6</v>
      </c>
      <c r="J1660" s="18">
        <v>2E-3</v>
      </c>
      <c r="K1660" s="18">
        <v>252.75399999999999</v>
      </c>
      <c r="L1660" s="18">
        <v>117.667</v>
      </c>
      <c r="M1660" s="18">
        <v>255</v>
      </c>
      <c r="N1660" s="18">
        <v>90</v>
      </c>
      <c r="O1660" s="18">
        <v>0.48699999999999999</v>
      </c>
      <c r="P1660" s="18"/>
      <c r="Q1660" s="18">
        <v>0.48699999999999999</v>
      </c>
      <c r="R1660" s="18">
        <f t="shared" si="58"/>
        <v>5.1959999999999999E-2</v>
      </c>
    </row>
    <row r="1661" spans="2:18" x14ac:dyDescent="0.25">
      <c r="B1661" s="25"/>
      <c r="C1661" s="25"/>
      <c r="E1661" s="25"/>
      <c r="I1661" s="18">
        <v>7</v>
      </c>
      <c r="J1661" s="18">
        <v>1E-3</v>
      </c>
      <c r="K1661" s="18">
        <v>255</v>
      </c>
      <c r="L1661" s="18">
        <v>255</v>
      </c>
      <c r="M1661" s="18">
        <v>255</v>
      </c>
      <c r="N1661" s="18">
        <v>90</v>
      </c>
      <c r="O1661" s="18">
        <v>0.214</v>
      </c>
      <c r="P1661" s="18"/>
      <c r="Q1661" s="18"/>
      <c r="R1661" s="18"/>
    </row>
    <row r="1662" spans="2:18" x14ac:dyDescent="0.25">
      <c r="B1662" s="25"/>
      <c r="C1662" s="25"/>
      <c r="E1662" s="25"/>
      <c r="I1662" s="18">
        <v>8</v>
      </c>
      <c r="J1662" s="19">
        <v>4.4410000000000001E-4</v>
      </c>
      <c r="K1662" s="18">
        <v>56.889000000000003</v>
      </c>
      <c r="L1662" s="18">
        <v>0</v>
      </c>
      <c r="M1662" s="18">
        <v>87.332999999999998</v>
      </c>
      <c r="N1662" s="18">
        <v>90</v>
      </c>
      <c r="O1662" s="18">
        <v>8.4000000000000005E-2</v>
      </c>
      <c r="P1662" s="18"/>
      <c r="Q1662" s="18"/>
      <c r="R1662" s="18"/>
    </row>
    <row r="1663" spans="2:18" x14ac:dyDescent="0.25">
      <c r="B1663" s="25"/>
      <c r="C1663" s="25"/>
      <c r="E1663" s="25"/>
      <c r="I1663" s="18">
        <v>9</v>
      </c>
      <c r="J1663" s="19">
        <v>2.22E-4</v>
      </c>
      <c r="K1663" s="18">
        <v>80.444000000000003</v>
      </c>
      <c r="L1663" s="18">
        <v>24.667000000000002</v>
      </c>
      <c r="M1663" s="18">
        <v>132</v>
      </c>
      <c r="N1663" s="18">
        <v>90</v>
      </c>
      <c r="O1663" s="18">
        <v>0.04</v>
      </c>
      <c r="P1663" s="18"/>
      <c r="Q1663" s="18"/>
      <c r="R1663" s="18"/>
    </row>
    <row r="1664" spans="2:18" x14ac:dyDescent="0.25">
      <c r="B1664" s="25"/>
      <c r="C1664" s="25"/>
      <c r="E1664" s="25"/>
      <c r="I1664" s="18">
        <v>10</v>
      </c>
      <c r="J1664" s="18">
        <v>6.3470000000000004</v>
      </c>
      <c r="K1664" s="18">
        <v>225.11099999999999</v>
      </c>
      <c r="L1664" s="18">
        <v>0</v>
      </c>
      <c r="M1664" s="18">
        <v>255</v>
      </c>
      <c r="N1664" s="18">
        <v>0</v>
      </c>
      <c r="O1664" s="18">
        <v>0</v>
      </c>
      <c r="P1664" s="18"/>
      <c r="Q1664" s="18"/>
      <c r="R1664" s="18"/>
    </row>
    <row r="1665" spans="2:18" x14ac:dyDescent="0.25">
      <c r="B1665" s="25"/>
      <c r="C1665" s="25"/>
      <c r="E1665" s="25"/>
      <c r="I1665" s="18">
        <v>11</v>
      </c>
      <c r="J1665" s="19">
        <v>3.4539999999999999E-4</v>
      </c>
      <c r="K1665" s="18">
        <v>215.81</v>
      </c>
      <c r="L1665" s="18">
        <v>49</v>
      </c>
      <c r="M1665" s="18">
        <v>255</v>
      </c>
      <c r="N1665" s="18">
        <v>90</v>
      </c>
      <c r="O1665" s="18">
        <v>6.5000000000000002E-2</v>
      </c>
      <c r="P1665" s="18"/>
      <c r="Q1665" s="18"/>
      <c r="R1665" s="18"/>
    </row>
    <row r="1666" spans="2:18" x14ac:dyDescent="0.25">
      <c r="B1666" s="25"/>
      <c r="C1666" s="25"/>
      <c r="E1666" s="25"/>
      <c r="I1666" s="18">
        <v>12</v>
      </c>
      <c r="J1666" s="19">
        <v>1.727E-4</v>
      </c>
      <c r="K1666" s="18">
        <v>253.095</v>
      </c>
      <c r="L1666" s="18">
        <v>241.667</v>
      </c>
      <c r="M1666" s="18">
        <v>255</v>
      </c>
      <c r="N1666" s="18">
        <v>90</v>
      </c>
      <c r="O1666" s="18">
        <v>0.03</v>
      </c>
      <c r="P1666" s="18"/>
      <c r="Q1666" s="18"/>
      <c r="R1666" s="18"/>
    </row>
    <row r="1667" spans="2:18" x14ac:dyDescent="0.25">
      <c r="B1667" s="25"/>
      <c r="C1667" s="25"/>
      <c r="E1667" s="25"/>
    </row>
    <row r="1668" spans="2:18" x14ac:dyDescent="0.25">
      <c r="B1668" s="25"/>
      <c r="C1668" s="25"/>
      <c r="E1668" s="25"/>
      <c r="I1668" s="18" t="s">
        <v>372</v>
      </c>
      <c r="J1668" s="18" t="s">
        <v>373</v>
      </c>
      <c r="K1668" s="18" t="s">
        <v>374</v>
      </c>
      <c r="L1668" s="18" t="s">
        <v>375</v>
      </c>
      <c r="M1668" s="18" t="s">
        <v>376</v>
      </c>
      <c r="N1668" s="18" t="s">
        <v>377</v>
      </c>
      <c r="O1668" s="18" t="s">
        <v>378</v>
      </c>
      <c r="P1668" s="18"/>
      <c r="Q1668" s="18" t="s">
        <v>659</v>
      </c>
      <c r="R1668" s="18" t="s">
        <v>660</v>
      </c>
    </row>
    <row r="1669" spans="2:18" x14ac:dyDescent="0.25">
      <c r="B1669" s="25"/>
      <c r="C1669" s="25"/>
      <c r="E1669" s="25"/>
      <c r="I1669" s="18">
        <v>1</v>
      </c>
      <c r="J1669" s="18">
        <v>1.0999999999999999E-2</v>
      </c>
      <c r="K1669" s="18">
        <v>239.113</v>
      </c>
      <c r="L1669" s="18">
        <v>0</v>
      </c>
      <c r="M1669" s="18">
        <v>255</v>
      </c>
      <c r="N1669" s="18">
        <v>90</v>
      </c>
      <c r="O1669" s="18">
        <v>1.05</v>
      </c>
      <c r="P1669" s="18"/>
      <c r="Q1669" s="18">
        <v>1.05</v>
      </c>
      <c r="R1669" s="18">
        <f>O1683*1.732</f>
        <v>0.33081199999999999</v>
      </c>
    </row>
    <row r="1670" spans="2:18" x14ac:dyDescent="0.25">
      <c r="B1670" s="25"/>
      <c r="C1670" s="25"/>
      <c r="E1670" s="25"/>
      <c r="I1670" s="18">
        <v>2</v>
      </c>
      <c r="J1670" s="18">
        <v>1.0999999999999999E-2</v>
      </c>
      <c r="K1670" s="18">
        <v>242.70099999999999</v>
      </c>
      <c r="L1670" s="18">
        <v>0</v>
      </c>
      <c r="M1670" s="18">
        <v>255</v>
      </c>
      <c r="N1670" s="18">
        <v>90</v>
      </c>
      <c r="O1670" s="18">
        <v>1.0289999999999999</v>
      </c>
      <c r="P1670" s="18"/>
      <c r="Q1670" s="18">
        <v>1.0289999999999999</v>
      </c>
      <c r="R1670" s="18">
        <f t="shared" ref="R1670:R1682" si="59">O1684*1.732</f>
        <v>0.42260799999999998</v>
      </c>
    </row>
    <row r="1671" spans="2:18" x14ac:dyDescent="0.25">
      <c r="B1671" s="25"/>
      <c r="C1671" s="25"/>
      <c r="E1671" s="25"/>
      <c r="I1671" s="18">
        <v>3</v>
      </c>
      <c r="J1671" s="18">
        <v>1.0999999999999999E-2</v>
      </c>
      <c r="K1671" s="18">
        <v>237.56</v>
      </c>
      <c r="L1671" s="18">
        <v>0</v>
      </c>
      <c r="M1671" s="18">
        <v>255</v>
      </c>
      <c r="N1671" s="18">
        <v>90</v>
      </c>
      <c r="O1671" s="18">
        <v>1.0189999999999999</v>
      </c>
      <c r="P1671" s="18"/>
      <c r="Q1671" s="18">
        <v>1.0189999999999999</v>
      </c>
      <c r="R1671" s="18">
        <f t="shared" si="59"/>
        <v>0.110848</v>
      </c>
    </row>
    <row r="1672" spans="2:18" x14ac:dyDescent="0.25">
      <c r="B1672" s="25"/>
      <c r="C1672" s="25"/>
      <c r="E1672" s="25"/>
      <c r="I1672" s="18">
        <v>4</v>
      </c>
      <c r="J1672" s="18">
        <v>1.0999999999999999E-2</v>
      </c>
      <c r="K1672" s="18">
        <v>244.63399999999999</v>
      </c>
      <c r="L1672" s="18">
        <v>0</v>
      </c>
      <c r="M1672" s="18">
        <v>255</v>
      </c>
      <c r="N1672" s="18">
        <v>90</v>
      </c>
      <c r="O1672" s="18">
        <v>1.0720000000000001</v>
      </c>
      <c r="P1672" s="18"/>
      <c r="Q1672" s="18">
        <v>1.0720000000000001</v>
      </c>
      <c r="R1672" s="18">
        <f t="shared" si="59"/>
        <v>0.110848</v>
      </c>
    </row>
    <row r="1673" spans="2:18" x14ac:dyDescent="0.25">
      <c r="B1673" s="25"/>
      <c r="C1673" s="25"/>
      <c r="E1673" s="25"/>
      <c r="I1673" s="18">
        <v>5</v>
      </c>
      <c r="J1673" s="18">
        <v>1.0999999999999999E-2</v>
      </c>
      <c r="K1673" s="18">
        <v>182.47399999999999</v>
      </c>
      <c r="L1673" s="18">
        <v>0</v>
      </c>
      <c r="M1673" s="18">
        <v>206</v>
      </c>
      <c r="N1673" s="18">
        <v>90</v>
      </c>
      <c r="O1673" s="18">
        <v>0.997</v>
      </c>
      <c r="P1673" s="18"/>
      <c r="Q1673" s="18">
        <v>0.997</v>
      </c>
      <c r="R1673" s="18">
        <f t="shared" si="59"/>
        <v>5.5424000000000001E-2</v>
      </c>
    </row>
    <row r="1674" spans="2:18" x14ac:dyDescent="0.25">
      <c r="B1674" s="25"/>
      <c r="C1674" s="25"/>
      <c r="E1674" s="25"/>
      <c r="I1674" s="18">
        <v>6</v>
      </c>
      <c r="J1674" s="18">
        <v>0.01</v>
      </c>
      <c r="K1674" s="18">
        <v>8.33</v>
      </c>
      <c r="L1674" s="18">
        <v>0</v>
      </c>
      <c r="M1674" s="18">
        <v>16</v>
      </c>
      <c r="N1674" s="18">
        <v>90</v>
      </c>
      <c r="O1674" s="18">
        <v>0.97599999999999998</v>
      </c>
      <c r="P1674" s="18"/>
      <c r="Q1674" s="18">
        <v>0.97599999999999998</v>
      </c>
      <c r="R1674" s="18">
        <f t="shared" si="59"/>
        <v>0.110848</v>
      </c>
    </row>
    <row r="1675" spans="2:18" x14ac:dyDescent="0.25">
      <c r="B1675" s="25"/>
      <c r="C1675" s="25"/>
      <c r="E1675" s="25"/>
      <c r="I1675" s="18">
        <v>7</v>
      </c>
      <c r="J1675" s="18">
        <v>1.0999999999999999E-2</v>
      </c>
      <c r="K1675" s="18">
        <v>53.465000000000003</v>
      </c>
      <c r="L1675" s="18">
        <v>33</v>
      </c>
      <c r="M1675" s="18">
        <v>87.332999999999998</v>
      </c>
      <c r="N1675" s="18">
        <v>90</v>
      </c>
      <c r="O1675" s="18">
        <v>0.98699999999999999</v>
      </c>
      <c r="P1675" s="18"/>
      <c r="Q1675" s="18">
        <v>0.98699999999999999</v>
      </c>
      <c r="R1675" s="18">
        <f t="shared" si="59"/>
        <v>0.18359200000000001</v>
      </c>
    </row>
    <row r="1676" spans="2:18" x14ac:dyDescent="0.25">
      <c r="B1676" s="25"/>
      <c r="C1676" s="25"/>
      <c r="E1676" s="25"/>
      <c r="I1676" s="18">
        <v>8</v>
      </c>
      <c r="J1676" s="18">
        <v>1.2999999999999999E-2</v>
      </c>
      <c r="K1676" s="18">
        <v>124.861</v>
      </c>
      <c r="L1676" s="18">
        <v>16</v>
      </c>
      <c r="M1676" s="18">
        <v>189</v>
      </c>
      <c r="N1676" s="18">
        <v>90</v>
      </c>
      <c r="O1676" s="18">
        <v>1.1879999999999999</v>
      </c>
      <c r="P1676" s="18"/>
      <c r="Q1676" s="18">
        <v>1.1879999999999999</v>
      </c>
      <c r="R1676" s="18">
        <f t="shared" si="59"/>
        <v>0.21996399999999999</v>
      </c>
    </row>
    <row r="1677" spans="2:18" x14ac:dyDescent="0.25">
      <c r="B1677" s="25"/>
      <c r="C1677" s="25"/>
      <c r="E1677" s="25"/>
      <c r="I1677" s="18">
        <v>9</v>
      </c>
      <c r="J1677" s="18">
        <v>1.2E-2</v>
      </c>
      <c r="K1677" s="18">
        <v>181.15100000000001</v>
      </c>
      <c r="L1677" s="18">
        <v>33</v>
      </c>
      <c r="M1677" s="18">
        <v>206</v>
      </c>
      <c r="N1677" s="18">
        <v>90</v>
      </c>
      <c r="O1677" s="18">
        <v>1.135</v>
      </c>
      <c r="P1677" s="18"/>
      <c r="Q1677" s="18">
        <v>1.135</v>
      </c>
      <c r="R1677" s="18">
        <f t="shared" si="59"/>
        <v>0.14722000000000002</v>
      </c>
    </row>
    <row r="1678" spans="2:18" x14ac:dyDescent="0.25">
      <c r="B1678" s="25"/>
      <c r="C1678" s="25"/>
      <c r="E1678" s="25"/>
      <c r="I1678" s="18">
        <v>10</v>
      </c>
      <c r="J1678" s="18">
        <v>2.1999999999999999E-2</v>
      </c>
      <c r="K1678" s="18">
        <v>114.32599999999999</v>
      </c>
      <c r="L1678" s="18">
        <v>27.332999999999998</v>
      </c>
      <c r="M1678" s="18">
        <v>132</v>
      </c>
      <c r="N1678" s="18">
        <v>90</v>
      </c>
      <c r="O1678" s="18">
        <v>2.0369999999999999</v>
      </c>
      <c r="P1678" s="18"/>
      <c r="Q1678" s="18">
        <v>2.0369999999999999</v>
      </c>
      <c r="R1678" s="18">
        <f t="shared" si="59"/>
        <v>0.27538800000000002</v>
      </c>
    </row>
    <row r="1679" spans="2:18" x14ac:dyDescent="0.25">
      <c r="B1679" s="25"/>
      <c r="C1679" s="25"/>
      <c r="E1679" s="25"/>
      <c r="I1679" s="18">
        <v>11</v>
      </c>
      <c r="J1679" s="18">
        <v>1.6E-2</v>
      </c>
      <c r="K1679" s="18">
        <v>100.17700000000001</v>
      </c>
      <c r="L1679" s="18">
        <v>24.667000000000002</v>
      </c>
      <c r="M1679" s="18">
        <v>170.333</v>
      </c>
      <c r="N1679" s="18">
        <v>90</v>
      </c>
      <c r="O1679" s="18">
        <v>1.528</v>
      </c>
      <c r="P1679" s="18"/>
      <c r="Q1679" s="18">
        <v>1.528</v>
      </c>
      <c r="R1679" s="18">
        <f t="shared" si="59"/>
        <v>5.5424000000000001E-2</v>
      </c>
    </row>
    <row r="1680" spans="2:18" x14ac:dyDescent="0.25">
      <c r="B1680" s="25"/>
      <c r="C1680" s="25"/>
      <c r="E1680" s="25"/>
      <c r="I1680" s="18">
        <v>12</v>
      </c>
      <c r="J1680" s="19">
        <v>3.3770000000000002E-4</v>
      </c>
      <c r="K1680" s="18">
        <v>50.222000000000001</v>
      </c>
      <c r="L1680" s="18">
        <v>33</v>
      </c>
      <c r="M1680" s="18">
        <v>68.667000000000002</v>
      </c>
      <c r="N1680" s="18">
        <v>90</v>
      </c>
      <c r="O1680" s="18">
        <v>2.1000000000000001E-2</v>
      </c>
      <c r="P1680" s="18"/>
      <c r="Q1680" s="18">
        <v>2.1000000000000001E-2</v>
      </c>
      <c r="R1680" s="18">
        <f t="shared" si="59"/>
        <v>0</v>
      </c>
    </row>
    <row r="1681" spans="2:18" x14ac:dyDescent="0.25">
      <c r="B1681" s="25"/>
      <c r="C1681" s="25"/>
      <c r="E1681" s="25"/>
      <c r="I1681" s="18">
        <v>13</v>
      </c>
      <c r="J1681" s="19">
        <v>5.6289999999999997E-4</v>
      </c>
      <c r="K1681" s="18">
        <v>199.06700000000001</v>
      </c>
      <c r="L1681" s="18">
        <v>93</v>
      </c>
      <c r="M1681" s="18">
        <v>255</v>
      </c>
      <c r="N1681" s="18">
        <v>90</v>
      </c>
      <c r="O1681" s="18">
        <v>4.2000000000000003E-2</v>
      </c>
      <c r="P1681" s="18"/>
      <c r="Q1681" s="18">
        <v>4.2000000000000003E-2</v>
      </c>
      <c r="R1681" s="18">
        <f t="shared" si="59"/>
        <v>0</v>
      </c>
    </row>
    <row r="1682" spans="2:18" x14ac:dyDescent="0.25">
      <c r="B1682" s="25"/>
      <c r="C1682" s="25"/>
      <c r="E1682" s="25"/>
      <c r="I1682" s="18">
        <v>14</v>
      </c>
      <c r="J1682" s="18">
        <v>3.3000000000000002E-2</v>
      </c>
      <c r="K1682" s="18">
        <v>75.468999999999994</v>
      </c>
      <c r="L1682" s="18">
        <v>16</v>
      </c>
      <c r="M1682" s="18">
        <v>140</v>
      </c>
      <c r="N1682" s="18">
        <v>90</v>
      </c>
      <c r="O1682" s="18">
        <v>3.056</v>
      </c>
      <c r="P1682" s="18"/>
      <c r="Q1682" s="18">
        <v>3.056</v>
      </c>
      <c r="R1682" s="18">
        <f t="shared" si="59"/>
        <v>0.40355600000000003</v>
      </c>
    </row>
    <row r="1683" spans="2:18" x14ac:dyDescent="0.25">
      <c r="B1683" s="25"/>
      <c r="C1683" s="25"/>
      <c r="E1683" s="25"/>
      <c r="I1683" s="18">
        <v>15</v>
      </c>
      <c r="J1683" s="18">
        <v>2E-3</v>
      </c>
      <c r="K1683" s="18">
        <v>225.649</v>
      </c>
      <c r="L1683" s="18">
        <v>33</v>
      </c>
      <c r="M1683" s="18">
        <v>255</v>
      </c>
      <c r="N1683" s="18">
        <v>90</v>
      </c>
      <c r="O1683" s="18">
        <v>0.191</v>
      </c>
      <c r="P1683" s="18"/>
      <c r="Q1683" s="18"/>
      <c r="R1683" s="18"/>
    </row>
    <row r="1684" spans="2:18" x14ac:dyDescent="0.25">
      <c r="B1684" s="25"/>
      <c r="C1684" s="25"/>
      <c r="E1684" s="25"/>
      <c r="I1684" s="18">
        <v>16</v>
      </c>
      <c r="J1684" s="18">
        <v>3.0000000000000001E-3</v>
      </c>
      <c r="K1684" s="18">
        <v>254.55600000000001</v>
      </c>
      <c r="L1684" s="18">
        <v>249.667</v>
      </c>
      <c r="M1684" s="18">
        <v>255</v>
      </c>
      <c r="N1684" s="18">
        <v>90</v>
      </c>
      <c r="O1684" s="18">
        <v>0.24399999999999999</v>
      </c>
      <c r="P1684" s="18"/>
      <c r="Q1684" s="18"/>
      <c r="R1684" s="18"/>
    </row>
    <row r="1685" spans="2:18" x14ac:dyDescent="0.25">
      <c r="B1685" s="25"/>
      <c r="C1685" s="25"/>
      <c r="E1685" s="25"/>
      <c r="I1685" s="18">
        <v>17</v>
      </c>
      <c r="J1685" s="19">
        <v>7.8799999999999996E-4</v>
      </c>
      <c r="K1685" s="18">
        <v>237.81</v>
      </c>
      <c r="L1685" s="18">
        <v>189</v>
      </c>
      <c r="M1685" s="18">
        <v>255</v>
      </c>
      <c r="N1685" s="18">
        <v>90</v>
      </c>
      <c r="O1685" s="18">
        <v>6.4000000000000001E-2</v>
      </c>
      <c r="P1685" s="18"/>
      <c r="Q1685" s="18"/>
      <c r="R1685" s="18"/>
    </row>
    <row r="1686" spans="2:18" x14ac:dyDescent="0.25">
      <c r="B1686" s="25"/>
      <c r="C1686" s="25"/>
      <c r="E1686" s="25"/>
      <c r="I1686" s="18">
        <v>18</v>
      </c>
      <c r="J1686" s="19">
        <v>7.8799999999999996E-4</v>
      </c>
      <c r="K1686" s="18">
        <v>197.095</v>
      </c>
      <c r="L1686" s="18">
        <v>189</v>
      </c>
      <c r="M1686" s="18">
        <v>206</v>
      </c>
      <c r="N1686" s="18">
        <v>90</v>
      </c>
      <c r="O1686" s="18">
        <v>6.4000000000000001E-2</v>
      </c>
      <c r="P1686" s="18"/>
      <c r="Q1686" s="18"/>
      <c r="R1686" s="18"/>
    </row>
    <row r="1687" spans="2:18" x14ac:dyDescent="0.25">
      <c r="B1687" s="25"/>
      <c r="C1687" s="25"/>
      <c r="E1687" s="25"/>
      <c r="I1687" s="18">
        <v>19</v>
      </c>
      <c r="J1687" s="19">
        <v>4.5029999999999999E-4</v>
      </c>
      <c r="K1687" s="18">
        <v>126.833</v>
      </c>
      <c r="L1687" s="18">
        <v>49</v>
      </c>
      <c r="M1687" s="18">
        <v>206</v>
      </c>
      <c r="N1687" s="18">
        <v>90</v>
      </c>
      <c r="O1687" s="18">
        <v>3.2000000000000001E-2</v>
      </c>
      <c r="P1687" s="18"/>
      <c r="Q1687" s="18"/>
      <c r="R1687" s="18"/>
    </row>
    <row r="1688" spans="2:18" x14ac:dyDescent="0.25">
      <c r="B1688" s="25"/>
      <c r="C1688" s="25"/>
      <c r="E1688" s="25"/>
      <c r="I1688" s="18">
        <v>20</v>
      </c>
      <c r="J1688" s="19">
        <v>7.8799999999999996E-4</v>
      </c>
      <c r="K1688" s="18">
        <v>248.857</v>
      </c>
      <c r="L1688" s="18">
        <v>238.667</v>
      </c>
      <c r="M1688" s="18">
        <v>255</v>
      </c>
      <c r="N1688" s="18">
        <v>90</v>
      </c>
      <c r="O1688" s="18">
        <v>6.4000000000000001E-2</v>
      </c>
      <c r="P1688" s="18"/>
      <c r="Q1688" s="18"/>
      <c r="R1688" s="18"/>
    </row>
    <row r="1689" spans="2:18" x14ac:dyDescent="0.25">
      <c r="B1689" s="25"/>
      <c r="C1689" s="25"/>
      <c r="E1689" s="25"/>
      <c r="I1689" s="18">
        <v>21</v>
      </c>
      <c r="J1689" s="18">
        <v>1E-3</v>
      </c>
      <c r="K1689" s="18">
        <v>40.576000000000001</v>
      </c>
      <c r="L1689" s="18">
        <v>0</v>
      </c>
      <c r="M1689" s="18">
        <v>66</v>
      </c>
      <c r="N1689" s="18">
        <v>90</v>
      </c>
      <c r="O1689" s="18">
        <v>0.106</v>
      </c>
      <c r="P1689" s="18"/>
      <c r="Q1689" s="18"/>
      <c r="R1689" s="18"/>
    </row>
    <row r="1690" spans="2:18" x14ac:dyDescent="0.25">
      <c r="B1690" s="25"/>
      <c r="C1690" s="25"/>
      <c r="E1690" s="25"/>
      <c r="I1690" s="18">
        <v>22</v>
      </c>
      <c r="J1690" s="18">
        <v>1E-3</v>
      </c>
      <c r="K1690" s="18">
        <v>255</v>
      </c>
      <c r="L1690" s="18">
        <v>255</v>
      </c>
      <c r="M1690" s="18">
        <v>255</v>
      </c>
      <c r="N1690" s="18">
        <v>90</v>
      </c>
      <c r="O1690" s="18">
        <v>0.127</v>
      </c>
      <c r="P1690" s="18"/>
      <c r="Q1690" s="18"/>
      <c r="R1690" s="18"/>
    </row>
    <row r="1691" spans="2:18" x14ac:dyDescent="0.25">
      <c r="B1691" s="25"/>
      <c r="C1691" s="25"/>
      <c r="E1691" s="25"/>
      <c r="I1691" s="18">
        <v>23</v>
      </c>
      <c r="J1691" s="18">
        <v>1E-3</v>
      </c>
      <c r="K1691" s="18">
        <v>253.22200000000001</v>
      </c>
      <c r="L1691" s="18">
        <v>239</v>
      </c>
      <c r="M1691" s="18">
        <v>255</v>
      </c>
      <c r="N1691" s="18">
        <v>90</v>
      </c>
      <c r="O1691" s="18">
        <v>8.5000000000000006E-2</v>
      </c>
      <c r="P1691" s="18"/>
      <c r="Q1691" s="18"/>
      <c r="R1691" s="18"/>
    </row>
    <row r="1692" spans="2:18" x14ac:dyDescent="0.25">
      <c r="B1692" s="25"/>
      <c r="C1692" s="25"/>
      <c r="E1692" s="25"/>
      <c r="I1692" s="18">
        <v>24</v>
      </c>
      <c r="J1692" s="18">
        <v>2E-3</v>
      </c>
      <c r="K1692" s="18">
        <v>255</v>
      </c>
      <c r="L1692" s="18">
        <v>255</v>
      </c>
      <c r="M1692" s="18">
        <v>255</v>
      </c>
      <c r="N1692" s="18">
        <v>90</v>
      </c>
      <c r="O1692" s="18">
        <v>0.159</v>
      </c>
      <c r="P1692" s="18"/>
      <c r="Q1692" s="18"/>
      <c r="R1692" s="18"/>
    </row>
    <row r="1693" spans="2:18" x14ac:dyDescent="0.25">
      <c r="B1693" s="25"/>
      <c r="C1693" s="25"/>
      <c r="E1693" s="25"/>
      <c r="I1693" s="18">
        <v>25</v>
      </c>
      <c r="J1693" s="19">
        <v>4.5029999999999999E-4</v>
      </c>
      <c r="K1693" s="18">
        <v>255</v>
      </c>
      <c r="L1693" s="18">
        <v>255</v>
      </c>
      <c r="M1693" s="18">
        <v>255</v>
      </c>
      <c r="N1693" s="18">
        <v>90</v>
      </c>
      <c r="O1693" s="18">
        <v>3.2000000000000001E-2</v>
      </c>
      <c r="P1693" s="18"/>
      <c r="Q1693" s="18"/>
      <c r="R1693" s="18"/>
    </row>
    <row r="1694" spans="2:18" x14ac:dyDescent="0.25">
      <c r="B1694" s="25"/>
      <c r="C1694" s="25"/>
      <c r="E1694" s="25"/>
      <c r="I1694" s="18">
        <v>26</v>
      </c>
      <c r="J1694" s="18">
        <v>45.661000000000001</v>
      </c>
      <c r="K1694" s="18">
        <v>223.905</v>
      </c>
      <c r="L1694" s="18">
        <v>0</v>
      </c>
      <c r="M1694" s="18">
        <v>255</v>
      </c>
      <c r="N1694" s="18">
        <v>0</v>
      </c>
      <c r="O1694" s="18">
        <v>0</v>
      </c>
      <c r="P1694" s="18"/>
      <c r="Q1694" s="18"/>
      <c r="R1694" s="18"/>
    </row>
    <row r="1695" spans="2:18" x14ac:dyDescent="0.25">
      <c r="B1695" s="25"/>
      <c r="C1695" s="25"/>
      <c r="E1695" s="25"/>
      <c r="I1695" s="18">
        <v>27</v>
      </c>
      <c r="J1695" s="18">
        <v>45.661000000000001</v>
      </c>
      <c r="K1695" s="18">
        <v>223.905</v>
      </c>
      <c r="L1695" s="18">
        <v>0</v>
      </c>
      <c r="M1695" s="18">
        <v>255</v>
      </c>
      <c r="N1695" s="18">
        <v>0</v>
      </c>
      <c r="O1695" s="18">
        <v>0</v>
      </c>
      <c r="P1695" s="18"/>
      <c r="Q1695" s="18"/>
      <c r="R1695" s="18"/>
    </row>
    <row r="1696" spans="2:18" x14ac:dyDescent="0.25">
      <c r="B1696" s="25"/>
      <c r="C1696" s="25"/>
      <c r="E1696" s="25"/>
      <c r="I1696" s="18">
        <v>28</v>
      </c>
      <c r="J1696" s="18">
        <v>3.0000000000000001E-3</v>
      </c>
      <c r="K1696" s="18">
        <v>115.42</v>
      </c>
      <c r="L1696" s="18">
        <v>33</v>
      </c>
      <c r="M1696" s="18">
        <v>132</v>
      </c>
      <c r="N1696" s="18">
        <v>90</v>
      </c>
      <c r="O1696" s="18">
        <v>0.23300000000000001</v>
      </c>
      <c r="P1696" s="18"/>
      <c r="Q1696" s="18"/>
      <c r="R1696" s="18"/>
    </row>
    <row r="1697" spans="2:18" x14ac:dyDescent="0.25">
      <c r="B1697" s="25"/>
      <c r="C1697" s="25"/>
      <c r="E1697" s="25"/>
    </row>
    <row r="1698" spans="2:18" x14ac:dyDescent="0.25">
      <c r="B1698" s="25"/>
      <c r="C1698" s="25"/>
      <c r="E1698" s="25"/>
    </row>
    <row r="1699" spans="2:18" x14ac:dyDescent="0.25">
      <c r="B1699" s="25"/>
      <c r="C1699" s="25"/>
      <c r="E1699" s="25"/>
      <c r="J1699" s="18" t="s">
        <v>373</v>
      </c>
      <c r="K1699" s="18" t="s">
        <v>374</v>
      </c>
      <c r="L1699" s="18" t="s">
        <v>375</v>
      </c>
      <c r="M1699" s="18" t="s">
        <v>376</v>
      </c>
      <c r="N1699" s="18" t="s">
        <v>377</v>
      </c>
      <c r="O1699" s="18" t="s">
        <v>378</v>
      </c>
      <c r="P1699" s="18"/>
      <c r="Q1699" s="18" t="s">
        <v>659</v>
      </c>
      <c r="R1699" s="18" t="s">
        <v>660</v>
      </c>
    </row>
    <row r="1700" spans="2:18" x14ac:dyDescent="0.25">
      <c r="B1700" s="25"/>
      <c r="C1700" s="25"/>
      <c r="E1700" s="25"/>
      <c r="I1700" s="18">
        <v>1</v>
      </c>
      <c r="J1700" s="18">
        <v>8.0000000000000002E-3</v>
      </c>
      <c r="K1700" s="18">
        <v>243.42</v>
      </c>
      <c r="L1700" s="18">
        <v>5.3330000000000002</v>
      </c>
      <c r="M1700" s="18">
        <v>255</v>
      </c>
      <c r="N1700" s="18">
        <v>-90</v>
      </c>
      <c r="O1700" s="18">
        <v>1.044</v>
      </c>
      <c r="Q1700" s="18">
        <v>1.044</v>
      </c>
      <c r="R1700" s="7">
        <f>1.732*O1708</f>
        <v>0.382772</v>
      </c>
    </row>
    <row r="1701" spans="2:18" x14ac:dyDescent="0.25">
      <c r="B1701" s="25"/>
      <c r="C1701" s="25"/>
      <c r="E1701" s="25"/>
      <c r="I1701" s="18">
        <v>2</v>
      </c>
      <c r="J1701" s="18">
        <v>8.0000000000000002E-3</v>
      </c>
      <c r="K1701" s="18">
        <v>243.43600000000001</v>
      </c>
      <c r="L1701" s="18">
        <v>5.3330000000000002</v>
      </c>
      <c r="M1701" s="18">
        <v>255</v>
      </c>
      <c r="N1701" s="18">
        <v>-90</v>
      </c>
      <c r="O1701" s="18">
        <v>1.044</v>
      </c>
      <c r="Q1701" s="18">
        <v>1.0589999999999999</v>
      </c>
      <c r="R1701" s="7">
        <f t="shared" ref="R1701:R1707" si="60">1.732*O1709</f>
        <v>0.128168</v>
      </c>
    </row>
    <row r="1702" spans="2:18" x14ac:dyDescent="0.25">
      <c r="B1702" s="25"/>
      <c r="C1702" s="25"/>
      <c r="E1702" s="25"/>
      <c r="I1702" s="18">
        <v>3</v>
      </c>
      <c r="J1702" s="18">
        <v>8.0000000000000002E-3</v>
      </c>
      <c r="K1702" s="18">
        <v>242.66900000000001</v>
      </c>
      <c r="L1702" s="18">
        <v>2.6669999999999998</v>
      </c>
      <c r="M1702" s="18">
        <v>255</v>
      </c>
      <c r="N1702" s="18">
        <v>-90</v>
      </c>
      <c r="O1702" s="18">
        <v>1.0589999999999999</v>
      </c>
      <c r="Q1702" s="18">
        <v>1.0289999999999999</v>
      </c>
      <c r="R1702" s="7">
        <f t="shared" si="60"/>
        <v>0.128168</v>
      </c>
    </row>
    <row r="1703" spans="2:18" x14ac:dyDescent="0.25">
      <c r="B1703" s="25"/>
      <c r="C1703" s="25"/>
      <c r="E1703" s="25"/>
      <c r="I1703" s="18">
        <v>4</v>
      </c>
      <c r="J1703" s="18">
        <v>8.0000000000000002E-3</v>
      </c>
      <c r="K1703" s="18">
        <v>242.06899999999999</v>
      </c>
      <c r="L1703" s="18">
        <v>0</v>
      </c>
      <c r="M1703" s="18">
        <v>255</v>
      </c>
      <c r="N1703" s="18">
        <v>-90</v>
      </c>
      <c r="O1703" s="18">
        <v>1.0289999999999999</v>
      </c>
      <c r="Q1703" s="18">
        <v>1.1759999999999999</v>
      </c>
      <c r="R1703" s="7">
        <f t="shared" si="60"/>
        <v>0.30483199999999999</v>
      </c>
    </row>
    <row r="1704" spans="2:18" x14ac:dyDescent="0.25">
      <c r="B1704" s="25"/>
      <c r="C1704" s="25"/>
      <c r="E1704" s="25"/>
      <c r="I1704" s="18">
        <v>5</v>
      </c>
      <c r="J1704" s="18">
        <v>8.9999999999999993E-3</v>
      </c>
      <c r="K1704" s="18">
        <v>0.71599999999999997</v>
      </c>
      <c r="L1704" s="18">
        <v>0</v>
      </c>
      <c r="M1704" s="18">
        <v>66</v>
      </c>
      <c r="N1704" s="18">
        <v>-90</v>
      </c>
      <c r="O1704" s="18">
        <v>1.1759999999999999</v>
      </c>
      <c r="Q1704" s="18">
        <v>1.353</v>
      </c>
      <c r="R1704" s="7">
        <f t="shared" si="60"/>
        <v>0.178396</v>
      </c>
    </row>
    <row r="1705" spans="2:18" x14ac:dyDescent="0.25">
      <c r="B1705" s="25"/>
      <c r="C1705" s="25"/>
      <c r="E1705" s="25"/>
      <c r="I1705" s="18">
        <v>6</v>
      </c>
      <c r="J1705" s="18">
        <v>0.01</v>
      </c>
      <c r="K1705" s="18">
        <v>0.11700000000000001</v>
      </c>
      <c r="L1705" s="18">
        <v>0</v>
      </c>
      <c r="M1705" s="18">
        <v>16.332999999999998</v>
      </c>
      <c r="N1705" s="18">
        <v>-90</v>
      </c>
      <c r="O1705" s="18">
        <v>1.353</v>
      </c>
      <c r="Q1705" s="18">
        <v>1.4119999999999999</v>
      </c>
      <c r="R1705" s="7">
        <f t="shared" si="60"/>
        <v>0</v>
      </c>
    </row>
    <row r="1706" spans="2:18" x14ac:dyDescent="0.25">
      <c r="B1706" s="25"/>
      <c r="C1706" s="25"/>
      <c r="E1706" s="25"/>
      <c r="I1706" s="18">
        <v>7</v>
      </c>
      <c r="J1706" s="18">
        <v>0.01</v>
      </c>
      <c r="K1706" s="18">
        <v>0.35199999999999998</v>
      </c>
      <c r="L1706" s="18">
        <v>0</v>
      </c>
      <c r="M1706" s="18">
        <v>25</v>
      </c>
      <c r="N1706" s="18">
        <v>-90</v>
      </c>
      <c r="O1706" s="18">
        <v>1.4119999999999999</v>
      </c>
      <c r="Q1706" s="18">
        <v>1.8380000000000001</v>
      </c>
      <c r="R1706" s="7">
        <f t="shared" si="60"/>
        <v>0</v>
      </c>
    </row>
    <row r="1707" spans="2:18" x14ac:dyDescent="0.25">
      <c r="B1707" s="25"/>
      <c r="C1707" s="25"/>
      <c r="E1707" s="25"/>
      <c r="I1707" s="18">
        <v>8</v>
      </c>
      <c r="J1707" s="18">
        <v>1.4E-2</v>
      </c>
      <c r="K1707" s="18">
        <v>1.2110000000000001</v>
      </c>
      <c r="L1707" s="18">
        <v>0</v>
      </c>
      <c r="M1707" s="18">
        <v>153.333</v>
      </c>
      <c r="N1707" s="18">
        <v>-90</v>
      </c>
      <c r="O1707" s="18">
        <v>1.8380000000000001</v>
      </c>
      <c r="Q1707" s="18">
        <v>0.221</v>
      </c>
      <c r="R1707" s="7">
        <f t="shared" si="60"/>
        <v>0.45898</v>
      </c>
    </row>
    <row r="1708" spans="2:18" x14ac:dyDescent="0.25">
      <c r="B1708" s="25"/>
      <c r="C1708" s="25"/>
      <c r="E1708" s="25"/>
      <c r="I1708" s="18">
        <v>9</v>
      </c>
      <c r="J1708" s="18">
        <v>2E-3</v>
      </c>
      <c r="K1708" s="18">
        <v>37.494999999999997</v>
      </c>
      <c r="L1708" s="18">
        <v>0</v>
      </c>
      <c r="M1708" s="18">
        <v>52</v>
      </c>
      <c r="N1708" s="18">
        <v>-90</v>
      </c>
      <c r="O1708" s="18">
        <v>0.221</v>
      </c>
    </row>
    <row r="1709" spans="2:18" x14ac:dyDescent="0.25">
      <c r="B1709" s="25"/>
      <c r="C1709" s="25"/>
      <c r="E1709" s="25"/>
      <c r="I1709" s="18">
        <v>10</v>
      </c>
      <c r="J1709" s="19">
        <v>5.9469999999999998E-4</v>
      </c>
      <c r="K1709" s="18">
        <v>167.54499999999999</v>
      </c>
      <c r="L1709" s="18">
        <v>33</v>
      </c>
      <c r="M1709" s="18">
        <v>255</v>
      </c>
      <c r="N1709" s="18">
        <v>-90</v>
      </c>
      <c r="O1709" s="18">
        <v>7.3999999999999996E-2</v>
      </c>
    </row>
    <row r="1710" spans="2:18" x14ac:dyDescent="0.25">
      <c r="B1710" s="25"/>
      <c r="C1710" s="25"/>
      <c r="E1710" s="25"/>
      <c r="I1710" s="18">
        <v>11</v>
      </c>
      <c r="J1710" s="19">
        <v>5.9469999999999998E-4</v>
      </c>
      <c r="K1710" s="18">
        <v>69.757999999999996</v>
      </c>
      <c r="L1710" s="18">
        <v>10.667</v>
      </c>
      <c r="M1710" s="18">
        <v>173</v>
      </c>
      <c r="N1710" s="18">
        <v>-90</v>
      </c>
      <c r="O1710" s="18">
        <v>7.3999999999999996E-2</v>
      </c>
    </row>
    <row r="1711" spans="2:18" x14ac:dyDescent="0.25">
      <c r="B1711" s="25"/>
      <c r="C1711" s="25"/>
      <c r="E1711" s="25"/>
      <c r="I1711" s="18">
        <v>12</v>
      </c>
      <c r="J1711" s="18">
        <v>1E-3</v>
      </c>
      <c r="K1711" s="18">
        <v>180.64</v>
      </c>
      <c r="L1711" s="18">
        <v>33</v>
      </c>
      <c r="M1711" s="18">
        <v>239</v>
      </c>
      <c r="N1711" s="18">
        <v>-90</v>
      </c>
      <c r="O1711" s="18">
        <v>0.17599999999999999</v>
      </c>
    </row>
    <row r="1712" spans="2:18" x14ac:dyDescent="0.25">
      <c r="B1712" s="25"/>
      <c r="C1712" s="25"/>
      <c r="E1712" s="25"/>
      <c r="I1712" s="18">
        <v>13</v>
      </c>
      <c r="J1712" s="19">
        <v>8.1099999999999998E-4</v>
      </c>
      <c r="K1712" s="18">
        <v>195.06700000000001</v>
      </c>
      <c r="L1712" s="18">
        <v>66</v>
      </c>
      <c r="M1712" s="18">
        <v>255</v>
      </c>
      <c r="N1712" s="18">
        <v>-90</v>
      </c>
      <c r="O1712" s="18">
        <v>0.10299999999999999</v>
      </c>
    </row>
    <row r="1713" spans="1:18" x14ac:dyDescent="0.25">
      <c r="B1713" s="25"/>
      <c r="C1713" s="25"/>
      <c r="E1713" s="25"/>
      <c r="I1713" s="18">
        <v>14</v>
      </c>
      <c r="J1713" s="18">
        <v>14.981</v>
      </c>
      <c r="K1713" s="18">
        <v>214.29599999999999</v>
      </c>
      <c r="L1713" s="18">
        <v>0</v>
      </c>
      <c r="M1713" s="18">
        <v>255</v>
      </c>
      <c r="N1713" s="18">
        <v>0</v>
      </c>
      <c r="O1713" s="18">
        <v>0</v>
      </c>
    </row>
    <row r="1714" spans="1:18" x14ac:dyDescent="0.25">
      <c r="B1714" s="25"/>
      <c r="C1714" s="25"/>
      <c r="E1714" s="25"/>
      <c r="I1714" s="18">
        <v>15</v>
      </c>
      <c r="J1714" s="18">
        <v>14.981</v>
      </c>
      <c r="K1714" s="18">
        <v>214.29599999999999</v>
      </c>
      <c r="L1714" s="18">
        <v>0</v>
      </c>
      <c r="M1714" s="18">
        <v>255</v>
      </c>
      <c r="N1714" s="18">
        <v>0</v>
      </c>
      <c r="O1714" s="18">
        <v>0</v>
      </c>
    </row>
    <row r="1715" spans="1:18" x14ac:dyDescent="0.25">
      <c r="B1715" s="25"/>
      <c r="C1715" s="25"/>
      <c r="E1715" s="25"/>
      <c r="I1715" s="18">
        <v>16</v>
      </c>
      <c r="J1715" s="18">
        <v>2E-3</v>
      </c>
      <c r="K1715" s="18">
        <v>143.631</v>
      </c>
      <c r="L1715" s="18">
        <v>27.332999999999998</v>
      </c>
      <c r="M1715" s="18">
        <v>162</v>
      </c>
      <c r="N1715" s="18">
        <v>-90</v>
      </c>
      <c r="O1715" s="18">
        <v>0.26500000000000001</v>
      </c>
    </row>
    <row r="1716" spans="1:18" x14ac:dyDescent="0.25">
      <c r="B1716" s="25"/>
      <c r="C1716" s="25"/>
      <c r="E1716" s="25"/>
    </row>
    <row r="1717" spans="1:18" x14ac:dyDescent="0.25">
      <c r="B1717" s="25"/>
      <c r="C1717" s="25"/>
      <c r="E1717" s="25"/>
    </row>
    <row r="1718" spans="1:18" x14ac:dyDescent="0.25">
      <c r="B1718" s="25"/>
      <c r="C1718" s="25"/>
      <c r="E1718" s="25"/>
    </row>
    <row r="1719" spans="1:18" x14ac:dyDescent="0.25">
      <c r="B1719" s="25"/>
      <c r="C1719" s="25"/>
      <c r="E1719" s="25"/>
    </row>
    <row r="1720" spans="1:18" x14ac:dyDescent="0.25">
      <c r="A1720" s="25">
        <v>26</v>
      </c>
      <c r="B1720" s="25" t="s">
        <v>182</v>
      </c>
      <c r="C1720" s="25" t="s">
        <v>15</v>
      </c>
      <c r="D1720" s="25"/>
      <c r="E1720" s="25" t="s">
        <v>184</v>
      </c>
      <c r="F1720" s="7" t="s">
        <v>28</v>
      </c>
      <c r="G1720" s="25" t="s">
        <v>32</v>
      </c>
      <c r="H1720" s="25"/>
      <c r="I1720" s="7">
        <v>3</v>
      </c>
      <c r="J1720" s="7">
        <v>1.472</v>
      </c>
      <c r="K1720" s="7">
        <v>4.8495999999999997E-2</v>
      </c>
      <c r="L1720" s="7">
        <v>3</v>
      </c>
      <c r="M1720" s="7">
        <v>1.0189999999999999</v>
      </c>
      <c r="N1720" s="7">
        <v>6.4084000000000002E-2</v>
      </c>
    </row>
    <row r="1721" spans="1:18" x14ac:dyDescent="0.25">
      <c r="A1721" s="25"/>
      <c r="B1721" s="25" t="s">
        <v>182</v>
      </c>
      <c r="C1721" s="25" t="s">
        <v>15</v>
      </c>
      <c r="D1721" s="25"/>
      <c r="E1721" s="25" t="s">
        <v>184</v>
      </c>
      <c r="F1721" s="7" t="s">
        <v>28</v>
      </c>
      <c r="G1721" s="25" t="s">
        <v>185</v>
      </c>
      <c r="H1721" s="25"/>
      <c r="I1721" s="7">
        <v>3</v>
      </c>
      <c r="J1721" s="7">
        <v>1.0189999999999999</v>
      </c>
      <c r="K1721" s="7">
        <v>0.128168</v>
      </c>
      <c r="L1721" s="7">
        <v>3</v>
      </c>
      <c r="M1721" s="7">
        <v>1.0089999999999999</v>
      </c>
      <c r="N1721" s="7">
        <v>0.22516</v>
      </c>
    </row>
    <row r="1722" spans="1:18" x14ac:dyDescent="0.25">
      <c r="A1722" s="25"/>
      <c r="B1722" s="25" t="s">
        <v>182</v>
      </c>
      <c r="C1722" s="25" t="s">
        <v>15</v>
      </c>
      <c r="D1722" s="25"/>
      <c r="E1722" s="25" t="s">
        <v>184</v>
      </c>
      <c r="F1722" s="7" t="s">
        <v>28</v>
      </c>
      <c r="G1722" s="25" t="s">
        <v>55</v>
      </c>
      <c r="H1722" s="25"/>
      <c r="I1722" s="7">
        <v>3</v>
      </c>
      <c r="J1722" s="7">
        <v>1.6850000000000001</v>
      </c>
      <c r="K1722" s="7">
        <v>0</v>
      </c>
      <c r="L1722" s="7">
        <v>3</v>
      </c>
      <c r="M1722" s="7">
        <v>1</v>
      </c>
      <c r="N1722" s="7">
        <v>0.161076</v>
      </c>
    </row>
    <row r="1723" spans="1:18" x14ac:dyDescent="0.25">
      <c r="A1723" s="25"/>
      <c r="B1723" s="25" t="s">
        <v>182</v>
      </c>
      <c r="C1723" s="25" t="s">
        <v>15</v>
      </c>
      <c r="D1723" s="25"/>
      <c r="E1723" s="25" t="s">
        <v>184</v>
      </c>
      <c r="F1723" s="7" t="s">
        <v>28</v>
      </c>
      <c r="G1723" s="25" t="s">
        <v>56</v>
      </c>
      <c r="H1723" s="25"/>
      <c r="I1723" s="7">
        <v>3</v>
      </c>
      <c r="J1723" s="7">
        <v>2.9529999999999998</v>
      </c>
      <c r="K1723" s="7">
        <v>0.97165199999999996</v>
      </c>
      <c r="L1723" s="7">
        <v>3</v>
      </c>
      <c r="M1723" s="7">
        <v>1.1399999999999999</v>
      </c>
      <c r="N1723" s="7">
        <v>0.58195200000000002</v>
      </c>
    </row>
    <row r="1724" spans="1:18" x14ac:dyDescent="0.25">
      <c r="A1724" s="25"/>
      <c r="B1724" s="25" t="s">
        <v>182</v>
      </c>
      <c r="C1724" s="25" t="s">
        <v>15</v>
      </c>
      <c r="D1724" s="25"/>
      <c r="E1724" s="25" t="s">
        <v>184</v>
      </c>
      <c r="F1724" s="7" t="s">
        <v>28</v>
      </c>
      <c r="G1724" s="25" t="s">
        <v>186</v>
      </c>
      <c r="H1724" s="25"/>
      <c r="I1724" s="7">
        <v>3</v>
      </c>
      <c r="J1724" s="7">
        <v>0.78500000000000003</v>
      </c>
      <c r="K1724" s="7">
        <v>0.12989999999999999</v>
      </c>
      <c r="L1724" s="7">
        <v>3</v>
      </c>
      <c r="M1724" s="7">
        <v>0.99099999999999999</v>
      </c>
      <c r="N1724" s="7">
        <v>0.161076</v>
      </c>
    </row>
    <row r="1725" spans="1:18" x14ac:dyDescent="0.25">
      <c r="A1725" s="25"/>
      <c r="B1725" s="25" t="s">
        <v>182</v>
      </c>
      <c r="C1725" s="25" t="s">
        <v>15</v>
      </c>
      <c r="D1725" s="25"/>
      <c r="E1725" s="25" t="s">
        <v>184</v>
      </c>
      <c r="F1725" s="7" t="s">
        <v>28</v>
      </c>
      <c r="G1725" s="25" t="s">
        <v>45</v>
      </c>
      <c r="H1725" s="25"/>
      <c r="I1725" s="7">
        <v>3</v>
      </c>
      <c r="J1725" s="7">
        <v>2.9529999999999998</v>
      </c>
      <c r="K1725" s="7">
        <v>0.97165199999999996</v>
      </c>
      <c r="L1725" s="7">
        <v>3</v>
      </c>
      <c r="M1725" s="7">
        <v>1.1399999999999999</v>
      </c>
      <c r="N1725" s="7">
        <v>0.58195200000000002</v>
      </c>
    </row>
    <row r="1726" spans="1:18" x14ac:dyDescent="0.25">
      <c r="B1726" s="25" t="s">
        <v>182</v>
      </c>
      <c r="C1726" s="25" t="s">
        <v>15</v>
      </c>
      <c r="D1726" s="25"/>
      <c r="E1726" s="25" t="s">
        <v>184</v>
      </c>
      <c r="F1726" s="7" t="s">
        <v>28</v>
      </c>
      <c r="G1726" s="25" t="s">
        <v>30</v>
      </c>
      <c r="H1726" s="25"/>
      <c r="I1726" s="7">
        <v>3</v>
      </c>
      <c r="J1726" s="7">
        <v>0.78500000000000003</v>
      </c>
      <c r="K1726" s="7">
        <v>0.12989999999999999</v>
      </c>
      <c r="L1726" s="7">
        <v>3</v>
      </c>
      <c r="M1726" s="7">
        <v>0.99099999999999999</v>
      </c>
      <c r="N1726" s="7">
        <v>0.161076</v>
      </c>
    </row>
    <row r="1727" spans="1:18" x14ac:dyDescent="0.25">
      <c r="B1727" s="25"/>
      <c r="C1727" s="25"/>
      <c r="D1727" s="25"/>
      <c r="E1727" s="25"/>
      <c r="G1727" s="25"/>
      <c r="H1727" s="25"/>
    </row>
    <row r="1728" spans="1:18" x14ac:dyDescent="0.25">
      <c r="B1728" s="25"/>
      <c r="C1728" s="25"/>
      <c r="D1728" s="25"/>
      <c r="E1728" s="25"/>
      <c r="G1728" s="25"/>
      <c r="H1728" s="25"/>
      <c r="I1728" s="18" t="s">
        <v>372</v>
      </c>
      <c r="J1728" s="18" t="s">
        <v>373</v>
      </c>
      <c r="K1728" s="18" t="s">
        <v>374</v>
      </c>
      <c r="L1728" s="18" t="s">
        <v>375</v>
      </c>
      <c r="M1728" s="18" t="s">
        <v>376</v>
      </c>
      <c r="N1728" s="18" t="s">
        <v>377</v>
      </c>
      <c r="O1728" s="18" t="s">
        <v>378</v>
      </c>
      <c r="P1728" s="18"/>
      <c r="Q1728" s="18" t="s">
        <v>379</v>
      </c>
      <c r="R1728" s="18" t="s">
        <v>380</v>
      </c>
    </row>
    <row r="1729" spans="2:18" x14ac:dyDescent="0.25">
      <c r="B1729" s="25"/>
      <c r="C1729" s="25"/>
      <c r="D1729" s="25"/>
      <c r="E1729" s="25"/>
      <c r="G1729" s="25"/>
      <c r="H1729" s="25"/>
      <c r="I1729" s="18">
        <v>1</v>
      </c>
      <c r="J1729" s="18">
        <v>1.9E-2</v>
      </c>
      <c r="K1729" s="18">
        <v>166.786</v>
      </c>
      <c r="L1729" s="18">
        <v>62.332999999999998</v>
      </c>
      <c r="M1729" s="18">
        <v>239.333</v>
      </c>
      <c r="N1729" s="18">
        <v>-90</v>
      </c>
      <c r="O1729" s="18">
        <v>1.0189999999999999</v>
      </c>
      <c r="P1729" s="18"/>
      <c r="Q1729" s="18">
        <v>1.0189999999999999</v>
      </c>
      <c r="R1729" s="18">
        <f t="shared" ref="R1729:R1734" si="61">O1735*1.732</f>
        <v>6.4084000000000002E-2</v>
      </c>
    </row>
    <row r="1730" spans="2:18" x14ac:dyDescent="0.25">
      <c r="B1730" s="25"/>
      <c r="C1730" s="25"/>
      <c r="D1730" s="25"/>
      <c r="E1730" s="25"/>
      <c r="G1730" s="25"/>
      <c r="H1730" s="25"/>
      <c r="I1730" s="18">
        <v>2</v>
      </c>
      <c r="J1730" s="18">
        <v>1.9E-2</v>
      </c>
      <c r="K1730" s="18">
        <v>244.572</v>
      </c>
      <c r="L1730" s="18">
        <v>144.5</v>
      </c>
      <c r="M1730" s="18">
        <v>247</v>
      </c>
      <c r="N1730" s="18">
        <v>-90</v>
      </c>
      <c r="O1730" s="18">
        <v>1.0089999999999999</v>
      </c>
      <c r="P1730" s="18"/>
      <c r="Q1730" s="18">
        <v>1.0089999999999999</v>
      </c>
      <c r="R1730" s="18">
        <f t="shared" si="61"/>
        <v>0.22516</v>
      </c>
    </row>
    <row r="1731" spans="2:18" x14ac:dyDescent="0.25">
      <c r="B1731" s="25"/>
      <c r="C1731" s="25"/>
      <c r="D1731" s="25"/>
      <c r="E1731" s="25"/>
      <c r="G1731" s="25"/>
      <c r="H1731" s="25"/>
      <c r="I1731" s="18">
        <v>3</v>
      </c>
      <c r="J1731" s="18">
        <v>1.9E-2</v>
      </c>
      <c r="K1731" s="18">
        <v>168.13900000000001</v>
      </c>
      <c r="L1731" s="18">
        <v>106.667</v>
      </c>
      <c r="M1731" s="18">
        <v>206</v>
      </c>
      <c r="N1731" s="18">
        <v>-90</v>
      </c>
      <c r="O1731" s="18">
        <v>1</v>
      </c>
      <c r="P1731" s="18"/>
      <c r="Q1731" s="18">
        <v>1</v>
      </c>
      <c r="R1731" s="18">
        <f t="shared" si="61"/>
        <v>0.161076</v>
      </c>
    </row>
    <row r="1732" spans="2:18" x14ac:dyDescent="0.25">
      <c r="B1732" s="25"/>
      <c r="C1732" s="25"/>
      <c r="D1732" s="25"/>
      <c r="E1732" s="25"/>
      <c r="G1732" s="25"/>
      <c r="H1732" s="25"/>
      <c r="I1732" s="18">
        <v>4</v>
      </c>
      <c r="J1732" s="18">
        <v>2.8000000000000001E-2</v>
      </c>
      <c r="K1732" s="18">
        <v>235.71700000000001</v>
      </c>
      <c r="L1732" s="18">
        <v>72.832999999999998</v>
      </c>
      <c r="M1732" s="18">
        <v>244</v>
      </c>
      <c r="N1732" s="18">
        <v>-90</v>
      </c>
      <c r="O1732" s="18">
        <v>1.472</v>
      </c>
      <c r="P1732" s="18"/>
      <c r="Q1732" s="18">
        <v>1.472</v>
      </c>
      <c r="R1732" s="18">
        <f t="shared" si="61"/>
        <v>4.8495999999999997E-2</v>
      </c>
    </row>
    <row r="1733" spans="2:18" x14ac:dyDescent="0.25">
      <c r="B1733" s="25"/>
      <c r="C1733" s="25"/>
      <c r="D1733" s="25"/>
      <c r="E1733" s="25"/>
      <c r="G1733" s="25"/>
      <c r="H1733" s="25"/>
      <c r="I1733" s="18">
        <v>5</v>
      </c>
      <c r="J1733" s="18">
        <v>1.9E-2</v>
      </c>
      <c r="K1733" s="18">
        <v>156.49700000000001</v>
      </c>
      <c r="L1733" s="18">
        <v>60.167000000000002</v>
      </c>
      <c r="M1733" s="18">
        <v>203.5</v>
      </c>
      <c r="N1733" s="18">
        <v>-90</v>
      </c>
      <c r="O1733" s="18">
        <v>1.0189999999999999</v>
      </c>
      <c r="P1733" s="18"/>
      <c r="Q1733" s="18">
        <v>1.0189999999999999</v>
      </c>
      <c r="R1733" s="18">
        <f t="shared" si="61"/>
        <v>0.128168</v>
      </c>
    </row>
    <row r="1734" spans="2:18" x14ac:dyDescent="0.25">
      <c r="B1734" s="25"/>
      <c r="C1734" s="25"/>
      <c r="D1734" s="25"/>
      <c r="E1734" s="25"/>
      <c r="G1734" s="25"/>
      <c r="H1734" s="25"/>
      <c r="I1734" s="18">
        <v>6</v>
      </c>
      <c r="J1734" s="18">
        <v>3.2000000000000001E-2</v>
      </c>
      <c r="K1734" s="18">
        <v>220.26300000000001</v>
      </c>
      <c r="L1734" s="18">
        <v>133</v>
      </c>
      <c r="M1734" s="18">
        <v>226.167</v>
      </c>
      <c r="N1734" s="18">
        <v>-90</v>
      </c>
      <c r="O1734" s="18">
        <v>1.6850000000000001</v>
      </c>
      <c r="P1734" s="18"/>
      <c r="Q1734" s="18">
        <v>1.6850000000000001</v>
      </c>
      <c r="R1734" s="18">
        <f t="shared" si="61"/>
        <v>0</v>
      </c>
    </row>
    <row r="1735" spans="2:18" x14ac:dyDescent="0.25">
      <c r="B1735" s="25"/>
      <c r="C1735" s="25"/>
      <c r="D1735" s="25"/>
      <c r="E1735" s="25"/>
      <c r="G1735" s="25"/>
      <c r="H1735" s="25"/>
      <c r="I1735" s="18">
        <v>7</v>
      </c>
      <c r="J1735" s="18">
        <v>1E-3</v>
      </c>
      <c r="K1735" s="18">
        <v>76.221999999999994</v>
      </c>
      <c r="L1735" s="18">
        <v>59.332999999999998</v>
      </c>
      <c r="M1735" s="18">
        <v>85</v>
      </c>
      <c r="N1735" s="18">
        <v>-90</v>
      </c>
      <c r="O1735" s="18">
        <v>3.6999999999999998E-2</v>
      </c>
      <c r="P1735" s="18"/>
      <c r="Q1735" s="18"/>
      <c r="R1735" s="18"/>
    </row>
    <row r="1736" spans="2:18" x14ac:dyDescent="0.25">
      <c r="B1736" s="25"/>
      <c r="C1736" s="25"/>
      <c r="D1736" s="25"/>
      <c r="E1736" s="25"/>
      <c r="G1736" s="25"/>
      <c r="H1736" s="25"/>
      <c r="I1736" s="18">
        <v>8</v>
      </c>
      <c r="J1736" s="18">
        <v>3.0000000000000001E-3</v>
      </c>
      <c r="K1736" s="18">
        <v>156.5</v>
      </c>
      <c r="L1736" s="18">
        <v>87.332999999999998</v>
      </c>
      <c r="M1736" s="18">
        <v>170.333</v>
      </c>
      <c r="N1736" s="18">
        <v>-90</v>
      </c>
      <c r="O1736" s="18">
        <v>0.13</v>
      </c>
      <c r="P1736" s="18"/>
      <c r="Q1736" s="18"/>
      <c r="R1736" s="18"/>
    </row>
    <row r="1737" spans="2:18" x14ac:dyDescent="0.25">
      <c r="B1737" s="25"/>
      <c r="C1737" s="25"/>
      <c r="D1737" s="25"/>
      <c r="E1737" s="25"/>
      <c r="G1737" s="25"/>
      <c r="H1737" s="25"/>
      <c r="I1737" s="18">
        <v>9</v>
      </c>
      <c r="J1737" s="18">
        <v>2E-3</v>
      </c>
      <c r="K1737" s="18">
        <v>118.556</v>
      </c>
      <c r="L1737" s="18">
        <v>62.667000000000002</v>
      </c>
      <c r="M1737" s="18">
        <v>135.667</v>
      </c>
      <c r="N1737" s="18">
        <v>-90</v>
      </c>
      <c r="O1737" s="18">
        <v>9.2999999999999999E-2</v>
      </c>
      <c r="P1737" s="18"/>
      <c r="Q1737" s="18"/>
      <c r="R1737" s="18"/>
    </row>
    <row r="1738" spans="2:18" x14ac:dyDescent="0.25">
      <c r="B1738" s="25"/>
      <c r="C1738" s="25"/>
      <c r="D1738" s="25"/>
      <c r="E1738" s="25"/>
      <c r="G1738" s="25"/>
      <c r="H1738" s="25"/>
      <c r="I1738" s="18">
        <v>10</v>
      </c>
      <c r="J1738" s="18">
        <v>1E-3</v>
      </c>
      <c r="K1738" s="18">
        <v>170.875</v>
      </c>
      <c r="L1738" s="18">
        <v>162.833</v>
      </c>
      <c r="M1738" s="18">
        <v>186.958</v>
      </c>
      <c r="N1738" s="18">
        <v>-90</v>
      </c>
      <c r="O1738" s="18">
        <v>2.8000000000000001E-2</v>
      </c>
      <c r="P1738" s="18"/>
      <c r="Q1738" s="18"/>
      <c r="R1738" s="18"/>
    </row>
    <row r="1739" spans="2:18" x14ac:dyDescent="0.25">
      <c r="B1739" s="25"/>
      <c r="C1739" s="25"/>
      <c r="D1739" s="25"/>
      <c r="E1739" s="25"/>
      <c r="G1739" s="25"/>
      <c r="H1739" s="25"/>
      <c r="I1739" s="18">
        <v>11</v>
      </c>
      <c r="J1739" s="18">
        <v>2E-3</v>
      </c>
      <c r="K1739" s="18">
        <v>136.667</v>
      </c>
      <c r="L1739" s="18">
        <v>128.333</v>
      </c>
      <c r="M1739" s="18">
        <v>142.333</v>
      </c>
      <c r="N1739" s="18">
        <v>-90</v>
      </c>
      <c r="O1739" s="18">
        <v>7.3999999999999996E-2</v>
      </c>
      <c r="P1739" s="18"/>
      <c r="Q1739" s="18"/>
      <c r="R1739" s="18"/>
    </row>
    <row r="1740" spans="2:18" x14ac:dyDescent="0.25">
      <c r="B1740" s="25"/>
      <c r="C1740" s="25"/>
      <c r="D1740" s="25"/>
      <c r="E1740" s="25"/>
      <c r="G1740" s="25"/>
      <c r="H1740" s="25"/>
      <c r="I1740" s="18">
        <v>12</v>
      </c>
      <c r="J1740" s="18">
        <v>43.387</v>
      </c>
      <c r="K1740" s="18">
        <v>230.17400000000001</v>
      </c>
      <c r="L1740" s="18">
        <v>0</v>
      </c>
      <c r="M1740" s="18">
        <v>255</v>
      </c>
      <c r="N1740" s="18">
        <v>0</v>
      </c>
      <c r="O1740" s="18">
        <v>0</v>
      </c>
      <c r="P1740" s="18"/>
      <c r="Q1740" s="18"/>
      <c r="R1740" s="18"/>
    </row>
    <row r="1741" spans="2:18" x14ac:dyDescent="0.25">
      <c r="B1741" s="25"/>
      <c r="C1741" s="25"/>
      <c r="D1741" s="25"/>
      <c r="E1741" s="25"/>
      <c r="G1741" s="25"/>
      <c r="H1741" s="25"/>
      <c r="I1741" s="25"/>
      <c r="J1741" s="25"/>
      <c r="L1741" s="25"/>
      <c r="N1741" s="25"/>
      <c r="O1741" s="25"/>
    </row>
    <row r="1742" spans="2:18" x14ac:dyDescent="0.25">
      <c r="B1742" s="25"/>
      <c r="C1742" s="25"/>
      <c r="D1742" s="25"/>
      <c r="E1742" s="25"/>
      <c r="G1742" s="25"/>
      <c r="H1742" s="25"/>
      <c r="I1742" s="18" t="s">
        <v>372</v>
      </c>
      <c r="J1742" s="18" t="s">
        <v>373</v>
      </c>
      <c r="K1742" s="18" t="s">
        <v>374</v>
      </c>
      <c r="L1742" s="18" t="s">
        <v>375</v>
      </c>
      <c r="M1742" s="18" t="s">
        <v>376</v>
      </c>
      <c r="N1742" s="18" t="s">
        <v>377</v>
      </c>
      <c r="O1742" s="18" t="s">
        <v>378</v>
      </c>
      <c r="P1742" s="18"/>
      <c r="Q1742" s="18" t="s">
        <v>379</v>
      </c>
      <c r="R1742" s="18" t="s">
        <v>380</v>
      </c>
    </row>
    <row r="1743" spans="2:18" x14ac:dyDescent="0.25">
      <c r="B1743" s="25"/>
      <c r="C1743" s="25"/>
      <c r="D1743" s="25"/>
      <c r="E1743" s="25"/>
      <c r="G1743" s="25"/>
      <c r="H1743" s="25"/>
      <c r="I1743" s="18">
        <v>1</v>
      </c>
      <c r="J1743" s="18">
        <v>4.4999999999999998E-2</v>
      </c>
      <c r="K1743" s="18">
        <v>127.82</v>
      </c>
      <c r="L1743" s="18">
        <v>57.332999999999998</v>
      </c>
      <c r="M1743" s="18">
        <v>187.5</v>
      </c>
      <c r="N1743" s="18">
        <v>-90</v>
      </c>
      <c r="O1743" s="18">
        <v>1.1399999999999999</v>
      </c>
      <c r="P1743" s="18"/>
      <c r="Q1743" s="18">
        <v>1.1399999999999999</v>
      </c>
      <c r="R1743" s="18">
        <f t="shared" ref="R1743:R1746" si="62">O1747*1.732</f>
        <v>0.58195200000000002</v>
      </c>
    </row>
    <row r="1744" spans="2:18" x14ac:dyDescent="0.25">
      <c r="B1744" s="25"/>
      <c r="C1744" s="25"/>
      <c r="D1744" s="25"/>
      <c r="E1744" s="25"/>
      <c r="G1744" s="25"/>
      <c r="H1744" s="25"/>
      <c r="I1744" s="18">
        <v>2</v>
      </c>
      <c r="J1744" s="18">
        <v>3.9E-2</v>
      </c>
      <c r="K1744" s="18">
        <v>219.357</v>
      </c>
      <c r="L1744" s="18">
        <v>113.75</v>
      </c>
      <c r="M1744" s="18">
        <v>230.667</v>
      </c>
      <c r="N1744" s="18">
        <v>-90</v>
      </c>
      <c r="O1744" s="18">
        <v>0.99099999999999999</v>
      </c>
      <c r="P1744" s="18"/>
      <c r="Q1744" s="18">
        <v>0.99099999999999999</v>
      </c>
      <c r="R1744" s="18">
        <f t="shared" si="62"/>
        <v>0.161076</v>
      </c>
    </row>
    <row r="1745" spans="1:18" x14ac:dyDescent="0.25">
      <c r="B1745" s="25"/>
      <c r="C1745" s="25"/>
      <c r="D1745" s="25"/>
      <c r="E1745" s="25"/>
      <c r="G1745" s="25"/>
      <c r="H1745" s="25"/>
      <c r="I1745" s="18">
        <v>3</v>
      </c>
      <c r="J1745" s="18">
        <v>0.112</v>
      </c>
      <c r="K1745" s="18">
        <v>140.917</v>
      </c>
      <c r="L1745" s="18">
        <v>108.667</v>
      </c>
      <c r="M1745" s="18">
        <v>160</v>
      </c>
      <c r="N1745" s="18">
        <v>-90</v>
      </c>
      <c r="O1745" s="18">
        <v>2.9529999999999998</v>
      </c>
      <c r="P1745" s="18"/>
      <c r="Q1745" s="18">
        <v>2.9529999999999998</v>
      </c>
      <c r="R1745" s="18">
        <f t="shared" si="62"/>
        <v>0.97165200000000007</v>
      </c>
    </row>
    <row r="1746" spans="1:18" x14ac:dyDescent="0.25">
      <c r="B1746" s="25"/>
      <c r="C1746" s="25"/>
      <c r="D1746" s="25"/>
      <c r="E1746" s="25"/>
      <c r="G1746" s="25"/>
      <c r="H1746" s="25"/>
      <c r="I1746" s="18">
        <v>4</v>
      </c>
      <c r="J1746" s="18">
        <v>3.1E-2</v>
      </c>
      <c r="K1746" s="18">
        <v>154.70500000000001</v>
      </c>
      <c r="L1746" s="18">
        <v>118.167</v>
      </c>
      <c r="M1746" s="18">
        <v>157.5</v>
      </c>
      <c r="N1746" s="18">
        <v>-90</v>
      </c>
      <c r="O1746" s="18">
        <v>0.78500000000000003</v>
      </c>
      <c r="P1746" s="18"/>
      <c r="Q1746" s="18">
        <v>0.78500000000000003</v>
      </c>
      <c r="R1746" s="18">
        <f t="shared" si="62"/>
        <v>0.12989999999999999</v>
      </c>
    </row>
    <row r="1747" spans="1:18" x14ac:dyDescent="0.25">
      <c r="B1747" s="25"/>
      <c r="C1747" s="25"/>
      <c r="D1747" s="25"/>
      <c r="E1747" s="25"/>
      <c r="G1747" s="25"/>
      <c r="H1747" s="25"/>
      <c r="I1747" s="18">
        <v>5</v>
      </c>
      <c r="J1747" s="18">
        <v>1.4E-2</v>
      </c>
      <c r="K1747" s="18">
        <v>77.367000000000004</v>
      </c>
      <c r="L1747" s="18">
        <v>72.332999999999998</v>
      </c>
      <c r="M1747" s="18">
        <v>79.332999999999998</v>
      </c>
      <c r="N1747" s="18">
        <v>-90</v>
      </c>
      <c r="O1747" s="18">
        <v>0.33600000000000002</v>
      </c>
      <c r="P1747" s="18"/>
      <c r="Q1747" s="18"/>
      <c r="R1747" s="18"/>
    </row>
    <row r="1748" spans="1:18" x14ac:dyDescent="0.25">
      <c r="B1748" s="25"/>
      <c r="C1748" s="25"/>
      <c r="D1748" s="25"/>
      <c r="E1748" s="25"/>
      <c r="G1748" s="25"/>
      <c r="H1748" s="25"/>
      <c r="I1748" s="18">
        <v>6</v>
      </c>
      <c r="J1748" s="18">
        <v>6.0000000000000001E-3</v>
      </c>
      <c r="K1748" s="18">
        <v>87.096999999999994</v>
      </c>
      <c r="L1748" s="18">
        <v>59</v>
      </c>
      <c r="M1748" s="18">
        <v>109.27800000000001</v>
      </c>
      <c r="N1748" s="18">
        <v>-90</v>
      </c>
      <c r="O1748" s="18">
        <v>9.2999999999999999E-2</v>
      </c>
      <c r="P1748" s="18"/>
      <c r="Q1748" s="18"/>
      <c r="R1748" s="18"/>
    </row>
    <row r="1749" spans="1:18" x14ac:dyDescent="0.25">
      <c r="B1749" s="25"/>
      <c r="C1749" s="25"/>
      <c r="D1749" s="25"/>
      <c r="E1749" s="25"/>
      <c r="G1749" s="25"/>
      <c r="H1749" s="25"/>
      <c r="I1749" s="18">
        <v>7</v>
      </c>
      <c r="J1749" s="18">
        <v>2.1999999999999999E-2</v>
      </c>
      <c r="K1749" s="18">
        <v>159.94800000000001</v>
      </c>
      <c r="L1749" s="18">
        <v>142.667</v>
      </c>
      <c r="M1749" s="18">
        <v>162.333</v>
      </c>
      <c r="N1749" s="18">
        <v>-90</v>
      </c>
      <c r="O1749" s="18">
        <v>0.56100000000000005</v>
      </c>
      <c r="P1749" s="18"/>
      <c r="Q1749" s="18"/>
      <c r="R1749" s="18"/>
    </row>
    <row r="1750" spans="1:18" x14ac:dyDescent="0.25">
      <c r="B1750" s="25"/>
      <c r="C1750" s="25"/>
      <c r="D1750" s="25"/>
      <c r="E1750" s="25"/>
      <c r="G1750" s="25"/>
      <c r="H1750" s="25"/>
      <c r="I1750" s="18">
        <v>8</v>
      </c>
      <c r="J1750" s="18">
        <v>4.0000000000000001E-3</v>
      </c>
      <c r="K1750" s="18">
        <v>142.44399999999999</v>
      </c>
      <c r="L1750" s="18">
        <v>135.333</v>
      </c>
      <c r="M1750" s="18">
        <v>152.333</v>
      </c>
      <c r="N1750" s="18">
        <v>-90</v>
      </c>
      <c r="O1750" s="18">
        <v>7.4999999999999997E-2</v>
      </c>
      <c r="P1750" s="18"/>
      <c r="Q1750" s="18"/>
      <c r="R1750" s="18"/>
    </row>
    <row r="1751" spans="1:18" x14ac:dyDescent="0.25">
      <c r="B1751" s="25"/>
      <c r="C1751" s="25"/>
      <c r="D1751" s="25"/>
      <c r="E1751" s="25"/>
      <c r="G1751" s="25"/>
      <c r="H1751" s="25"/>
    </row>
    <row r="1752" spans="1:18" x14ac:dyDescent="0.25">
      <c r="A1752" s="25">
        <v>27</v>
      </c>
      <c r="B1752" s="25" t="s">
        <v>187</v>
      </c>
      <c r="C1752" s="25" t="s">
        <v>190</v>
      </c>
      <c r="E1752" s="25" t="s">
        <v>189</v>
      </c>
      <c r="F1752" s="7" t="s">
        <v>28</v>
      </c>
      <c r="G1752" s="25" t="s">
        <v>66</v>
      </c>
      <c r="H1752" s="25"/>
      <c r="I1752" s="7">
        <v>3</v>
      </c>
      <c r="J1752" s="7">
        <v>2.347</v>
      </c>
      <c r="K1752" s="7">
        <v>0.76900800000000002</v>
      </c>
      <c r="L1752" s="7">
        <v>3</v>
      </c>
      <c r="M1752" s="7">
        <v>1</v>
      </c>
      <c r="N1752" s="7">
        <v>7.2744000000000003E-2</v>
      </c>
    </row>
    <row r="1753" spans="1:18" x14ac:dyDescent="0.25">
      <c r="B1753" s="25" t="s">
        <v>187</v>
      </c>
      <c r="C1753" s="25" t="s">
        <v>190</v>
      </c>
      <c r="E1753" s="25" t="s">
        <v>189</v>
      </c>
      <c r="F1753" s="7" t="s">
        <v>28</v>
      </c>
      <c r="G1753" s="25" t="s">
        <v>99</v>
      </c>
      <c r="H1753" s="25"/>
      <c r="I1753" s="7">
        <v>3</v>
      </c>
      <c r="J1753" s="7">
        <v>1.611</v>
      </c>
      <c r="K1753" s="7">
        <v>7.2744000000000003E-2</v>
      </c>
      <c r="L1753" s="7">
        <v>3</v>
      </c>
      <c r="M1753" s="7">
        <v>1.042</v>
      </c>
      <c r="N1753" s="7">
        <v>0.19225200000000001</v>
      </c>
    </row>
    <row r="1754" spans="1:18" x14ac:dyDescent="0.25">
      <c r="B1754" s="25" t="s">
        <v>187</v>
      </c>
      <c r="C1754" s="25" t="s">
        <v>190</v>
      </c>
      <c r="E1754" s="25" t="s">
        <v>189</v>
      </c>
      <c r="F1754" s="7" t="s">
        <v>28</v>
      </c>
      <c r="G1754" s="25" t="s">
        <v>44</v>
      </c>
      <c r="H1754" s="25"/>
      <c r="I1754" s="7">
        <v>3</v>
      </c>
      <c r="J1754" s="7">
        <v>1.444</v>
      </c>
      <c r="K1754" s="7">
        <v>0.19225200000000001</v>
      </c>
      <c r="L1754" s="7">
        <v>3</v>
      </c>
      <c r="M1754" s="7">
        <v>1</v>
      </c>
      <c r="N1754" s="7">
        <v>9.6991999999999995E-2</v>
      </c>
    </row>
    <row r="1755" spans="1:18" x14ac:dyDescent="0.25">
      <c r="B1755" s="25" t="s">
        <v>187</v>
      </c>
      <c r="C1755" s="25" t="s">
        <v>190</v>
      </c>
      <c r="E1755" s="25" t="s">
        <v>189</v>
      </c>
      <c r="F1755" s="7" t="s">
        <v>28</v>
      </c>
      <c r="G1755" s="25" t="s">
        <v>47</v>
      </c>
      <c r="H1755" s="25"/>
      <c r="I1755" s="7">
        <v>3</v>
      </c>
      <c r="J1755" s="7">
        <v>1.333</v>
      </c>
      <c r="K1755" s="7">
        <v>9.6991999999999995E-2</v>
      </c>
      <c r="L1755" s="7">
        <v>3</v>
      </c>
      <c r="M1755" s="7">
        <v>1</v>
      </c>
      <c r="N1755" s="7">
        <v>2.4247999999999999E-2</v>
      </c>
    </row>
    <row r="1756" spans="1:18" x14ac:dyDescent="0.25">
      <c r="B1756" s="25" t="s">
        <v>187</v>
      </c>
      <c r="C1756" s="25" t="s">
        <v>190</v>
      </c>
      <c r="E1756" s="25" t="s">
        <v>189</v>
      </c>
      <c r="F1756" s="7" t="s">
        <v>28</v>
      </c>
      <c r="G1756" s="25" t="s">
        <v>49</v>
      </c>
      <c r="H1756" s="25"/>
      <c r="I1756" s="7">
        <v>3</v>
      </c>
      <c r="J1756" s="7">
        <v>1.625</v>
      </c>
      <c r="K1756" s="7">
        <v>0.26499600000000001</v>
      </c>
      <c r="L1756" s="7">
        <v>3</v>
      </c>
      <c r="M1756" s="7">
        <v>1</v>
      </c>
      <c r="N1756" s="7">
        <v>0.16800400000000001</v>
      </c>
    </row>
    <row r="1757" spans="1:18" x14ac:dyDescent="0.25">
      <c r="B1757" s="25" t="s">
        <v>187</v>
      </c>
      <c r="C1757" s="25" t="s">
        <v>190</v>
      </c>
      <c r="E1757" s="25" t="s">
        <v>189</v>
      </c>
      <c r="F1757" s="7" t="s">
        <v>28</v>
      </c>
      <c r="G1757" s="25" t="s">
        <v>50</v>
      </c>
      <c r="H1757" s="25"/>
      <c r="I1757" s="7">
        <v>3</v>
      </c>
      <c r="J1757" s="7">
        <v>1.375</v>
      </c>
      <c r="K1757" s="7">
        <v>4.8495999999999997E-2</v>
      </c>
      <c r="L1757" s="7">
        <v>3</v>
      </c>
      <c r="M1757" s="7">
        <v>1</v>
      </c>
      <c r="N1757" s="7">
        <v>2.4247999999999999E-2</v>
      </c>
    </row>
    <row r="1758" spans="1:18" x14ac:dyDescent="0.25">
      <c r="B1758" s="25" t="s">
        <v>187</v>
      </c>
      <c r="C1758" s="25" t="s">
        <v>190</v>
      </c>
      <c r="E1758" s="25" t="s">
        <v>189</v>
      </c>
      <c r="F1758" s="7" t="s">
        <v>28</v>
      </c>
      <c r="G1758" s="25" t="s">
        <v>98</v>
      </c>
      <c r="H1758" s="25"/>
      <c r="I1758" s="7">
        <v>3</v>
      </c>
      <c r="J1758" s="7">
        <v>3.097</v>
      </c>
      <c r="K1758" s="7">
        <v>0.91449600000000009</v>
      </c>
      <c r="L1758" s="7">
        <v>3</v>
      </c>
      <c r="M1758" s="7">
        <v>1.056</v>
      </c>
      <c r="N1758" s="7">
        <v>0.45724800000000004</v>
      </c>
    </row>
    <row r="1759" spans="1:18" x14ac:dyDescent="0.25">
      <c r="B1759" s="25" t="s">
        <v>187</v>
      </c>
      <c r="C1759" s="25" t="s">
        <v>190</v>
      </c>
      <c r="E1759" s="25" t="s">
        <v>189</v>
      </c>
      <c r="F1759" s="7" t="s">
        <v>28</v>
      </c>
      <c r="G1759" s="25" t="s">
        <v>191</v>
      </c>
      <c r="H1759" s="25"/>
      <c r="I1759" s="7">
        <v>3</v>
      </c>
      <c r="J1759" s="7">
        <v>1.333</v>
      </c>
      <c r="K1759" s="7">
        <v>7.2744000000000003E-2</v>
      </c>
      <c r="L1759" s="7">
        <v>3</v>
      </c>
      <c r="M1759" s="7">
        <v>1</v>
      </c>
      <c r="N1759" s="7">
        <v>9.6991999999999995E-2</v>
      </c>
    </row>
    <row r="1760" spans="1:18" x14ac:dyDescent="0.25">
      <c r="B1760" s="25" t="s">
        <v>187</v>
      </c>
      <c r="C1760" s="25" t="s">
        <v>190</v>
      </c>
      <c r="E1760" s="25" t="s">
        <v>189</v>
      </c>
      <c r="F1760" s="7" t="s">
        <v>28</v>
      </c>
      <c r="G1760" s="25" t="s">
        <v>14</v>
      </c>
      <c r="H1760" s="25"/>
      <c r="I1760" s="7">
        <v>3</v>
      </c>
      <c r="J1760" s="7">
        <v>1.764</v>
      </c>
      <c r="K1760" s="7">
        <v>0.31349199999999999</v>
      </c>
      <c r="L1760" s="7">
        <v>3</v>
      </c>
      <c r="M1760" s="7">
        <v>1.028</v>
      </c>
      <c r="N1760" s="7">
        <v>0.19225200000000001</v>
      </c>
    </row>
    <row r="1761" spans="2:18" x14ac:dyDescent="0.25">
      <c r="B1761" s="25" t="s">
        <v>187</v>
      </c>
      <c r="C1761" s="25" t="s">
        <v>190</v>
      </c>
      <c r="E1761" s="25" t="s">
        <v>189</v>
      </c>
      <c r="F1761" s="7" t="s">
        <v>28</v>
      </c>
      <c r="G1761" s="25" t="s">
        <v>53</v>
      </c>
      <c r="H1761" s="25"/>
      <c r="I1761" s="7">
        <v>3</v>
      </c>
      <c r="J1761" s="7">
        <v>1.653</v>
      </c>
      <c r="K1761" s="7">
        <v>0.119508</v>
      </c>
      <c r="L1761" s="7">
        <v>3</v>
      </c>
      <c r="M1761" s="7">
        <v>1.028</v>
      </c>
      <c r="N1761" s="7">
        <v>0.24074800000000002</v>
      </c>
    </row>
    <row r="1762" spans="2:18" x14ac:dyDescent="0.25">
      <c r="B1762" s="25" t="s">
        <v>187</v>
      </c>
      <c r="C1762" s="25" t="s">
        <v>190</v>
      </c>
      <c r="E1762" s="25" t="s">
        <v>189</v>
      </c>
      <c r="F1762" s="7" t="s">
        <v>28</v>
      </c>
      <c r="G1762" s="25" t="s">
        <v>52</v>
      </c>
      <c r="H1762" s="25"/>
      <c r="I1762" s="7">
        <v>3</v>
      </c>
      <c r="J1762" s="7">
        <v>0.69399999999999995</v>
      </c>
      <c r="K1762" s="7">
        <v>4.8495999999999997E-2</v>
      </c>
      <c r="L1762" s="7">
        <v>3</v>
      </c>
      <c r="M1762" s="7">
        <v>1</v>
      </c>
      <c r="N1762" s="7">
        <v>2.4247999999999999E-2</v>
      </c>
    </row>
    <row r="1763" spans="2:18" x14ac:dyDescent="0.25">
      <c r="B1763" s="25"/>
      <c r="C1763" s="25"/>
      <c r="E1763" s="25"/>
      <c r="G1763" s="25"/>
      <c r="H1763" s="25"/>
    </row>
    <row r="1764" spans="2:18" x14ac:dyDescent="0.25">
      <c r="B1764" s="25"/>
      <c r="C1764" s="25"/>
      <c r="E1764" s="25"/>
      <c r="G1764" s="25"/>
      <c r="H1764" s="25"/>
      <c r="I1764" s="18" t="s">
        <v>372</v>
      </c>
      <c r="J1764" s="18" t="s">
        <v>373</v>
      </c>
      <c r="K1764" s="18" t="s">
        <v>374</v>
      </c>
      <c r="L1764" s="18" t="s">
        <v>375</v>
      </c>
      <c r="M1764" s="18" t="s">
        <v>376</v>
      </c>
      <c r="N1764" s="18" t="s">
        <v>377</v>
      </c>
      <c r="O1764" s="18" t="s">
        <v>378</v>
      </c>
      <c r="P1764" s="18"/>
      <c r="Q1764" s="18" t="s">
        <v>662</v>
      </c>
      <c r="R1764" s="18" t="s">
        <v>661</v>
      </c>
    </row>
    <row r="1765" spans="2:18" x14ac:dyDescent="0.25">
      <c r="B1765" s="25"/>
      <c r="C1765" s="25"/>
      <c r="E1765" s="25"/>
      <c r="G1765" s="25"/>
      <c r="H1765" s="25"/>
      <c r="I1765" s="18">
        <v>1</v>
      </c>
      <c r="J1765" s="18">
        <v>7.0000000000000001E-3</v>
      </c>
      <c r="K1765" s="18">
        <v>252.06200000000001</v>
      </c>
      <c r="L1765" s="18">
        <v>123</v>
      </c>
      <c r="M1765" s="18">
        <v>255</v>
      </c>
      <c r="N1765" s="18">
        <v>90</v>
      </c>
      <c r="O1765" s="18">
        <v>1</v>
      </c>
      <c r="P1765" s="18"/>
      <c r="Q1765" s="18">
        <v>1</v>
      </c>
      <c r="R1765" s="18">
        <f>1.732*O1787</f>
        <v>7.2744000000000003E-2</v>
      </c>
    </row>
    <row r="1766" spans="2:18" x14ac:dyDescent="0.25">
      <c r="B1766" s="25"/>
      <c r="C1766" s="25"/>
      <c r="E1766" s="25"/>
      <c r="G1766" s="25"/>
      <c r="H1766" s="25"/>
      <c r="I1766" s="18">
        <v>2</v>
      </c>
      <c r="J1766" s="18">
        <v>7.0000000000000001E-3</v>
      </c>
      <c r="K1766" s="18">
        <v>249.89400000000001</v>
      </c>
      <c r="L1766" s="18">
        <v>123</v>
      </c>
      <c r="M1766" s="18">
        <v>255</v>
      </c>
      <c r="N1766" s="18">
        <v>90</v>
      </c>
      <c r="O1766" s="18">
        <v>1.042</v>
      </c>
      <c r="P1766" s="18"/>
      <c r="Q1766" s="18">
        <v>1.042</v>
      </c>
      <c r="R1766" s="18">
        <f t="shared" ref="R1766:R1786" si="63">1.732*O1788</f>
        <v>0.19225200000000001</v>
      </c>
    </row>
    <row r="1767" spans="2:18" x14ac:dyDescent="0.25">
      <c r="B1767" s="25"/>
      <c r="C1767" s="25"/>
      <c r="E1767" s="25"/>
      <c r="G1767" s="25"/>
      <c r="H1767" s="25"/>
      <c r="I1767" s="18">
        <v>3</v>
      </c>
      <c r="J1767" s="18">
        <v>7.0000000000000001E-3</v>
      </c>
      <c r="K1767" s="18">
        <v>251.297</v>
      </c>
      <c r="L1767" s="18">
        <v>123</v>
      </c>
      <c r="M1767" s="18">
        <v>255</v>
      </c>
      <c r="N1767" s="18">
        <v>90</v>
      </c>
      <c r="O1767" s="18">
        <v>1</v>
      </c>
      <c r="P1767" s="18"/>
      <c r="Q1767" s="18">
        <v>1</v>
      </c>
      <c r="R1767" s="18">
        <f t="shared" si="63"/>
        <v>9.6991999999999995E-2</v>
      </c>
    </row>
    <row r="1768" spans="2:18" x14ac:dyDescent="0.25">
      <c r="B1768" s="25"/>
      <c r="C1768" s="25"/>
      <c r="E1768" s="25"/>
      <c r="G1768" s="25"/>
      <c r="H1768" s="25"/>
      <c r="I1768" s="18">
        <v>4</v>
      </c>
      <c r="J1768" s="18">
        <v>7.0000000000000001E-3</v>
      </c>
      <c r="K1768" s="18">
        <v>250.46899999999999</v>
      </c>
      <c r="L1768" s="18">
        <v>123</v>
      </c>
      <c r="M1768" s="18">
        <v>255</v>
      </c>
      <c r="N1768" s="18">
        <v>90</v>
      </c>
      <c r="O1768" s="18">
        <v>1</v>
      </c>
      <c r="P1768" s="18"/>
      <c r="Q1768" s="18">
        <v>1</v>
      </c>
      <c r="R1768" s="18">
        <f t="shared" si="63"/>
        <v>2.4247999999999999E-2</v>
      </c>
    </row>
    <row r="1769" spans="2:18" x14ac:dyDescent="0.25">
      <c r="B1769" s="25"/>
      <c r="C1769" s="25"/>
      <c r="E1769" s="25"/>
      <c r="G1769" s="25"/>
      <c r="H1769" s="25"/>
      <c r="I1769" s="18">
        <v>5</v>
      </c>
      <c r="J1769" s="18">
        <v>7.0000000000000001E-3</v>
      </c>
      <c r="K1769" s="18">
        <v>251.041</v>
      </c>
      <c r="L1769" s="18">
        <v>123</v>
      </c>
      <c r="M1769" s="18">
        <v>255</v>
      </c>
      <c r="N1769" s="18">
        <v>90</v>
      </c>
      <c r="O1769" s="18">
        <v>1</v>
      </c>
      <c r="P1769" s="18"/>
      <c r="Q1769" s="18">
        <v>1</v>
      </c>
      <c r="R1769" s="18">
        <f t="shared" si="63"/>
        <v>0.16800400000000001</v>
      </c>
    </row>
    <row r="1770" spans="2:18" x14ac:dyDescent="0.25">
      <c r="B1770" s="25"/>
      <c r="C1770" s="25"/>
      <c r="E1770" s="25"/>
      <c r="G1770" s="25"/>
      <c r="H1770" s="25"/>
      <c r="I1770" s="18">
        <v>6</v>
      </c>
      <c r="J1770" s="18">
        <v>7.0000000000000001E-3</v>
      </c>
      <c r="K1770" s="18">
        <v>250.91499999999999</v>
      </c>
      <c r="L1770" s="18">
        <v>123</v>
      </c>
      <c r="M1770" s="18">
        <v>255</v>
      </c>
      <c r="N1770" s="18">
        <v>90</v>
      </c>
      <c r="O1770" s="18">
        <v>1</v>
      </c>
      <c r="P1770" s="18"/>
      <c r="Q1770" s="18">
        <v>1</v>
      </c>
      <c r="R1770" s="18">
        <f t="shared" si="63"/>
        <v>2.4247999999999999E-2</v>
      </c>
    </row>
    <row r="1771" spans="2:18" x14ac:dyDescent="0.25">
      <c r="B1771" s="25"/>
      <c r="C1771" s="25"/>
      <c r="E1771" s="25"/>
      <c r="G1771" s="25"/>
      <c r="H1771" s="25"/>
      <c r="I1771" s="18">
        <v>7</v>
      </c>
      <c r="J1771" s="18">
        <v>7.0000000000000001E-3</v>
      </c>
      <c r="K1771" s="18">
        <v>251.03299999999999</v>
      </c>
      <c r="L1771" s="18">
        <v>123</v>
      </c>
      <c r="M1771" s="18">
        <v>255</v>
      </c>
      <c r="N1771" s="18">
        <v>90</v>
      </c>
      <c r="O1771" s="18">
        <v>1.056</v>
      </c>
      <c r="P1771" s="18"/>
      <c r="Q1771" s="18">
        <v>1.056</v>
      </c>
      <c r="R1771" s="18">
        <f t="shared" si="63"/>
        <v>0.45724800000000004</v>
      </c>
    </row>
    <row r="1772" spans="2:18" x14ac:dyDescent="0.25">
      <c r="B1772" s="25"/>
      <c r="C1772" s="25"/>
      <c r="E1772" s="25"/>
      <c r="G1772" s="25"/>
      <c r="H1772" s="25"/>
      <c r="I1772" s="18">
        <v>8</v>
      </c>
      <c r="J1772" s="18">
        <v>7.0000000000000001E-3</v>
      </c>
      <c r="K1772" s="18">
        <v>251.71700000000001</v>
      </c>
      <c r="L1772" s="18">
        <v>123</v>
      </c>
      <c r="M1772" s="18">
        <v>255</v>
      </c>
      <c r="N1772" s="18">
        <v>90</v>
      </c>
      <c r="O1772" s="18">
        <v>1</v>
      </c>
      <c r="P1772" s="18"/>
      <c r="Q1772" s="18">
        <v>1</v>
      </c>
      <c r="R1772" s="18">
        <f t="shared" si="63"/>
        <v>9.6991999999999995E-2</v>
      </c>
    </row>
    <row r="1773" spans="2:18" x14ac:dyDescent="0.25">
      <c r="B1773" s="25"/>
      <c r="C1773" s="25"/>
      <c r="E1773" s="25"/>
      <c r="G1773" s="25"/>
      <c r="H1773" s="25"/>
      <c r="I1773" s="18">
        <v>9</v>
      </c>
      <c r="J1773" s="18">
        <v>7.0000000000000001E-3</v>
      </c>
      <c r="K1773" s="18">
        <v>250.148</v>
      </c>
      <c r="L1773" s="18">
        <v>123</v>
      </c>
      <c r="M1773" s="18">
        <v>255</v>
      </c>
      <c r="N1773" s="18">
        <v>90</v>
      </c>
      <c r="O1773" s="18">
        <v>1.028</v>
      </c>
      <c r="P1773" s="18"/>
      <c r="Q1773" s="18">
        <v>1.028</v>
      </c>
      <c r="R1773" s="18">
        <f t="shared" si="63"/>
        <v>0.19225200000000001</v>
      </c>
    </row>
    <row r="1774" spans="2:18" x14ac:dyDescent="0.25">
      <c r="B1774" s="25"/>
      <c r="C1774" s="25"/>
      <c r="E1774" s="25"/>
      <c r="G1774" s="25"/>
      <c r="H1774" s="25"/>
      <c r="I1774" s="18">
        <v>10</v>
      </c>
      <c r="J1774" s="18">
        <v>7.0000000000000001E-3</v>
      </c>
      <c r="K1774" s="18">
        <v>219.886</v>
      </c>
      <c r="L1774" s="18">
        <v>99</v>
      </c>
      <c r="M1774" s="18">
        <v>230</v>
      </c>
      <c r="N1774" s="18">
        <v>90</v>
      </c>
      <c r="O1774" s="18">
        <v>1.028</v>
      </c>
      <c r="P1774" s="18"/>
      <c r="Q1774" s="18">
        <v>1.028</v>
      </c>
      <c r="R1774" s="18">
        <f t="shared" si="63"/>
        <v>0.24074800000000002</v>
      </c>
    </row>
    <row r="1775" spans="2:18" x14ac:dyDescent="0.25">
      <c r="B1775" s="25"/>
      <c r="C1775" s="25"/>
      <c r="E1775" s="25"/>
      <c r="G1775" s="25"/>
      <c r="H1775" s="25"/>
      <c r="I1775" s="18">
        <v>11</v>
      </c>
      <c r="J1775" s="18">
        <v>7.0000000000000001E-3</v>
      </c>
      <c r="K1775" s="18">
        <v>202.274</v>
      </c>
      <c r="L1775" s="18">
        <v>99</v>
      </c>
      <c r="M1775" s="18">
        <v>239</v>
      </c>
      <c r="N1775" s="18">
        <v>90</v>
      </c>
      <c r="O1775" s="18">
        <v>1</v>
      </c>
      <c r="P1775" s="18"/>
      <c r="Q1775" s="18">
        <v>1</v>
      </c>
      <c r="R1775" s="18">
        <f t="shared" si="63"/>
        <v>2.4247999999999999E-2</v>
      </c>
    </row>
    <row r="1776" spans="2:18" x14ac:dyDescent="0.25">
      <c r="B1776" s="25"/>
      <c r="C1776" s="25"/>
      <c r="E1776" s="25"/>
      <c r="G1776" s="25"/>
      <c r="H1776" s="25"/>
      <c r="I1776" s="18">
        <v>12</v>
      </c>
      <c r="J1776" s="18">
        <v>1.6E-2</v>
      </c>
      <c r="K1776" s="18">
        <v>0.17599999999999999</v>
      </c>
      <c r="L1776" s="18">
        <v>0</v>
      </c>
      <c r="M1776" s="18">
        <v>33</v>
      </c>
      <c r="N1776" s="18">
        <v>90</v>
      </c>
      <c r="O1776" s="18">
        <v>2.347</v>
      </c>
      <c r="P1776" s="18"/>
      <c r="Q1776" s="18">
        <v>2.347</v>
      </c>
      <c r="R1776" s="18">
        <f t="shared" si="63"/>
        <v>0.76900800000000002</v>
      </c>
    </row>
    <row r="1777" spans="2:18" x14ac:dyDescent="0.25">
      <c r="B1777" s="25"/>
      <c r="C1777" s="25"/>
      <c r="E1777" s="25"/>
      <c r="G1777" s="25"/>
      <c r="H1777" s="25"/>
      <c r="I1777" s="18">
        <v>13</v>
      </c>
      <c r="J1777" s="18">
        <v>1.0999999999999999E-2</v>
      </c>
      <c r="K1777" s="18">
        <v>0.60099999999999998</v>
      </c>
      <c r="L1777" s="18">
        <v>0</v>
      </c>
      <c r="M1777" s="18">
        <v>66</v>
      </c>
      <c r="N1777" s="18">
        <v>90</v>
      </c>
      <c r="O1777" s="18">
        <v>1.611</v>
      </c>
      <c r="P1777" s="18"/>
      <c r="Q1777" s="18">
        <v>1.611</v>
      </c>
      <c r="R1777" s="18">
        <f t="shared" si="63"/>
        <v>7.2744000000000003E-2</v>
      </c>
    </row>
    <row r="1778" spans="2:18" x14ac:dyDescent="0.25">
      <c r="B1778" s="25"/>
      <c r="C1778" s="25"/>
      <c r="E1778" s="25"/>
      <c r="G1778" s="25"/>
      <c r="H1778" s="25"/>
      <c r="I1778" s="18">
        <v>14</v>
      </c>
      <c r="J1778" s="18">
        <v>0.01</v>
      </c>
      <c r="K1778" s="18">
        <v>0.12</v>
      </c>
      <c r="L1778" s="18">
        <v>0</v>
      </c>
      <c r="M1778" s="18">
        <v>25</v>
      </c>
      <c r="N1778" s="18">
        <v>90</v>
      </c>
      <c r="O1778" s="18">
        <v>1.444</v>
      </c>
      <c r="P1778" s="18"/>
      <c r="Q1778" s="18">
        <v>1.444</v>
      </c>
      <c r="R1778" s="18">
        <f t="shared" si="63"/>
        <v>0.19225200000000001</v>
      </c>
    </row>
    <row r="1779" spans="2:18" x14ac:dyDescent="0.25">
      <c r="B1779" s="25"/>
      <c r="C1779" s="25"/>
      <c r="E1779" s="25"/>
      <c r="G1779" s="25"/>
      <c r="H1779" s="25"/>
      <c r="I1779" s="18">
        <v>15</v>
      </c>
      <c r="J1779" s="18">
        <v>8.9999999999999993E-3</v>
      </c>
      <c r="K1779" s="18">
        <v>0.39200000000000002</v>
      </c>
      <c r="L1779" s="18">
        <v>0</v>
      </c>
      <c r="M1779" s="18">
        <v>49</v>
      </c>
      <c r="N1779" s="18">
        <v>90</v>
      </c>
      <c r="O1779" s="18">
        <v>1.333</v>
      </c>
      <c r="P1779" s="18"/>
      <c r="Q1779" s="18">
        <v>1.333</v>
      </c>
      <c r="R1779" s="18">
        <f t="shared" si="63"/>
        <v>9.6991999999999995E-2</v>
      </c>
    </row>
    <row r="1780" spans="2:18" x14ac:dyDescent="0.25">
      <c r="B1780" s="25"/>
      <c r="C1780" s="25"/>
      <c r="E1780" s="25"/>
      <c r="G1780" s="25"/>
      <c r="H1780" s="25"/>
      <c r="I1780" s="18">
        <v>16</v>
      </c>
      <c r="J1780" s="18">
        <v>1.0999999999999999E-2</v>
      </c>
      <c r="K1780" s="18">
        <v>0.42099999999999999</v>
      </c>
      <c r="L1780" s="18">
        <v>0</v>
      </c>
      <c r="M1780" s="18">
        <v>49</v>
      </c>
      <c r="N1780" s="18">
        <v>90</v>
      </c>
      <c r="O1780" s="18">
        <v>1.625</v>
      </c>
      <c r="P1780" s="18"/>
      <c r="Q1780" s="18">
        <v>1.625</v>
      </c>
      <c r="R1780" s="18">
        <f t="shared" si="63"/>
        <v>0.26499600000000001</v>
      </c>
    </row>
    <row r="1781" spans="2:18" x14ac:dyDescent="0.25">
      <c r="B1781" s="25"/>
      <c r="C1781" s="25"/>
      <c r="E1781" s="25"/>
      <c r="G1781" s="25"/>
      <c r="H1781" s="25"/>
      <c r="I1781" s="18">
        <v>17</v>
      </c>
      <c r="J1781" s="18">
        <v>0.01</v>
      </c>
      <c r="K1781" s="18">
        <v>0.36699999999999999</v>
      </c>
      <c r="L1781" s="18">
        <v>0</v>
      </c>
      <c r="M1781" s="18">
        <v>33</v>
      </c>
      <c r="N1781" s="18">
        <v>90</v>
      </c>
      <c r="O1781" s="18">
        <v>1.375</v>
      </c>
      <c r="P1781" s="18"/>
      <c r="Q1781" s="18">
        <v>1.375</v>
      </c>
      <c r="R1781" s="18">
        <f t="shared" si="63"/>
        <v>4.8495999999999997E-2</v>
      </c>
    </row>
    <row r="1782" spans="2:18" x14ac:dyDescent="0.25">
      <c r="B1782" s="25"/>
      <c r="C1782" s="25"/>
      <c r="E1782" s="25"/>
      <c r="G1782" s="25"/>
      <c r="H1782" s="25"/>
      <c r="I1782" s="18">
        <v>18</v>
      </c>
      <c r="J1782" s="18">
        <v>2.1999999999999999E-2</v>
      </c>
      <c r="K1782" s="18">
        <v>0.40300000000000002</v>
      </c>
      <c r="L1782" s="18">
        <v>0</v>
      </c>
      <c r="M1782" s="18">
        <v>90</v>
      </c>
      <c r="N1782" s="18">
        <v>90</v>
      </c>
      <c r="O1782" s="18">
        <v>3.097</v>
      </c>
      <c r="P1782" s="18"/>
      <c r="Q1782" s="18">
        <v>3.097</v>
      </c>
      <c r="R1782" s="18">
        <f t="shared" si="63"/>
        <v>0.91449600000000009</v>
      </c>
    </row>
    <row r="1783" spans="2:18" x14ac:dyDescent="0.25">
      <c r="B1783" s="25"/>
      <c r="C1783" s="25"/>
      <c r="E1783" s="25"/>
      <c r="G1783" s="25"/>
      <c r="H1783" s="25"/>
      <c r="I1783" s="18">
        <v>19</v>
      </c>
      <c r="J1783" s="18">
        <v>8.9999999999999993E-3</v>
      </c>
      <c r="K1783" s="18">
        <v>0.80300000000000005</v>
      </c>
      <c r="L1783" s="18">
        <v>0</v>
      </c>
      <c r="M1783" s="18">
        <v>90</v>
      </c>
      <c r="N1783" s="18">
        <v>90</v>
      </c>
      <c r="O1783" s="18">
        <v>1.333</v>
      </c>
      <c r="P1783" s="18"/>
      <c r="Q1783" s="18">
        <v>1.333</v>
      </c>
      <c r="R1783" s="18">
        <f t="shared" si="63"/>
        <v>7.2744000000000003E-2</v>
      </c>
    </row>
    <row r="1784" spans="2:18" x14ac:dyDescent="0.25">
      <c r="B1784" s="25"/>
      <c r="C1784" s="25"/>
      <c r="E1784" s="25"/>
      <c r="G1784" s="25"/>
      <c r="H1784" s="25"/>
      <c r="I1784" s="18">
        <v>20</v>
      </c>
      <c r="J1784" s="18">
        <v>1.2E-2</v>
      </c>
      <c r="K1784" s="18">
        <v>0.129</v>
      </c>
      <c r="L1784" s="18">
        <v>0</v>
      </c>
      <c r="M1784" s="18">
        <v>33</v>
      </c>
      <c r="N1784" s="18">
        <v>90</v>
      </c>
      <c r="O1784" s="18">
        <v>1.764</v>
      </c>
      <c r="P1784" s="18"/>
      <c r="Q1784" s="18">
        <v>1.764</v>
      </c>
      <c r="R1784" s="18">
        <f t="shared" si="63"/>
        <v>0.31349199999999999</v>
      </c>
    </row>
    <row r="1785" spans="2:18" x14ac:dyDescent="0.25">
      <c r="B1785" s="25"/>
      <c r="C1785" s="25"/>
      <c r="E1785" s="25"/>
      <c r="G1785" s="25"/>
      <c r="H1785" s="25"/>
      <c r="I1785" s="18">
        <v>21</v>
      </c>
      <c r="J1785" s="18">
        <v>1.2E-2</v>
      </c>
      <c r="K1785" s="18">
        <v>0.749</v>
      </c>
      <c r="L1785" s="18">
        <v>0</v>
      </c>
      <c r="M1785" s="18">
        <v>66</v>
      </c>
      <c r="N1785" s="18">
        <v>90</v>
      </c>
      <c r="O1785" s="18">
        <v>1.653</v>
      </c>
      <c r="P1785" s="18"/>
      <c r="Q1785" s="18">
        <v>1.653</v>
      </c>
      <c r="R1785" s="18">
        <f t="shared" si="63"/>
        <v>0.119508</v>
      </c>
    </row>
    <row r="1786" spans="2:18" x14ac:dyDescent="0.25">
      <c r="B1786" s="25"/>
      <c r="C1786" s="25"/>
      <c r="E1786" s="25"/>
      <c r="G1786" s="25"/>
      <c r="H1786" s="25"/>
      <c r="I1786" s="18">
        <v>22</v>
      </c>
      <c r="J1786" s="18">
        <v>5.0000000000000001E-3</v>
      </c>
      <c r="K1786" s="18">
        <v>155.815</v>
      </c>
      <c r="L1786" s="18">
        <v>66</v>
      </c>
      <c r="M1786" s="18">
        <v>173</v>
      </c>
      <c r="N1786" s="18">
        <v>90</v>
      </c>
      <c r="O1786" s="18">
        <v>0.69399999999999995</v>
      </c>
      <c r="P1786" s="18"/>
      <c r="Q1786" s="18">
        <v>0.69399999999999995</v>
      </c>
      <c r="R1786" s="18">
        <f t="shared" si="63"/>
        <v>4.8495999999999997E-2</v>
      </c>
    </row>
    <row r="1787" spans="2:18" x14ac:dyDescent="0.25">
      <c r="B1787" s="25"/>
      <c r="C1787" s="25"/>
      <c r="E1787" s="25"/>
      <c r="G1787" s="25"/>
      <c r="H1787" s="25"/>
      <c r="I1787" s="18">
        <v>23</v>
      </c>
      <c r="J1787" s="19">
        <v>3.3760000000000002E-4</v>
      </c>
      <c r="K1787" s="18">
        <v>252.714</v>
      </c>
      <c r="L1787" s="18">
        <v>239</v>
      </c>
      <c r="M1787" s="18">
        <v>255</v>
      </c>
      <c r="N1787" s="18">
        <v>90</v>
      </c>
      <c r="O1787" s="18">
        <v>4.2000000000000003E-2</v>
      </c>
      <c r="P1787" s="18"/>
      <c r="Q1787" s="18"/>
      <c r="R1787" s="18"/>
    </row>
    <row r="1788" spans="2:18" x14ac:dyDescent="0.25">
      <c r="B1788" s="25"/>
      <c r="C1788" s="25"/>
      <c r="E1788" s="25"/>
      <c r="G1788" s="25"/>
      <c r="H1788" s="25"/>
      <c r="I1788" s="18">
        <v>24</v>
      </c>
      <c r="J1788" s="19">
        <v>8.1979999999999998E-4</v>
      </c>
      <c r="K1788" s="18">
        <v>255</v>
      </c>
      <c r="L1788" s="18">
        <v>255</v>
      </c>
      <c r="M1788" s="18">
        <v>255</v>
      </c>
      <c r="N1788" s="18">
        <v>90</v>
      </c>
      <c r="O1788" s="18">
        <v>0.111</v>
      </c>
      <c r="P1788" s="18"/>
      <c r="Q1788" s="18"/>
      <c r="R1788" s="18"/>
    </row>
    <row r="1789" spans="2:18" x14ac:dyDescent="0.25">
      <c r="B1789" s="25"/>
      <c r="C1789" s="25"/>
      <c r="E1789" s="25"/>
      <c r="G1789" s="25"/>
      <c r="H1789" s="25"/>
      <c r="I1789" s="18">
        <v>25</v>
      </c>
      <c r="J1789" s="19">
        <v>4.3399999999999998E-4</v>
      </c>
      <c r="K1789" s="18">
        <v>221.40700000000001</v>
      </c>
      <c r="L1789" s="18">
        <v>216.667</v>
      </c>
      <c r="M1789" s="18">
        <v>222</v>
      </c>
      <c r="N1789" s="18">
        <v>90</v>
      </c>
      <c r="O1789" s="18">
        <v>5.6000000000000001E-2</v>
      </c>
      <c r="P1789" s="18"/>
      <c r="Q1789" s="18"/>
      <c r="R1789" s="18"/>
    </row>
    <row r="1790" spans="2:18" x14ac:dyDescent="0.25">
      <c r="B1790" s="25"/>
      <c r="C1790" s="25"/>
      <c r="E1790" s="25"/>
      <c r="G1790" s="25"/>
      <c r="H1790" s="25"/>
      <c r="I1790" s="18">
        <v>26</v>
      </c>
      <c r="J1790" s="19">
        <v>1.4469999999999999E-4</v>
      </c>
      <c r="K1790" s="18">
        <v>253.22200000000001</v>
      </c>
      <c r="L1790" s="18">
        <v>249.667</v>
      </c>
      <c r="M1790" s="18">
        <v>255</v>
      </c>
      <c r="N1790" s="18">
        <v>90</v>
      </c>
      <c r="O1790" s="18">
        <v>1.4E-2</v>
      </c>
      <c r="P1790" s="18"/>
      <c r="Q1790" s="18"/>
      <c r="R1790" s="18"/>
    </row>
    <row r="1791" spans="2:18" x14ac:dyDescent="0.25">
      <c r="B1791" s="25"/>
      <c r="C1791" s="25"/>
      <c r="E1791" s="25"/>
      <c r="G1791" s="25"/>
      <c r="H1791" s="25"/>
      <c r="I1791" s="18">
        <v>27</v>
      </c>
      <c r="J1791" s="19">
        <v>7.2340000000000002E-4</v>
      </c>
      <c r="K1791" s="18">
        <v>245.13300000000001</v>
      </c>
      <c r="L1791" s="18">
        <v>189</v>
      </c>
      <c r="M1791" s="18">
        <v>255</v>
      </c>
      <c r="N1791" s="18">
        <v>90</v>
      </c>
      <c r="O1791" s="18">
        <v>9.7000000000000003E-2</v>
      </c>
      <c r="P1791" s="18"/>
      <c r="Q1791" s="18"/>
      <c r="R1791" s="18"/>
    </row>
    <row r="1792" spans="2:18" x14ac:dyDescent="0.25">
      <c r="B1792" s="25"/>
      <c r="C1792" s="25"/>
      <c r="E1792" s="25"/>
      <c r="G1792" s="25"/>
      <c r="H1792" s="25"/>
      <c r="I1792" s="18">
        <v>28</v>
      </c>
      <c r="J1792" s="19">
        <v>1.4469999999999999E-4</v>
      </c>
      <c r="K1792" s="18">
        <v>205.667</v>
      </c>
      <c r="L1792" s="18">
        <v>189</v>
      </c>
      <c r="M1792" s="18">
        <v>222</v>
      </c>
      <c r="N1792" s="18">
        <v>90</v>
      </c>
      <c r="O1792" s="18">
        <v>1.4E-2</v>
      </c>
      <c r="P1792" s="18"/>
      <c r="Q1792" s="18"/>
      <c r="R1792" s="18"/>
    </row>
    <row r="1793" spans="2:18" x14ac:dyDescent="0.25">
      <c r="B1793" s="25"/>
      <c r="C1793" s="25"/>
      <c r="E1793" s="25"/>
      <c r="G1793" s="25"/>
      <c r="H1793" s="25"/>
      <c r="I1793" s="18">
        <v>29</v>
      </c>
      <c r="J1793" s="18">
        <v>2E-3</v>
      </c>
      <c r="K1793" s="18">
        <v>252.077</v>
      </c>
      <c r="L1793" s="18">
        <v>206</v>
      </c>
      <c r="M1793" s="18">
        <v>255</v>
      </c>
      <c r="N1793" s="18">
        <v>90</v>
      </c>
      <c r="O1793" s="18">
        <v>0.26400000000000001</v>
      </c>
      <c r="P1793" s="18"/>
      <c r="Q1793" s="18"/>
      <c r="R1793" s="18"/>
    </row>
    <row r="1794" spans="2:18" x14ac:dyDescent="0.25">
      <c r="B1794" s="25"/>
      <c r="C1794" s="25"/>
      <c r="E1794" s="25"/>
      <c r="G1794" s="25"/>
      <c r="H1794" s="25"/>
      <c r="I1794" s="18">
        <v>30</v>
      </c>
      <c r="J1794" s="19">
        <v>4.3399999999999998E-4</v>
      </c>
      <c r="K1794" s="18">
        <v>251.44399999999999</v>
      </c>
      <c r="L1794" s="18">
        <v>239</v>
      </c>
      <c r="M1794" s="18">
        <v>255</v>
      </c>
      <c r="N1794" s="18">
        <v>90</v>
      </c>
      <c r="O1794" s="18">
        <v>5.6000000000000001E-2</v>
      </c>
      <c r="P1794" s="18"/>
      <c r="Q1794" s="18"/>
      <c r="R1794" s="18"/>
    </row>
    <row r="1795" spans="2:18" x14ac:dyDescent="0.25">
      <c r="B1795" s="25"/>
      <c r="C1795" s="25"/>
      <c r="E1795" s="25"/>
      <c r="G1795" s="25"/>
      <c r="H1795" s="25"/>
      <c r="I1795" s="18">
        <v>31</v>
      </c>
      <c r="J1795" s="19">
        <v>8.1979999999999998E-4</v>
      </c>
      <c r="K1795" s="18">
        <v>241.471</v>
      </c>
      <c r="L1795" s="18">
        <v>189</v>
      </c>
      <c r="M1795" s="18">
        <v>255</v>
      </c>
      <c r="N1795" s="18">
        <v>90</v>
      </c>
      <c r="O1795" s="18">
        <v>0.111</v>
      </c>
      <c r="P1795" s="18"/>
      <c r="Q1795" s="18"/>
      <c r="R1795" s="18"/>
    </row>
    <row r="1796" spans="2:18" x14ac:dyDescent="0.25">
      <c r="B1796" s="25"/>
      <c r="C1796" s="25"/>
      <c r="E1796" s="25"/>
      <c r="G1796" s="25"/>
      <c r="H1796" s="25"/>
      <c r="I1796" s="18">
        <v>32</v>
      </c>
      <c r="J1796" s="18">
        <v>1E-3</v>
      </c>
      <c r="K1796" s="18">
        <v>254.238</v>
      </c>
      <c r="L1796" s="18">
        <v>239</v>
      </c>
      <c r="M1796" s="18">
        <v>255</v>
      </c>
      <c r="N1796" s="18">
        <v>90</v>
      </c>
      <c r="O1796" s="18">
        <v>0.13900000000000001</v>
      </c>
      <c r="P1796" s="18"/>
      <c r="Q1796" s="18"/>
      <c r="R1796" s="18"/>
    </row>
    <row r="1797" spans="2:18" x14ac:dyDescent="0.25">
      <c r="B1797" s="25"/>
      <c r="C1797" s="25"/>
      <c r="E1797" s="25"/>
      <c r="G1797" s="25"/>
      <c r="H1797" s="25"/>
      <c r="I1797" s="18">
        <v>33</v>
      </c>
      <c r="J1797" s="19">
        <v>1.4469999999999999E-4</v>
      </c>
      <c r="K1797" s="18">
        <v>239</v>
      </c>
      <c r="L1797" s="18">
        <v>239</v>
      </c>
      <c r="M1797" s="18">
        <v>239</v>
      </c>
      <c r="N1797" s="18">
        <v>90</v>
      </c>
      <c r="O1797" s="18">
        <v>1.4E-2</v>
      </c>
      <c r="P1797" s="18"/>
      <c r="Q1797" s="18"/>
      <c r="R1797" s="18"/>
    </row>
    <row r="1798" spans="2:18" x14ac:dyDescent="0.25">
      <c r="B1798" s="25"/>
      <c r="C1798" s="25"/>
      <c r="E1798" s="25"/>
      <c r="G1798" s="25"/>
      <c r="H1798" s="25"/>
      <c r="I1798" s="18">
        <v>34</v>
      </c>
      <c r="J1798" s="18">
        <v>3.0000000000000001E-3</v>
      </c>
      <c r="K1798" s="18">
        <v>255</v>
      </c>
      <c r="L1798" s="18">
        <v>255</v>
      </c>
      <c r="M1798" s="18">
        <v>255</v>
      </c>
      <c r="N1798" s="18">
        <v>90</v>
      </c>
      <c r="O1798" s="18">
        <v>0.44400000000000001</v>
      </c>
      <c r="P1798" s="18"/>
      <c r="Q1798" s="18"/>
      <c r="R1798" s="18"/>
    </row>
    <row r="1799" spans="2:18" x14ac:dyDescent="0.25">
      <c r="B1799" s="25"/>
      <c r="C1799" s="25"/>
      <c r="E1799" s="25"/>
      <c r="G1799" s="25"/>
      <c r="H1799" s="25"/>
      <c r="I1799" s="18">
        <v>35</v>
      </c>
      <c r="J1799" s="19">
        <v>3.3760000000000002E-4</v>
      </c>
      <c r="K1799" s="18">
        <v>255</v>
      </c>
      <c r="L1799" s="18">
        <v>255</v>
      </c>
      <c r="M1799" s="18">
        <v>255</v>
      </c>
      <c r="N1799" s="18">
        <v>90</v>
      </c>
      <c r="O1799" s="18">
        <v>4.2000000000000003E-2</v>
      </c>
      <c r="P1799" s="18"/>
      <c r="Q1799" s="18"/>
      <c r="R1799" s="18"/>
    </row>
    <row r="1800" spans="2:18" x14ac:dyDescent="0.25">
      <c r="B1800" s="25"/>
      <c r="C1800" s="25"/>
      <c r="E1800" s="25"/>
      <c r="G1800" s="25"/>
      <c r="H1800" s="25"/>
      <c r="I1800" s="18">
        <v>36</v>
      </c>
      <c r="J1800" s="19">
        <v>8.1979999999999998E-4</v>
      </c>
      <c r="K1800" s="18">
        <v>255</v>
      </c>
      <c r="L1800" s="18">
        <v>255</v>
      </c>
      <c r="M1800" s="18">
        <v>255</v>
      </c>
      <c r="N1800" s="18">
        <v>90</v>
      </c>
      <c r="O1800" s="18">
        <v>0.111</v>
      </c>
      <c r="P1800" s="18"/>
      <c r="Q1800" s="18"/>
      <c r="R1800" s="18"/>
    </row>
    <row r="1801" spans="2:18" x14ac:dyDescent="0.25">
      <c r="B1801" s="25"/>
      <c r="C1801" s="25"/>
      <c r="E1801" s="25"/>
      <c r="G1801" s="25"/>
      <c r="H1801" s="25"/>
      <c r="I1801" s="18">
        <v>37</v>
      </c>
      <c r="J1801" s="19">
        <v>4.3399999999999998E-4</v>
      </c>
      <c r="K1801" s="18">
        <v>255</v>
      </c>
      <c r="L1801" s="18">
        <v>255</v>
      </c>
      <c r="M1801" s="18">
        <v>255</v>
      </c>
      <c r="N1801" s="18">
        <v>90</v>
      </c>
      <c r="O1801" s="18">
        <v>5.6000000000000001E-2</v>
      </c>
      <c r="P1801" s="18"/>
      <c r="Q1801" s="18"/>
      <c r="R1801" s="18"/>
    </row>
    <row r="1802" spans="2:18" x14ac:dyDescent="0.25">
      <c r="B1802" s="25"/>
      <c r="C1802" s="25"/>
      <c r="E1802" s="25"/>
      <c r="G1802" s="25"/>
      <c r="H1802" s="25"/>
      <c r="I1802" s="18">
        <v>38</v>
      </c>
      <c r="J1802" s="18">
        <v>1E-3</v>
      </c>
      <c r="K1802" s="18">
        <v>255</v>
      </c>
      <c r="L1802" s="18">
        <v>255</v>
      </c>
      <c r="M1802" s="18">
        <v>255</v>
      </c>
      <c r="N1802" s="18">
        <v>90</v>
      </c>
      <c r="O1802" s="18">
        <v>0.153</v>
      </c>
      <c r="P1802" s="18"/>
      <c r="Q1802" s="18"/>
      <c r="R1802" s="18"/>
    </row>
    <row r="1803" spans="2:18" x14ac:dyDescent="0.25">
      <c r="B1803" s="25"/>
      <c r="C1803" s="25"/>
      <c r="E1803" s="25"/>
      <c r="G1803" s="25"/>
      <c r="H1803" s="25"/>
      <c r="I1803" s="18">
        <v>39</v>
      </c>
      <c r="J1803" s="19">
        <v>2.4110000000000001E-4</v>
      </c>
      <c r="K1803" s="18">
        <v>255</v>
      </c>
      <c r="L1803" s="18">
        <v>255</v>
      </c>
      <c r="M1803" s="18">
        <v>255</v>
      </c>
      <c r="N1803" s="18">
        <v>90</v>
      </c>
      <c r="O1803" s="18">
        <v>2.8000000000000001E-2</v>
      </c>
      <c r="P1803" s="18"/>
      <c r="Q1803" s="18"/>
      <c r="R1803" s="18"/>
    </row>
    <row r="1804" spans="2:18" x14ac:dyDescent="0.25">
      <c r="B1804" s="25"/>
      <c r="C1804" s="25"/>
      <c r="E1804" s="25"/>
      <c r="G1804" s="25"/>
      <c r="H1804" s="25"/>
      <c r="I1804" s="18">
        <v>40</v>
      </c>
      <c r="J1804" s="18">
        <v>4.0000000000000001E-3</v>
      </c>
      <c r="K1804" s="18">
        <v>255</v>
      </c>
      <c r="L1804" s="18">
        <v>255</v>
      </c>
      <c r="M1804" s="18">
        <v>255</v>
      </c>
      <c r="N1804" s="18">
        <v>90</v>
      </c>
      <c r="O1804" s="18">
        <v>0.52800000000000002</v>
      </c>
      <c r="P1804" s="18"/>
      <c r="Q1804" s="18"/>
      <c r="R1804" s="18"/>
    </row>
    <row r="1805" spans="2:18" x14ac:dyDescent="0.25">
      <c r="B1805" s="25"/>
      <c r="C1805" s="25"/>
      <c r="E1805" s="25"/>
      <c r="G1805" s="25"/>
      <c r="H1805" s="25"/>
      <c r="I1805" s="18">
        <v>41</v>
      </c>
      <c r="J1805" s="19">
        <v>3.3760000000000002E-4</v>
      </c>
      <c r="K1805" s="18">
        <v>255</v>
      </c>
      <c r="L1805" s="18">
        <v>255</v>
      </c>
      <c r="M1805" s="18">
        <v>255</v>
      </c>
      <c r="N1805" s="18">
        <v>90</v>
      </c>
      <c r="O1805" s="18">
        <v>4.2000000000000003E-2</v>
      </c>
      <c r="P1805" s="18"/>
      <c r="Q1805" s="18"/>
      <c r="R1805" s="18"/>
    </row>
    <row r="1806" spans="2:18" x14ac:dyDescent="0.25">
      <c r="B1806" s="25"/>
      <c r="C1806" s="25"/>
      <c r="E1806" s="25"/>
      <c r="G1806" s="25"/>
      <c r="H1806" s="25"/>
      <c r="I1806" s="18">
        <v>42</v>
      </c>
      <c r="J1806" s="18">
        <v>1E-3</v>
      </c>
      <c r="K1806" s="18">
        <v>255</v>
      </c>
      <c r="L1806" s="18">
        <v>255</v>
      </c>
      <c r="M1806" s="18">
        <v>255</v>
      </c>
      <c r="N1806" s="18">
        <v>90</v>
      </c>
      <c r="O1806" s="18">
        <v>0.18099999999999999</v>
      </c>
      <c r="P1806" s="18"/>
      <c r="Q1806" s="18"/>
      <c r="R1806" s="18"/>
    </row>
    <row r="1807" spans="2:18" x14ac:dyDescent="0.25">
      <c r="B1807" s="25"/>
      <c r="C1807" s="25"/>
      <c r="E1807" s="25"/>
      <c r="G1807" s="25"/>
      <c r="H1807" s="25"/>
      <c r="I1807" s="18">
        <v>43</v>
      </c>
      <c r="J1807" s="19">
        <v>5.3050000000000005E-4</v>
      </c>
      <c r="K1807" s="18">
        <v>255</v>
      </c>
      <c r="L1807" s="18">
        <v>255</v>
      </c>
      <c r="M1807" s="18">
        <v>255</v>
      </c>
      <c r="N1807" s="18">
        <v>90</v>
      </c>
      <c r="O1807" s="18">
        <v>6.9000000000000006E-2</v>
      </c>
      <c r="P1807" s="18"/>
      <c r="Q1807" s="18"/>
      <c r="R1807" s="18"/>
    </row>
    <row r="1808" spans="2:18" x14ac:dyDescent="0.25">
      <c r="B1808" s="25"/>
      <c r="C1808" s="25"/>
      <c r="E1808" s="25"/>
      <c r="G1808" s="25"/>
      <c r="H1808" s="25"/>
      <c r="I1808" s="18">
        <v>44</v>
      </c>
      <c r="J1808" s="19">
        <v>2.4110000000000001E-4</v>
      </c>
      <c r="K1808" s="18">
        <v>255</v>
      </c>
      <c r="L1808" s="18">
        <v>255</v>
      </c>
      <c r="M1808" s="18">
        <v>255</v>
      </c>
      <c r="N1808" s="18">
        <v>90</v>
      </c>
      <c r="O1808" s="18">
        <v>2.8000000000000001E-2</v>
      </c>
      <c r="P1808" s="18"/>
      <c r="Q1808" s="18"/>
      <c r="R1808" s="18"/>
    </row>
    <row r="1809" spans="1:18" x14ac:dyDescent="0.25">
      <c r="B1809" s="25"/>
      <c r="C1809" s="25"/>
      <c r="E1809" s="25"/>
      <c r="G1809" s="25"/>
      <c r="H1809" s="25"/>
    </row>
    <row r="1810" spans="1:18" x14ac:dyDescent="0.25">
      <c r="A1810" s="25">
        <v>28</v>
      </c>
      <c r="B1810" s="25" t="s">
        <v>192</v>
      </c>
      <c r="C1810" s="25" t="s">
        <v>16</v>
      </c>
      <c r="E1810" s="7" t="s">
        <v>43</v>
      </c>
      <c r="F1810" s="7" t="s">
        <v>28</v>
      </c>
      <c r="G1810" s="25" t="s">
        <v>44</v>
      </c>
      <c r="H1810" s="25"/>
      <c r="I1810" s="7">
        <v>3</v>
      </c>
      <c r="J1810" s="7">
        <v>1.2649999999999999</v>
      </c>
      <c r="K1810" s="7">
        <v>6.7547999999999997E-2</v>
      </c>
      <c r="L1810" s="7">
        <v>3</v>
      </c>
      <c r="M1810" s="7">
        <v>0.998</v>
      </c>
      <c r="N1810" s="7">
        <v>0.124704</v>
      </c>
    </row>
    <row r="1811" spans="1:18" x14ac:dyDescent="0.25">
      <c r="B1811" s="25" t="s">
        <v>192</v>
      </c>
      <c r="C1811" s="25" t="s">
        <v>16</v>
      </c>
      <c r="E1811" s="7" t="s">
        <v>43</v>
      </c>
      <c r="F1811" s="7" t="s">
        <v>28</v>
      </c>
      <c r="G1811" s="25" t="s">
        <v>30</v>
      </c>
      <c r="H1811" s="25"/>
      <c r="I1811" s="7">
        <v>3</v>
      </c>
      <c r="J1811" s="7">
        <v>1.2649999999999999</v>
      </c>
      <c r="K1811" s="7">
        <v>7.9672000000000007E-2</v>
      </c>
      <c r="L1811" s="7">
        <v>3</v>
      </c>
      <c r="M1811" s="7">
        <v>0.99099999999999999</v>
      </c>
      <c r="N1811" s="7">
        <v>0.271924</v>
      </c>
    </row>
    <row r="1812" spans="1:18" x14ac:dyDescent="0.25">
      <c r="B1812" s="25" t="s">
        <v>192</v>
      </c>
      <c r="C1812" s="25" t="s">
        <v>16</v>
      </c>
      <c r="E1812" s="7" t="s">
        <v>43</v>
      </c>
      <c r="F1812" s="7" t="s">
        <v>28</v>
      </c>
      <c r="G1812" s="25" t="s">
        <v>14</v>
      </c>
      <c r="H1812" s="25"/>
      <c r="I1812" s="7">
        <v>3</v>
      </c>
      <c r="J1812" s="7">
        <v>1.383</v>
      </c>
      <c r="K1812" s="7">
        <v>0.14721999999999999</v>
      </c>
      <c r="L1812" s="7">
        <v>3</v>
      </c>
      <c r="M1812" s="7">
        <v>1.004</v>
      </c>
      <c r="N1812" s="7">
        <v>0.271924</v>
      </c>
    </row>
    <row r="1813" spans="1:18" x14ac:dyDescent="0.25">
      <c r="B1813" s="25" t="s">
        <v>192</v>
      </c>
      <c r="C1813" s="25" t="s">
        <v>16</v>
      </c>
      <c r="E1813" s="7" t="s">
        <v>43</v>
      </c>
      <c r="F1813" s="7" t="s">
        <v>28</v>
      </c>
      <c r="G1813" s="25" t="s">
        <v>31</v>
      </c>
      <c r="H1813" s="25"/>
      <c r="I1813" s="7">
        <v>3</v>
      </c>
      <c r="J1813" s="7">
        <v>1.252</v>
      </c>
      <c r="K1813" s="7">
        <v>0.22516</v>
      </c>
      <c r="L1813" s="7">
        <v>3</v>
      </c>
      <c r="M1813" s="7">
        <v>0.83499999999999996</v>
      </c>
      <c r="N1813" s="7">
        <v>0.29443999999999998</v>
      </c>
    </row>
    <row r="1814" spans="1:18" x14ac:dyDescent="0.25">
      <c r="B1814" s="25"/>
      <c r="C1814" s="25"/>
      <c r="G1814" s="25"/>
      <c r="H1814" s="25"/>
    </row>
    <row r="1815" spans="1:18" x14ac:dyDescent="0.25">
      <c r="B1815" s="25"/>
      <c r="C1815" s="25"/>
      <c r="G1815" s="25"/>
      <c r="H1815" s="25"/>
      <c r="I1815" s="18" t="s">
        <v>372</v>
      </c>
      <c r="J1815" s="18" t="s">
        <v>373</v>
      </c>
      <c r="K1815" s="18" t="s">
        <v>374</v>
      </c>
      <c r="L1815" s="18" t="s">
        <v>375</v>
      </c>
      <c r="M1815" s="18" t="s">
        <v>376</v>
      </c>
      <c r="N1815" s="18" t="s">
        <v>377</v>
      </c>
      <c r="O1815" s="18" t="s">
        <v>378</v>
      </c>
      <c r="P1815" s="18"/>
      <c r="Q1815" s="18" t="s">
        <v>379</v>
      </c>
      <c r="R1815" s="18" t="s">
        <v>380</v>
      </c>
    </row>
    <row r="1816" spans="1:18" x14ac:dyDescent="0.25">
      <c r="B1816" s="25"/>
      <c r="C1816" s="25"/>
      <c r="G1816" s="25"/>
      <c r="H1816" s="25"/>
      <c r="I1816" s="18">
        <v>1</v>
      </c>
      <c r="J1816" s="18">
        <v>1.2999999999999999E-2</v>
      </c>
      <c r="K1816" s="18">
        <v>251.53200000000001</v>
      </c>
      <c r="L1816" s="18">
        <v>179.75</v>
      </c>
      <c r="M1816" s="18">
        <v>253</v>
      </c>
      <c r="N1816" s="18">
        <v>-90</v>
      </c>
      <c r="O1816" s="18">
        <v>0.998</v>
      </c>
      <c r="P1816" s="18"/>
      <c r="Q1816" s="18">
        <v>0.998</v>
      </c>
      <c r="R1816" s="18">
        <f t="shared" ref="R1816:R1823" si="64">O1824*1.732</f>
        <v>0.124704</v>
      </c>
    </row>
    <row r="1817" spans="1:18" x14ac:dyDescent="0.25">
      <c r="B1817" s="25"/>
      <c r="C1817" s="25"/>
      <c r="G1817" s="25"/>
      <c r="H1817" s="25"/>
      <c r="I1817" s="18">
        <v>2</v>
      </c>
      <c r="J1817" s="18">
        <v>1.2999999999999999E-2</v>
      </c>
      <c r="K1817" s="18">
        <v>205.35599999999999</v>
      </c>
      <c r="L1817" s="18">
        <v>157.26300000000001</v>
      </c>
      <c r="M1817" s="18">
        <v>251.5</v>
      </c>
      <c r="N1817" s="18">
        <v>-90.754000000000005</v>
      </c>
      <c r="O1817" s="18">
        <v>0.99099999999999999</v>
      </c>
      <c r="P1817" s="18"/>
      <c r="Q1817" s="18">
        <v>0.99099999999999999</v>
      </c>
      <c r="R1817" s="18">
        <f t="shared" si="64"/>
        <v>0.271924</v>
      </c>
    </row>
    <row r="1818" spans="1:18" x14ac:dyDescent="0.25">
      <c r="B1818" s="25"/>
      <c r="C1818" s="25"/>
      <c r="G1818" s="25"/>
      <c r="H1818" s="25"/>
      <c r="I1818" s="18">
        <v>3</v>
      </c>
      <c r="J1818" s="18">
        <v>1.2999999999999999E-2</v>
      </c>
      <c r="K1818" s="18">
        <v>177.79499999999999</v>
      </c>
      <c r="L1818" s="18">
        <v>127.75</v>
      </c>
      <c r="M1818" s="18">
        <v>185.5</v>
      </c>
      <c r="N1818" s="18">
        <v>-90</v>
      </c>
      <c r="O1818" s="18">
        <v>1.004</v>
      </c>
      <c r="P1818" s="18"/>
      <c r="Q1818" s="18">
        <v>1.004</v>
      </c>
      <c r="R1818" s="18">
        <f t="shared" si="64"/>
        <v>0.271924</v>
      </c>
    </row>
    <row r="1819" spans="1:18" x14ac:dyDescent="0.25">
      <c r="B1819" s="25"/>
      <c r="C1819" s="25"/>
      <c r="G1819" s="25"/>
      <c r="H1819" s="25"/>
      <c r="I1819" s="18">
        <v>4</v>
      </c>
      <c r="J1819" s="18">
        <v>1.0999999999999999E-2</v>
      </c>
      <c r="K1819" s="18">
        <v>181.608</v>
      </c>
      <c r="L1819" s="18">
        <v>130.25</v>
      </c>
      <c r="M1819" s="18">
        <v>182.5</v>
      </c>
      <c r="N1819" s="18">
        <v>-90</v>
      </c>
      <c r="O1819" s="18">
        <v>0.83499999999999996</v>
      </c>
      <c r="P1819" s="18"/>
      <c r="Q1819" s="18">
        <v>0.83499999999999996</v>
      </c>
      <c r="R1819" s="18">
        <f t="shared" si="64"/>
        <v>0.29444000000000004</v>
      </c>
    </row>
    <row r="1820" spans="1:18" x14ac:dyDescent="0.25">
      <c r="B1820" s="25"/>
      <c r="C1820" s="25"/>
      <c r="G1820" s="25"/>
      <c r="H1820" s="25"/>
      <c r="I1820" s="18">
        <v>5</v>
      </c>
      <c r="J1820" s="18">
        <v>1.7000000000000001E-2</v>
      </c>
      <c r="K1820" s="18">
        <v>211.36699999999999</v>
      </c>
      <c r="L1820" s="18">
        <v>106</v>
      </c>
      <c r="M1820" s="18">
        <v>238.596</v>
      </c>
      <c r="N1820" s="18">
        <v>-90.295000000000002</v>
      </c>
      <c r="O1820" s="18">
        <v>1.2649999999999999</v>
      </c>
      <c r="P1820" s="18"/>
      <c r="Q1820" s="18">
        <v>1.2649999999999999</v>
      </c>
      <c r="R1820" s="18">
        <f t="shared" si="64"/>
        <v>6.7547999999999997E-2</v>
      </c>
    </row>
    <row r="1821" spans="1:18" x14ac:dyDescent="0.25">
      <c r="B1821" s="25"/>
      <c r="C1821" s="25"/>
      <c r="G1821" s="25"/>
      <c r="H1821" s="25"/>
      <c r="I1821" s="18">
        <v>6</v>
      </c>
      <c r="J1821" s="18">
        <v>1.7000000000000001E-2</v>
      </c>
      <c r="K1821" s="18">
        <v>202.77099999999999</v>
      </c>
      <c r="L1821" s="18">
        <v>145.833</v>
      </c>
      <c r="M1821" s="18">
        <v>222.5</v>
      </c>
      <c r="N1821" s="18">
        <v>-90</v>
      </c>
      <c r="O1821" s="18">
        <v>1.2649999999999999</v>
      </c>
      <c r="P1821" s="18"/>
      <c r="Q1821" s="18">
        <v>1.2649999999999999</v>
      </c>
      <c r="R1821" s="18">
        <f t="shared" si="64"/>
        <v>7.9671999999999993E-2</v>
      </c>
    </row>
    <row r="1822" spans="1:18" x14ac:dyDescent="0.25">
      <c r="B1822" s="25"/>
      <c r="C1822" s="25"/>
      <c r="G1822" s="25"/>
      <c r="H1822" s="25"/>
      <c r="I1822" s="18">
        <v>7</v>
      </c>
      <c r="J1822" s="18">
        <v>1.7999999999999999E-2</v>
      </c>
      <c r="K1822" s="18">
        <v>207.23699999999999</v>
      </c>
      <c r="L1822" s="18">
        <v>90.332999999999998</v>
      </c>
      <c r="M1822" s="18">
        <v>236.333</v>
      </c>
      <c r="N1822" s="18">
        <v>-90</v>
      </c>
      <c r="O1822" s="18">
        <v>1.383</v>
      </c>
      <c r="P1822" s="18"/>
      <c r="Q1822" s="18">
        <v>1.383</v>
      </c>
      <c r="R1822" s="18">
        <f t="shared" si="64"/>
        <v>0.14722000000000002</v>
      </c>
    </row>
    <row r="1823" spans="1:18" x14ac:dyDescent="0.25">
      <c r="B1823" s="25"/>
      <c r="C1823" s="25"/>
      <c r="G1823" s="25"/>
      <c r="H1823" s="25"/>
      <c r="I1823" s="18">
        <v>8</v>
      </c>
      <c r="J1823" s="18">
        <v>1.7000000000000001E-2</v>
      </c>
      <c r="K1823" s="18">
        <v>173.10499999999999</v>
      </c>
      <c r="L1823" s="18">
        <v>76.667000000000002</v>
      </c>
      <c r="M1823" s="18">
        <v>178</v>
      </c>
      <c r="N1823" s="18">
        <v>-90</v>
      </c>
      <c r="O1823" s="18">
        <v>1.252</v>
      </c>
      <c r="P1823" s="18"/>
      <c r="Q1823" s="18">
        <v>1.252</v>
      </c>
      <c r="R1823" s="18">
        <f t="shared" si="64"/>
        <v>0.22516</v>
      </c>
    </row>
    <row r="1824" spans="1:18" x14ac:dyDescent="0.25">
      <c r="B1824" s="25"/>
      <c r="C1824" s="25"/>
      <c r="G1824" s="25"/>
      <c r="H1824" s="25"/>
      <c r="I1824" s="18">
        <v>9</v>
      </c>
      <c r="J1824" s="18">
        <v>1E-3</v>
      </c>
      <c r="K1824" s="18">
        <v>216.298</v>
      </c>
      <c r="L1824" s="18">
        <v>153</v>
      </c>
      <c r="M1824" s="18">
        <v>240</v>
      </c>
      <c r="N1824" s="18">
        <v>-90</v>
      </c>
      <c r="O1824" s="18">
        <v>7.1999999999999995E-2</v>
      </c>
      <c r="P1824" s="18"/>
      <c r="Q1824" s="18"/>
      <c r="R1824" s="18"/>
    </row>
    <row r="1825" spans="1:18" x14ac:dyDescent="0.25">
      <c r="B1825" s="25"/>
      <c r="C1825" s="25"/>
      <c r="G1825" s="25"/>
      <c r="H1825" s="25"/>
      <c r="I1825" s="18">
        <v>10</v>
      </c>
      <c r="J1825" s="18">
        <v>2E-3</v>
      </c>
      <c r="K1825" s="18">
        <v>166.88499999999999</v>
      </c>
      <c r="L1825" s="18">
        <v>137.5</v>
      </c>
      <c r="M1825" s="18">
        <v>174</v>
      </c>
      <c r="N1825" s="18">
        <v>-90</v>
      </c>
      <c r="O1825" s="18">
        <v>0.157</v>
      </c>
      <c r="P1825" s="18"/>
      <c r="Q1825" s="18"/>
      <c r="R1825" s="18"/>
    </row>
    <row r="1826" spans="1:18" x14ac:dyDescent="0.25">
      <c r="B1826" s="25"/>
      <c r="C1826" s="25"/>
      <c r="G1826" s="25"/>
      <c r="H1826" s="25"/>
      <c r="I1826" s="18">
        <v>11</v>
      </c>
      <c r="J1826" s="18">
        <v>2E-3</v>
      </c>
      <c r="K1826" s="18">
        <v>166.596</v>
      </c>
      <c r="L1826" s="18">
        <v>139.5</v>
      </c>
      <c r="M1826" s="18">
        <v>173</v>
      </c>
      <c r="N1826" s="18">
        <v>-90</v>
      </c>
      <c r="O1826" s="18">
        <v>0.157</v>
      </c>
      <c r="P1826" s="18"/>
      <c r="Q1826" s="18"/>
      <c r="R1826" s="18"/>
    </row>
    <row r="1827" spans="1:18" x14ac:dyDescent="0.25">
      <c r="B1827" s="25"/>
      <c r="C1827" s="25"/>
      <c r="G1827" s="25"/>
      <c r="H1827" s="25"/>
      <c r="I1827" s="18">
        <v>12</v>
      </c>
      <c r="J1827" s="18">
        <v>2E-3</v>
      </c>
      <c r="K1827" s="18">
        <v>125.893</v>
      </c>
      <c r="L1827" s="18">
        <v>107.5</v>
      </c>
      <c r="M1827" s="18">
        <v>138.5</v>
      </c>
      <c r="N1827" s="18">
        <v>-90</v>
      </c>
      <c r="O1827" s="18">
        <v>0.17</v>
      </c>
      <c r="P1827" s="18"/>
      <c r="Q1827" s="18"/>
      <c r="R1827" s="18"/>
    </row>
    <row r="1828" spans="1:18" x14ac:dyDescent="0.25">
      <c r="B1828" s="25"/>
      <c r="C1828" s="25"/>
      <c r="G1828" s="25"/>
      <c r="H1828" s="25"/>
      <c r="I1828" s="18">
        <v>13</v>
      </c>
      <c r="J1828" s="19">
        <v>6.8050000000000001E-4</v>
      </c>
      <c r="K1828" s="18">
        <v>144.083</v>
      </c>
      <c r="L1828" s="18">
        <v>98</v>
      </c>
      <c r="M1828" s="18">
        <v>171</v>
      </c>
      <c r="N1828" s="18">
        <v>-90</v>
      </c>
      <c r="O1828" s="18">
        <v>3.9E-2</v>
      </c>
      <c r="P1828" s="18"/>
      <c r="Q1828" s="18"/>
      <c r="R1828" s="18"/>
    </row>
    <row r="1829" spans="1:18" x14ac:dyDescent="0.25">
      <c r="B1829" s="25"/>
      <c r="C1829" s="25"/>
      <c r="G1829" s="25"/>
      <c r="H1829" s="25"/>
      <c r="I1829" s="18">
        <v>14</v>
      </c>
      <c r="J1829" s="19">
        <v>8.5070000000000002E-4</v>
      </c>
      <c r="K1829" s="18">
        <v>163.65</v>
      </c>
      <c r="L1829" s="18">
        <v>148.292</v>
      </c>
      <c r="M1829" s="18">
        <v>187.833</v>
      </c>
      <c r="N1829" s="18">
        <v>-90</v>
      </c>
      <c r="O1829" s="18">
        <v>4.5999999999999999E-2</v>
      </c>
      <c r="P1829" s="18"/>
      <c r="Q1829" s="18"/>
      <c r="R1829" s="18"/>
    </row>
    <row r="1830" spans="1:18" x14ac:dyDescent="0.25">
      <c r="B1830" s="25"/>
      <c r="C1830" s="25"/>
      <c r="G1830" s="25"/>
      <c r="H1830" s="25"/>
      <c r="I1830" s="18">
        <v>15</v>
      </c>
      <c r="J1830" s="18">
        <v>1E-3</v>
      </c>
      <c r="K1830" s="18">
        <v>196.601</v>
      </c>
      <c r="L1830" s="18">
        <v>166.667</v>
      </c>
      <c r="M1830" s="18">
        <v>202.667</v>
      </c>
      <c r="N1830" s="18">
        <v>-90</v>
      </c>
      <c r="O1830" s="18">
        <v>8.5000000000000006E-2</v>
      </c>
      <c r="P1830" s="18"/>
      <c r="Q1830" s="18"/>
      <c r="R1830" s="18"/>
    </row>
    <row r="1831" spans="1:18" x14ac:dyDescent="0.25">
      <c r="B1831" s="25"/>
      <c r="C1831" s="25"/>
      <c r="G1831" s="25"/>
      <c r="H1831" s="25"/>
      <c r="I1831" s="18">
        <v>16</v>
      </c>
      <c r="J1831" s="18">
        <v>2E-3</v>
      </c>
      <c r="K1831" s="18">
        <v>221.303</v>
      </c>
      <c r="L1831" s="18">
        <v>191.333</v>
      </c>
      <c r="M1831" s="18">
        <v>227.333</v>
      </c>
      <c r="N1831" s="18">
        <v>-90</v>
      </c>
      <c r="O1831" s="18">
        <v>0.13</v>
      </c>
      <c r="P1831" s="18"/>
      <c r="Q1831" s="18"/>
      <c r="R1831" s="18"/>
    </row>
    <row r="1832" spans="1:18" x14ac:dyDescent="0.25">
      <c r="B1832" s="25"/>
      <c r="C1832" s="25"/>
      <c r="G1832" s="25"/>
      <c r="H1832" s="25"/>
    </row>
    <row r="1833" spans="1:18" x14ac:dyDescent="0.25">
      <c r="C1833" s="25"/>
      <c r="E1833" s="25"/>
      <c r="G1833" s="25"/>
      <c r="H1833" s="25"/>
    </row>
    <row r="1834" spans="1:18" s="25" customFormat="1" x14ac:dyDescent="0.25">
      <c r="A1834" s="25">
        <v>29</v>
      </c>
      <c r="B1834" s="25" t="s">
        <v>199</v>
      </c>
      <c r="C1834" s="25" t="s">
        <v>15</v>
      </c>
      <c r="E1834" s="25" t="s">
        <v>98</v>
      </c>
      <c r="F1834" s="7" t="s">
        <v>28</v>
      </c>
      <c r="G1834" s="25" t="s">
        <v>50</v>
      </c>
      <c r="I1834" s="7">
        <v>3</v>
      </c>
      <c r="J1834" s="7">
        <v>1.0069999999999999</v>
      </c>
      <c r="K1834" s="7">
        <v>0.152416</v>
      </c>
      <c r="L1834" s="7">
        <v>3</v>
      </c>
      <c r="M1834" s="7">
        <v>0.98499999999999999</v>
      </c>
      <c r="N1834" s="7">
        <v>0.30309999999999998</v>
      </c>
      <c r="O1834" s="7"/>
    </row>
    <row r="1835" spans="1:18" x14ac:dyDescent="0.25">
      <c r="B1835" s="25" t="s">
        <v>199</v>
      </c>
      <c r="C1835" s="25" t="s">
        <v>15</v>
      </c>
      <c r="D1835" s="25"/>
      <c r="E1835" s="25" t="s">
        <v>98</v>
      </c>
      <c r="F1835" s="7" t="s">
        <v>28</v>
      </c>
      <c r="G1835" s="25" t="s">
        <v>49</v>
      </c>
      <c r="H1835" s="25"/>
      <c r="I1835" s="7">
        <v>3</v>
      </c>
      <c r="J1835" s="7">
        <v>2.8690000000000002</v>
      </c>
      <c r="K1835" s="7">
        <v>1.744124</v>
      </c>
      <c r="L1835" s="7">
        <v>3</v>
      </c>
      <c r="M1835" s="7">
        <v>1.0069999999999999</v>
      </c>
      <c r="N1835" s="7">
        <v>0.83482400000000001</v>
      </c>
    </row>
    <row r="1836" spans="1:18" x14ac:dyDescent="0.25">
      <c r="B1836" s="25" t="s">
        <v>199</v>
      </c>
      <c r="C1836" s="25" t="s">
        <v>15</v>
      </c>
      <c r="D1836" s="25"/>
      <c r="E1836" s="25" t="s">
        <v>98</v>
      </c>
      <c r="F1836" s="7" t="s">
        <v>28</v>
      </c>
      <c r="G1836" s="25" t="s">
        <v>201</v>
      </c>
      <c r="H1836" s="25"/>
      <c r="I1836" s="7">
        <v>3</v>
      </c>
      <c r="J1836" s="7">
        <v>1.796</v>
      </c>
      <c r="K1836" s="7">
        <v>0</v>
      </c>
      <c r="L1836" s="7">
        <v>3</v>
      </c>
      <c r="M1836" s="7">
        <v>1.0289999999999999</v>
      </c>
      <c r="N1836" s="7">
        <v>0.41741200000000001</v>
      </c>
    </row>
    <row r="1837" spans="1:18" x14ac:dyDescent="0.25">
      <c r="B1837" s="25" t="s">
        <v>199</v>
      </c>
      <c r="C1837" s="25" t="s">
        <v>15</v>
      </c>
      <c r="D1837" s="25"/>
      <c r="E1837" s="25" t="s">
        <v>98</v>
      </c>
      <c r="F1837" s="7" t="s">
        <v>28</v>
      </c>
      <c r="G1837" s="25" t="s">
        <v>132</v>
      </c>
      <c r="H1837" s="25"/>
      <c r="I1837" s="7">
        <v>3</v>
      </c>
      <c r="J1837" s="7">
        <v>1.6639999999999999</v>
      </c>
      <c r="K1837" s="7">
        <v>0.26499600000000001</v>
      </c>
      <c r="L1837" s="7">
        <v>3</v>
      </c>
      <c r="M1837" s="7">
        <v>1.0069999999999999</v>
      </c>
      <c r="N1837" s="7">
        <v>0</v>
      </c>
    </row>
    <row r="1838" spans="1:18" x14ac:dyDescent="0.25">
      <c r="B1838" s="25" t="s">
        <v>199</v>
      </c>
      <c r="C1838" s="25" t="s">
        <v>15</v>
      </c>
      <c r="D1838" s="25"/>
      <c r="E1838" s="25" t="s">
        <v>98</v>
      </c>
      <c r="F1838" s="7" t="s">
        <v>28</v>
      </c>
      <c r="G1838" s="25" t="s">
        <v>137</v>
      </c>
      <c r="H1838" s="25"/>
      <c r="I1838" s="7">
        <v>3</v>
      </c>
      <c r="J1838" s="7">
        <v>1.5109999999999999</v>
      </c>
      <c r="K1838" s="7">
        <v>1.6315440000000001</v>
      </c>
      <c r="L1838" s="7">
        <v>3</v>
      </c>
      <c r="M1838" s="7">
        <v>0.39400000000000002</v>
      </c>
      <c r="N1838" s="7">
        <v>0.49362</v>
      </c>
    </row>
    <row r="1839" spans="1:18" x14ac:dyDescent="0.25">
      <c r="B1839" s="25" t="s">
        <v>199</v>
      </c>
      <c r="C1839" s="25" t="s">
        <v>15</v>
      </c>
      <c r="D1839" s="25"/>
      <c r="E1839" s="25" t="s">
        <v>98</v>
      </c>
      <c r="F1839" s="7" t="s">
        <v>28</v>
      </c>
      <c r="G1839" s="25" t="s">
        <v>47</v>
      </c>
      <c r="H1839" s="25"/>
      <c r="I1839" s="7">
        <v>3</v>
      </c>
      <c r="J1839" s="7">
        <v>3.3279999999999998</v>
      </c>
      <c r="K1839" s="7">
        <v>2.9963600000000001</v>
      </c>
      <c r="L1839" s="7">
        <v>3</v>
      </c>
      <c r="M1839" s="7">
        <v>1.0309999999999999</v>
      </c>
      <c r="N1839" s="7">
        <v>1.1760280000000001</v>
      </c>
    </row>
    <row r="1840" spans="1:18" x14ac:dyDescent="0.25">
      <c r="B1840" s="25" t="s">
        <v>199</v>
      </c>
      <c r="C1840" s="25" t="s">
        <v>15</v>
      </c>
      <c r="D1840" s="25"/>
      <c r="E1840" s="25" t="s">
        <v>98</v>
      </c>
      <c r="F1840" s="7" t="s">
        <v>28</v>
      </c>
      <c r="G1840" s="25" t="s">
        <v>44</v>
      </c>
      <c r="H1840" s="25"/>
      <c r="I1840" s="7">
        <v>3</v>
      </c>
      <c r="J1840" s="7">
        <v>2.073</v>
      </c>
      <c r="K1840" s="7">
        <v>0.26499600000000001</v>
      </c>
      <c r="L1840" s="7">
        <v>3</v>
      </c>
      <c r="M1840" s="7">
        <v>1.113</v>
      </c>
      <c r="N1840" s="7">
        <v>0.75515200000000005</v>
      </c>
    </row>
    <row r="1841" spans="2:18" x14ac:dyDescent="0.25">
      <c r="B1841" s="25" t="s">
        <v>199</v>
      </c>
      <c r="C1841" s="25" t="s">
        <v>15</v>
      </c>
      <c r="D1841" s="25"/>
      <c r="E1841" s="25" t="s">
        <v>98</v>
      </c>
      <c r="F1841" s="7" t="s">
        <v>28</v>
      </c>
      <c r="G1841" s="25" t="s">
        <v>114</v>
      </c>
      <c r="H1841" s="25"/>
      <c r="I1841" s="7">
        <v>3</v>
      </c>
      <c r="J1841" s="7">
        <v>2.0070000000000001</v>
      </c>
      <c r="K1841" s="7">
        <v>1.058252</v>
      </c>
      <c r="L1841" s="7">
        <v>3</v>
      </c>
      <c r="M1841" s="7">
        <v>0.98199999999999998</v>
      </c>
      <c r="N1841" s="7">
        <v>1.0963560000000001</v>
      </c>
    </row>
    <row r="1842" spans="2:18" x14ac:dyDescent="0.25">
      <c r="B1842" s="25" t="s">
        <v>199</v>
      </c>
      <c r="C1842" s="25" t="s">
        <v>15</v>
      </c>
      <c r="D1842" s="25"/>
      <c r="E1842" s="25" t="s">
        <v>98</v>
      </c>
      <c r="F1842" s="7" t="s">
        <v>28</v>
      </c>
      <c r="G1842" s="25" t="s">
        <v>185</v>
      </c>
      <c r="H1842" s="25"/>
      <c r="I1842" s="7">
        <v>3</v>
      </c>
      <c r="J1842" s="7">
        <v>3.4689999999999999</v>
      </c>
      <c r="K1842" s="7">
        <v>2.4940799999999999</v>
      </c>
      <c r="L1842" s="7">
        <v>3</v>
      </c>
      <c r="M1842" s="7">
        <v>1.004</v>
      </c>
      <c r="N1842" s="7">
        <v>0.71877999999999997</v>
      </c>
    </row>
    <row r="1843" spans="2:18" x14ac:dyDescent="0.25">
      <c r="B1843" s="25" t="s">
        <v>199</v>
      </c>
      <c r="C1843" s="25" t="s">
        <v>15</v>
      </c>
      <c r="D1843" s="25"/>
      <c r="E1843" s="25" t="s">
        <v>98</v>
      </c>
      <c r="F1843" s="7" t="s">
        <v>28</v>
      </c>
      <c r="G1843" s="25" t="s">
        <v>55</v>
      </c>
      <c r="H1843" s="25"/>
      <c r="I1843" s="7">
        <v>3</v>
      </c>
      <c r="J1843" s="7">
        <v>2.4649999999999999</v>
      </c>
      <c r="K1843" s="7">
        <v>0.15068400000000001</v>
      </c>
      <c r="L1843" s="7">
        <v>3</v>
      </c>
      <c r="M1843" s="7">
        <v>1.0249999999999999</v>
      </c>
      <c r="N1843" s="7">
        <v>0.68067599999999995</v>
      </c>
    </row>
    <row r="1844" spans="2:18" x14ac:dyDescent="0.25">
      <c r="B1844" s="25" t="s">
        <v>199</v>
      </c>
      <c r="C1844" s="25" t="s">
        <v>15</v>
      </c>
      <c r="D1844" s="25"/>
      <c r="E1844" s="25" t="s">
        <v>98</v>
      </c>
      <c r="F1844" s="7" t="s">
        <v>28</v>
      </c>
      <c r="G1844" s="25" t="s">
        <v>14</v>
      </c>
      <c r="H1844" s="25"/>
      <c r="I1844" s="7">
        <v>3</v>
      </c>
      <c r="J1844" s="7">
        <v>2.246</v>
      </c>
      <c r="K1844" s="7">
        <v>0.57329200000000002</v>
      </c>
      <c r="L1844" s="7">
        <v>3</v>
      </c>
      <c r="M1844" s="7">
        <v>1.034</v>
      </c>
      <c r="N1844" s="7">
        <v>0.26499600000000001</v>
      </c>
    </row>
    <row r="1845" spans="2:18" x14ac:dyDescent="0.25">
      <c r="B1845" s="25" t="s">
        <v>199</v>
      </c>
      <c r="C1845" s="25" t="s">
        <v>15</v>
      </c>
      <c r="D1845" s="25"/>
      <c r="E1845" s="25" t="s">
        <v>98</v>
      </c>
      <c r="F1845" s="7" t="s">
        <v>28</v>
      </c>
      <c r="G1845" s="25" t="s">
        <v>186</v>
      </c>
      <c r="H1845" s="25"/>
      <c r="I1845" s="7">
        <v>3</v>
      </c>
      <c r="J1845" s="7">
        <v>0.26300000000000001</v>
      </c>
      <c r="K1845" s="7">
        <v>0.161076</v>
      </c>
      <c r="L1845" s="7">
        <v>3</v>
      </c>
      <c r="M1845" s="7">
        <v>1.0169999999999999</v>
      </c>
      <c r="N1845" s="7">
        <v>0.73436800000000002</v>
      </c>
    </row>
    <row r="1846" spans="2:18" x14ac:dyDescent="0.25">
      <c r="B1846" s="25" t="s">
        <v>199</v>
      </c>
      <c r="C1846" s="25" t="s">
        <v>15</v>
      </c>
      <c r="D1846" s="25"/>
      <c r="E1846" s="25" t="s">
        <v>98</v>
      </c>
      <c r="F1846" s="7" t="s">
        <v>28</v>
      </c>
      <c r="G1846" s="25" t="s">
        <v>46</v>
      </c>
      <c r="H1846" s="25"/>
      <c r="I1846" s="7">
        <v>3</v>
      </c>
      <c r="J1846" s="7">
        <v>1.1100000000000001</v>
      </c>
      <c r="K1846" s="7">
        <v>0.32215199999999999</v>
      </c>
      <c r="L1846" s="7">
        <v>3</v>
      </c>
      <c r="M1846" s="7">
        <v>1</v>
      </c>
      <c r="N1846" s="7">
        <v>0.14721999999999999</v>
      </c>
    </row>
    <row r="1847" spans="2:18" x14ac:dyDescent="0.25">
      <c r="B1847" s="25"/>
      <c r="C1847" s="25"/>
      <c r="D1847" s="25"/>
      <c r="E1847" s="25"/>
      <c r="G1847" s="25"/>
      <c r="H1847" s="25"/>
    </row>
    <row r="1848" spans="2:18" x14ac:dyDescent="0.25">
      <c r="B1848" s="25"/>
      <c r="C1848" s="25"/>
      <c r="D1848" s="25"/>
      <c r="E1848" s="25"/>
      <c r="G1848" s="25"/>
      <c r="H1848" s="25"/>
      <c r="I1848" s="18" t="s">
        <v>372</v>
      </c>
      <c r="J1848" s="18" t="s">
        <v>373</v>
      </c>
      <c r="K1848" s="18" t="s">
        <v>374</v>
      </c>
      <c r="L1848" s="18" t="s">
        <v>375</v>
      </c>
      <c r="M1848" s="18" t="s">
        <v>376</v>
      </c>
      <c r="N1848" s="18" t="s">
        <v>377</v>
      </c>
      <c r="O1848" s="18" t="s">
        <v>378</v>
      </c>
      <c r="P1848" s="18"/>
      <c r="Q1848" s="18" t="s">
        <v>379</v>
      </c>
      <c r="R1848" s="18" t="s">
        <v>380</v>
      </c>
    </row>
    <row r="1849" spans="2:18" x14ac:dyDescent="0.25">
      <c r="B1849" s="25"/>
      <c r="C1849" s="25"/>
      <c r="D1849" s="25"/>
      <c r="E1849" s="25"/>
      <c r="G1849" s="25"/>
      <c r="H1849" s="25"/>
      <c r="I1849" s="18">
        <v>1</v>
      </c>
      <c r="J1849" s="18">
        <v>4.5999999999999999E-2</v>
      </c>
      <c r="K1849" s="18">
        <v>149.28399999999999</v>
      </c>
      <c r="L1849" s="18">
        <v>79.5</v>
      </c>
      <c r="M1849" s="18">
        <v>176.667</v>
      </c>
      <c r="N1849" s="18">
        <v>-90</v>
      </c>
      <c r="O1849" s="18">
        <v>0.98499999999999999</v>
      </c>
      <c r="P1849" s="18"/>
      <c r="Q1849" s="18">
        <v>0.98499999999999999</v>
      </c>
      <c r="R1849" s="18">
        <f t="shared" ref="R1849:R1860" si="65">O1861*1.732</f>
        <v>0.30309999999999998</v>
      </c>
    </row>
    <row r="1850" spans="2:18" x14ac:dyDescent="0.25">
      <c r="B1850" s="25"/>
      <c r="C1850" s="25"/>
      <c r="D1850" s="25"/>
      <c r="E1850" s="25"/>
      <c r="G1850" s="25"/>
      <c r="H1850" s="25"/>
      <c r="I1850" s="18">
        <v>2</v>
      </c>
      <c r="J1850" s="18">
        <v>4.5999999999999999E-2</v>
      </c>
      <c r="K1850" s="18">
        <v>109.25700000000001</v>
      </c>
      <c r="L1850" s="18">
        <v>31.332999999999998</v>
      </c>
      <c r="M1850" s="18">
        <v>147.833</v>
      </c>
      <c r="N1850" s="18">
        <v>-90</v>
      </c>
      <c r="O1850" s="18">
        <v>1.0069999999999999</v>
      </c>
      <c r="P1850" s="18"/>
      <c r="Q1850" s="18">
        <v>1.0069999999999999</v>
      </c>
      <c r="R1850" s="18">
        <f t="shared" si="65"/>
        <v>0.83482400000000001</v>
      </c>
    </row>
    <row r="1851" spans="2:18" x14ac:dyDescent="0.25">
      <c r="B1851" s="25"/>
      <c r="C1851" s="25"/>
      <c r="D1851" s="25"/>
      <c r="E1851" s="25"/>
      <c r="G1851" s="25"/>
      <c r="H1851" s="25"/>
      <c r="I1851" s="18">
        <v>3</v>
      </c>
      <c r="J1851" s="18">
        <v>4.8000000000000001E-2</v>
      </c>
      <c r="K1851" s="18">
        <v>141.51300000000001</v>
      </c>
      <c r="L1851" s="18">
        <v>40</v>
      </c>
      <c r="M1851" s="18">
        <v>201</v>
      </c>
      <c r="N1851" s="18">
        <v>-90</v>
      </c>
      <c r="O1851" s="18">
        <v>1.0289999999999999</v>
      </c>
      <c r="P1851" s="18"/>
      <c r="Q1851" s="18">
        <v>1.0289999999999999</v>
      </c>
      <c r="R1851" s="18">
        <f t="shared" si="65"/>
        <v>0.41741200000000001</v>
      </c>
    </row>
    <row r="1852" spans="2:18" x14ac:dyDescent="0.25">
      <c r="B1852" s="25"/>
      <c r="C1852" s="25"/>
      <c r="D1852" s="25"/>
      <c r="E1852" s="25"/>
      <c r="G1852" s="25"/>
      <c r="H1852" s="25"/>
      <c r="I1852" s="18">
        <v>4</v>
      </c>
      <c r="J1852" s="18">
        <v>4.5999999999999999E-2</v>
      </c>
      <c r="K1852" s="18">
        <v>158.542</v>
      </c>
      <c r="L1852" s="18">
        <v>83.667000000000002</v>
      </c>
      <c r="M1852" s="18">
        <v>207.667</v>
      </c>
      <c r="N1852" s="18">
        <v>-90</v>
      </c>
      <c r="O1852" s="18">
        <v>1.0069999999999999</v>
      </c>
      <c r="P1852" s="18"/>
      <c r="Q1852" s="18">
        <v>1.0069999999999999</v>
      </c>
      <c r="R1852" s="18">
        <f t="shared" si="65"/>
        <v>0</v>
      </c>
    </row>
    <row r="1853" spans="2:18" x14ac:dyDescent="0.25">
      <c r="B1853" s="25"/>
      <c r="C1853" s="25"/>
      <c r="D1853" s="25"/>
      <c r="E1853" s="25"/>
      <c r="G1853" s="25"/>
      <c r="H1853" s="25"/>
      <c r="I1853" s="18">
        <v>5</v>
      </c>
      <c r="J1853" s="18">
        <v>1.9E-2</v>
      </c>
      <c r="K1853" s="18">
        <v>224.95</v>
      </c>
      <c r="L1853" s="18">
        <v>175.167</v>
      </c>
      <c r="M1853" s="18">
        <v>231</v>
      </c>
      <c r="N1853" s="18">
        <v>-90</v>
      </c>
      <c r="O1853" s="18">
        <v>0.39400000000000002</v>
      </c>
      <c r="P1853" s="18"/>
      <c r="Q1853" s="18">
        <v>0.39400000000000002</v>
      </c>
      <c r="R1853" s="18">
        <f t="shared" si="65"/>
        <v>0.49361999999999995</v>
      </c>
    </row>
    <row r="1854" spans="2:18" x14ac:dyDescent="0.25">
      <c r="B1854" s="25"/>
      <c r="C1854" s="25"/>
      <c r="D1854" s="25"/>
      <c r="E1854" s="25"/>
      <c r="G1854" s="25"/>
      <c r="H1854" s="25"/>
      <c r="I1854" s="18">
        <v>6</v>
      </c>
      <c r="J1854" s="18">
        <v>4.5999999999999999E-2</v>
      </c>
      <c r="K1854" s="18">
        <v>199.16300000000001</v>
      </c>
      <c r="L1854" s="18">
        <v>56</v>
      </c>
      <c r="M1854" s="18">
        <v>217.583</v>
      </c>
      <c r="N1854" s="18">
        <v>-90</v>
      </c>
      <c r="O1854" s="18">
        <v>1.0309999999999999</v>
      </c>
      <c r="P1854" s="18"/>
      <c r="Q1854" s="18">
        <v>1.0309999999999999</v>
      </c>
      <c r="R1854" s="18">
        <f t="shared" si="65"/>
        <v>1.1760280000000001</v>
      </c>
    </row>
    <row r="1855" spans="2:18" x14ac:dyDescent="0.25">
      <c r="B1855" s="25"/>
      <c r="C1855" s="25"/>
      <c r="D1855" s="25"/>
      <c r="E1855" s="25"/>
      <c r="G1855" s="25"/>
      <c r="H1855" s="25"/>
      <c r="I1855" s="18">
        <v>7</v>
      </c>
      <c r="J1855" s="18">
        <v>3.5000000000000003E-2</v>
      </c>
      <c r="K1855" s="18">
        <v>242.352</v>
      </c>
      <c r="L1855" s="18">
        <v>240.667</v>
      </c>
      <c r="M1855" s="18">
        <v>243.333</v>
      </c>
      <c r="N1855" s="18">
        <v>-90</v>
      </c>
      <c r="O1855" s="18">
        <v>1.0069999999999999</v>
      </c>
      <c r="P1855" s="18"/>
      <c r="Q1855" s="18">
        <v>1.0069999999999999</v>
      </c>
      <c r="R1855" s="18">
        <f t="shared" si="65"/>
        <v>0.152416</v>
      </c>
    </row>
    <row r="1856" spans="2:18" x14ac:dyDescent="0.25">
      <c r="B1856" s="25"/>
      <c r="C1856" s="25"/>
      <c r="D1856" s="25"/>
      <c r="E1856" s="25"/>
      <c r="G1856" s="25"/>
      <c r="H1856" s="25"/>
      <c r="I1856" s="18">
        <v>8</v>
      </c>
      <c r="J1856" s="18">
        <v>0.129</v>
      </c>
      <c r="K1856" s="18">
        <v>171.80199999999999</v>
      </c>
      <c r="L1856" s="18">
        <v>3.7549999999999999</v>
      </c>
      <c r="M1856" s="18">
        <v>234.833</v>
      </c>
      <c r="N1856" s="18">
        <v>-90</v>
      </c>
      <c r="O1856" s="18">
        <v>2.8690000000000002</v>
      </c>
      <c r="P1856" s="18"/>
      <c r="Q1856" s="18">
        <v>2.8690000000000002</v>
      </c>
      <c r="R1856" s="18">
        <f t="shared" si="65"/>
        <v>1.7441239999999998</v>
      </c>
    </row>
    <row r="1857" spans="2:18" x14ac:dyDescent="0.25">
      <c r="B1857" s="25"/>
      <c r="C1857" s="25"/>
      <c r="D1857" s="25"/>
      <c r="E1857" s="25"/>
      <c r="G1857" s="25"/>
      <c r="H1857" s="25"/>
      <c r="I1857" s="18">
        <v>9</v>
      </c>
      <c r="J1857" s="18">
        <v>8.1000000000000003E-2</v>
      </c>
      <c r="K1857" s="18">
        <v>200.65899999999999</v>
      </c>
      <c r="L1857" s="18">
        <v>199.333</v>
      </c>
      <c r="M1857" s="18">
        <v>235.833</v>
      </c>
      <c r="N1857" s="18">
        <v>-90</v>
      </c>
      <c r="O1857" s="18">
        <v>1.796</v>
      </c>
      <c r="P1857" s="18"/>
      <c r="Q1857" s="18">
        <v>1.796</v>
      </c>
      <c r="R1857" s="18">
        <f t="shared" si="65"/>
        <v>0</v>
      </c>
    </row>
    <row r="1858" spans="2:18" x14ac:dyDescent="0.25">
      <c r="B1858" s="25"/>
      <c r="C1858" s="25"/>
      <c r="D1858" s="25"/>
      <c r="E1858" s="25"/>
      <c r="G1858" s="25"/>
      <c r="H1858" s="25"/>
      <c r="I1858" s="18">
        <v>10</v>
      </c>
      <c r="J1858" s="18">
        <v>7.4999999999999997E-2</v>
      </c>
      <c r="K1858" s="18">
        <v>205.70500000000001</v>
      </c>
      <c r="L1858" s="18">
        <v>57.167000000000002</v>
      </c>
      <c r="M1858" s="18">
        <v>237.5</v>
      </c>
      <c r="N1858" s="18">
        <v>-90</v>
      </c>
      <c r="O1858" s="18">
        <v>1.6639999999999999</v>
      </c>
      <c r="P1858" s="18"/>
      <c r="Q1858" s="18">
        <v>1.6639999999999999</v>
      </c>
      <c r="R1858" s="18">
        <f t="shared" si="65"/>
        <v>0.26499600000000001</v>
      </c>
    </row>
    <row r="1859" spans="2:18" x14ac:dyDescent="0.25">
      <c r="B1859" s="25"/>
      <c r="C1859" s="25"/>
      <c r="D1859" s="25"/>
      <c r="E1859" s="25"/>
      <c r="G1859" s="25"/>
      <c r="H1859" s="25"/>
      <c r="I1859" s="18">
        <v>11</v>
      </c>
      <c r="J1859" s="18">
        <v>6.9000000000000006E-2</v>
      </c>
      <c r="K1859" s="18">
        <v>251.244</v>
      </c>
      <c r="L1859" s="18">
        <v>192</v>
      </c>
      <c r="M1859" s="18">
        <v>253</v>
      </c>
      <c r="N1859" s="18">
        <v>-90</v>
      </c>
      <c r="O1859" s="18">
        <v>1.5109999999999999</v>
      </c>
      <c r="P1859" s="18"/>
      <c r="Q1859" s="18">
        <v>1.5109999999999999</v>
      </c>
      <c r="R1859" s="18">
        <f t="shared" si="65"/>
        <v>1.6315439999999999</v>
      </c>
    </row>
    <row r="1860" spans="2:18" x14ac:dyDescent="0.25">
      <c r="B1860" s="25"/>
      <c r="C1860" s="25"/>
      <c r="D1860" s="25"/>
      <c r="E1860" s="25"/>
      <c r="G1860" s="25"/>
      <c r="H1860" s="25"/>
      <c r="I1860" s="18">
        <v>12</v>
      </c>
      <c r="J1860" s="18">
        <v>0.14799999999999999</v>
      </c>
      <c r="K1860" s="18">
        <v>245.251</v>
      </c>
      <c r="L1860" s="18">
        <v>66.417000000000002</v>
      </c>
      <c r="M1860" s="18">
        <v>249.667</v>
      </c>
      <c r="N1860" s="18">
        <v>-90</v>
      </c>
      <c r="O1860" s="18">
        <v>3.3279999999999998</v>
      </c>
      <c r="P1860" s="18"/>
      <c r="Q1860" s="18">
        <v>3.3279999999999998</v>
      </c>
      <c r="R1860" s="18">
        <f t="shared" si="65"/>
        <v>2.9963600000000001</v>
      </c>
    </row>
    <row r="1861" spans="2:18" x14ac:dyDescent="0.25">
      <c r="B1861" s="25"/>
      <c r="C1861" s="25"/>
      <c r="D1861" s="25"/>
      <c r="E1861" s="25"/>
      <c r="G1861" s="25"/>
      <c r="H1861" s="25"/>
      <c r="I1861" s="18">
        <v>13</v>
      </c>
      <c r="J1861" s="18">
        <v>0.01</v>
      </c>
      <c r="K1861" s="18">
        <v>23.667000000000002</v>
      </c>
      <c r="L1861" s="18">
        <v>6.3330000000000002</v>
      </c>
      <c r="M1861" s="18">
        <v>74.332999999999998</v>
      </c>
      <c r="N1861" s="18">
        <v>-90</v>
      </c>
      <c r="O1861" s="18">
        <v>0.17499999999999999</v>
      </c>
      <c r="P1861" s="18"/>
      <c r="Q1861" s="18"/>
      <c r="R1861" s="18"/>
    </row>
    <row r="1862" spans="2:18" x14ac:dyDescent="0.25">
      <c r="B1862" s="25"/>
      <c r="C1862" s="25"/>
      <c r="D1862" s="25"/>
      <c r="E1862" s="25"/>
      <c r="G1862" s="25"/>
      <c r="H1862" s="25"/>
      <c r="I1862" s="18">
        <v>14</v>
      </c>
      <c r="J1862" s="18">
        <v>2.3E-2</v>
      </c>
      <c r="K1862" s="18">
        <v>73.263999999999996</v>
      </c>
      <c r="L1862" s="18">
        <v>22.832999999999998</v>
      </c>
      <c r="M1862" s="18">
        <v>84.832999999999998</v>
      </c>
      <c r="N1862" s="18">
        <v>-90</v>
      </c>
      <c r="O1862" s="18">
        <v>0.48199999999999998</v>
      </c>
      <c r="P1862" s="18"/>
      <c r="Q1862" s="18"/>
      <c r="R1862" s="18"/>
    </row>
    <row r="1863" spans="2:18" x14ac:dyDescent="0.25">
      <c r="B1863" s="25"/>
      <c r="C1863" s="25"/>
      <c r="D1863" s="25"/>
      <c r="E1863" s="25"/>
      <c r="G1863" s="25"/>
      <c r="H1863" s="25"/>
      <c r="I1863" s="18">
        <v>15</v>
      </c>
      <c r="J1863" s="18">
        <v>1.2999999999999999E-2</v>
      </c>
      <c r="K1863" s="18">
        <v>82.245999999999995</v>
      </c>
      <c r="L1863" s="18">
        <v>42.5</v>
      </c>
      <c r="M1863" s="18">
        <v>93.721999999999994</v>
      </c>
      <c r="N1863" s="18">
        <v>-90</v>
      </c>
      <c r="O1863" s="18">
        <v>0.24099999999999999</v>
      </c>
      <c r="P1863" s="18"/>
      <c r="Q1863" s="18"/>
      <c r="R1863" s="18"/>
    </row>
    <row r="1864" spans="2:18" x14ac:dyDescent="0.25">
      <c r="B1864" s="25"/>
      <c r="C1864" s="25"/>
      <c r="D1864" s="25"/>
      <c r="E1864" s="25"/>
      <c r="G1864" s="25"/>
      <c r="H1864" s="25"/>
      <c r="I1864" s="18">
        <v>16</v>
      </c>
      <c r="J1864" s="18">
        <v>265.67</v>
      </c>
      <c r="K1864" s="18">
        <v>234.31399999999999</v>
      </c>
      <c r="L1864" s="18">
        <v>3</v>
      </c>
      <c r="M1864" s="18">
        <v>255</v>
      </c>
      <c r="N1864" s="18">
        <v>0</v>
      </c>
      <c r="O1864" s="18">
        <v>0</v>
      </c>
      <c r="P1864" s="18"/>
      <c r="Q1864" s="18"/>
      <c r="R1864" s="18"/>
    </row>
    <row r="1865" spans="2:18" x14ac:dyDescent="0.25">
      <c r="B1865" s="25"/>
      <c r="C1865" s="25"/>
      <c r="D1865" s="25"/>
      <c r="E1865" s="25"/>
      <c r="G1865" s="25"/>
      <c r="H1865" s="25"/>
      <c r="I1865" s="18">
        <v>17</v>
      </c>
      <c r="J1865" s="18">
        <v>1.4999999999999999E-2</v>
      </c>
      <c r="K1865" s="18">
        <v>66.876000000000005</v>
      </c>
      <c r="L1865" s="18">
        <v>7</v>
      </c>
      <c r="M1865" s="18">
        <v>88.5</v>
      </c>
      <c r="N1865" s="18">
        <v>-90</v>
      </c>
      <c r="O1865" s="18">
        <v>0.28499999999999998</v>
      </c>
      <c r="P1865" s="18"/>
      <c r="Q1865" s="18"/>
      <c r="R1865" s="18"/>
    </row>
    <row r="1866" spans="2:18" x14ac:dyDescent="0.25">
      <c r="B1866" s="25"/>
      <c r="C1866" s="25"/>
      <c r="D1866" s="25"/>
      <c r="E1866" s="25"/>
      <c r="G1866" s="25"/>
      <c r="H1866" s="25"/>
      <c r="I1866" s="18">
        <v>18</v>
      </c>
      <c r="J1866" s="18">
        <v>3.3000000000000002E-2</v>
      </c>
      <c r="K1866" s="18">
        <v>113.551</v>
      </c>
      <c r="L1866" s="18">
        <v>4</v>
      </c>
      <c r="M1866" s="18">
        <v>139</v>
      </c>
      <c r="N1866" s="18">
        <v>-90</v>
      </c>
      <c r="O1866" s="18">
        <v>0.67900000000000005</v>
      </c>
      <c r="P1866" s="18"/>
      <c r="Q1866" s="18"/>
      <c r="R1866" s="18"/>
    </row>
    <row r="1867" spans="2:18" x14ac:dyDescent="0.25">
      <c r="B1867" s="25"/>
      <c r="C1867" s="25"/>
      <c r="D1867" s="25"/>
      <c r="E1867" s="25"/>
      <c r="G1867" s="25"/>
      <c r="H1867" s="25"/>
      <c r="I1867" s="18">
        <v>19</v>
      </c>
      <c r="J1867" s="18">
        <v>6.0000000000000001E-3</v>
      </c>
      <c r="K1867" s="18">
        <v>63.944000000000003</v>
      </c>
      <c r="L1867" s="18">
        <v>14.833</v>
      </c>
      <c r="M1867" s="18">
        <v>92.667000000000002</v>
      </c>
      <c r="N1867" s="18">
        <v>-90</v>
      </c>
      <c r="O1867" s="18">
        <v>8.7999999999999995E-2</v>
      </c>
      <c r="P1867" s="18"/>
      <c r="Q1867" s="18"/>
      <c r="R1867" s="18"/>
    </row>
    <row r="1868" spans="2:18" x14ac:dyDescent="0.25">
      <c r="B1868" s="25"/>
      <c r="C1868" s="25"/>
      <c r="D1868" s="25"/>
      <c r="E1868" s="25"/>
      <c r="G1868" s="25"/>
      <c r="H1868" s="25"/>
      <c r="I1868" s="18">
        <v>20</v>
      </c>
      <c r="J1868" s="18">
        <v>4.5999999999999999E-2</v>
      </c>
      <c r="K1868" s="18">
        <v>94.049000000000007</v>
      </c>
      <c r="L1868" s="18">
        <v>46.417000000000002</v>
      </c>
      <c r="M1868" s="18">
        <v>97.332999999999998</v>
      </c>
      <c r="N1868" s="18">
        <v>-90</v>
      </c>
      <c r="O1868" s="18">
        <v>1.0069999999999999</v>
      </c>
      <c r="P1868" s="18"/>
      <c r="Q1868" s="18"/>
      <c r="R1868" s="18"/>
    </row>
    <row r="1869" spans="2:18" x14ac:dyDescent="0.25">
      <c r="B1869" s="25"/>
      <c r="C1869" s="25"/>
      <c r="D1869" s="25"/>
      <c r="E1869" s="25"/>
      <c r="G1869" s="25"/>
      <c r="H1869" s="25"/>
      <c r="I1869" s="18">
        <v>21</v>
      </c>
      <c r="J1869" s="18">
        <v>265.67</v>
      </c>
      <c r="K1869" s="18">
        <v>234.31399999999999</v>
      </c>
      <c r="L1869" s="18">
        <v>3</v>
      </c>
      <c r="M1869" s="18">
        <v>255</v>
      </c>
      <c r="N1869" s="18">
        <v>0</v>
      </c>
      <c r="O1869" s="18">
        <v>0</v>
      </c>
      <c r="P1869" s="18"/>
      <c r="Q1869" s="18"/>
      <c r="R1869" s="18"/>
    </row>
    <row r="1870" spans="2:18" x14ac:dyDescent="0.25">
      <c r="B1870" s="25"/>
      <c r="C1870" s="25"/>
      <c r="D1870" s="25"/>
      <c r="E1870" s="25"/>
      <c r="G1870" s="25"/>
      <c r="H1870" s="25"/>
      <c r="I1870" s="18">
        <v>22</v>
      </c>
      <c r="J1870" s="18">
        <v>0.01</v>
      </c>
      <c r="K1870" s="18">
        <v>51.308</v>
      </c>
      <c r="L1870" s="18">
        <v>21.667000000000002</v>
      </c>
      <c r="M1870" s="18">
        <v>129.333</v>
      </c>
      <c r="N1870" s="18">
        <v>-90</v>
      </c>
      <c r="O1870" s="18">
        <v>0.153</v>
      </c>
      <c r="P1870" s="18"/>
      <c r="Q1870" s="18"/>
      <c r="R1870" s="18"/>
    </row>
    <row r="1871" spans="2:18" x14ac:dyDescent="0.25">
      <c r="B1871" s="25"/>
      <c r="C1871" s="25"/>
      <c r="D1871" s="25"/>
      <c r="E1871" s="25"/>
      <c r="G1871" s="25"/>
      <c r="H1871" s="25"/>
      <c r="I1871" s="18">
        <v>23</v>
      </c>
      <c r="J1871" s="18">
        <v>4.3999999999999997E-2</v>
      </c>
      <c r="K1871" s="18">
        <v>102.52</v>
      </c>
      <c r="L1871" s="18">
        <v>48.25</v>
      </c>
      <c r="M1871" s="18">
        <v>106.5</v>
      </c>
      <c r="N1871" s="18">
        <v>-90</v>
      </c>
      <c r="O1871" s="18">
        <v>0.94199999999999995</v>
      </c>
      <c r="P1871" s="18"/>
      <c r="Q1871" s="18"/>
      <c r="R1871" s="18"/>
    </row>
    <row r="1872" spans="2:18" x14ac:dyDescent="0.25">
      <c r="B1872" s="25"/>
      <c r="C1872" s="25"/>
      <c r="D1872" s="25"/>
      <c r="E1872" s="25"/>
      <c r="G1872" s="25"/>
      <c r="H1872" s="25"/>
      <c r="I1872" s="18">
        <v>24</v>
      </c>
      <c r="J1872" s="18">
        <v>7.9000000000000001E-2</v>
      </c>
      <c r="K1872" s="18">
        <v>88.665999999999997</v>
      </c>
      <c r="L1872" s="18">
        <v>42.25</v>
      </c>
      <c r="M1872" s="18">
        <v>90.843999999999994</v>
      </c>
      <c r="N1872" s="18">
        <v>-90</v>
      </c>
      <c r="O1872" s="18">
        <v>1.73</v>
      </c>
      <c r="P1872" s="18"/>
      <c r="Q1872" s="18"/>
      <c r="R1872" s="18"/>
    </row>
    <row r="1873" spans="2:18" x14ac:dyDescent="0.25">
      <c r="B1873" s="25"/>
      <c r="C1873" s="25"/>
      <c r="D1873" s="25"/>
      <c r="E1873" s="25"/>
      <c r="G1873" s="25"/>
      <c r="H1873" s="25"/>
      <c r="I1873" s="25"/>
      <c r="J1873" s="25"/>
      <c r="K1873" s="25"/>
      <c r="L1873" s="25"/>
      <c r="N1873" s="25"/>
      <c r="O1873" s="25"/>
    </row>
    <row r="1874" spans="2:18" x14ac:dyDescent="0.25">
      <c r="B1874" s="25"/>
      <c r="C1874" s="25"/>
      <c r="D1874" s="25"/>
      <c r="E1874" s="25"/>
      <c r="G1874" s="25"/>
      <c r="H1874" s="25"/>
      <c r="I1874" s="18" t="s">
        <v>372</v>
      </c>
      <c r="J1874" s="18" t="s">
        <v>373</v>
      </c>
      <c r="K1874" s="18" t="s">
        <v>374</v>
      </c>
      <c r="L1874" s="18" t="s">
        <v>375</v>
      </c>
      <c r="M1874" s="18" t="s">
        <v>376</v>
      </c>
      <c r="N1874" s="18" t="s">
        <v>377</v>
      </c>
      <c r="O1874" s="18" t="s">
        <v>378</v>
      </c>
      <c r="P1874" s="18"/>
      <c r="Q1874" s="18" t="s">
        <v>379</v>
      </c>
      <c r="R1874" s="18" t="s">
        <v>380</v>
      </c>
    </row>
    <row r="1875" spans="2:18" x14ac:dyDescent="0.25">
      <c r="B1875" s="25"/>
      <c r="C1875" s="25"/>
      <c r="D1875" s="25"/>
      <c r="E1875" s="25"/>
      <c r="G1875" s="25"/>
      <c r="H1875" s="25"/>
      <c r="I1875" s="18">
        <v>1</v>
      </c>
      <c r="J1875" s="18">
        <v>5.0999999999999997E-2</v>
      </c>
      <c r="K1875" s="18">
        <v>130.15</v>
      </c>
      <c r="L1875" s="18">
        <v>7.141</v>
      </c>
      <c r="M1875" s="18">
        <v>198.667</v>
      </c>
      <c r="N1875" s="18">
        <v>-90</v>
      </c>
      <c r="O1875" s="18">
        <v>1.113</v>
      </c>
      <c r="P1875" s="18"/>
      <c r="Q1875" s="18">
        <v>1.113</v>
      </c>
      <c r="R1875" s="18">
        <f t="shared" ref="R1875:R1882" si="66">O1883*1.732</f>
        <v>0.75515200000000005</v>
      </c>
    </row>
    <row r="1876" spans="2:18" x14ac:dyDescent="0.25">
      <c r="B1876" s="25"/>
      <c r="C1876" s="25"/>
      <c r="D1876" s="25"/>
      <c r="E1876" s="25"/>
      <c r="G1876" s="25"/>
      <c r="H1876" s="25"/>
      <c r="I1876" s="18">
        <v>2</v>
      </c>
      <c r="J1876" s="18">
        <v>4.5999999999999999E-2</v>
      </c>
      <c r="K1876" s="18">
        <v>182.09800000000001</v>
      </c>
      <c r="L1876" s="18">
        <v>156.333</v>
      </c>
      <c r="M1876" s="18">
        <v>206.833</v>
      </c>
      <c r="N1876" s="18">
        <v>-90</v>
      </c>
      <c r="O1876" s="18">
        <v>0.98199999999999998</v>
      </c>
      <c r="P1876" s="18"/>
      <c r="Q1876" s="18">
        <v>0.98199999999999998</v>
      </c>
      <c r="R1876" s="18">
        <f t="shared" si="66"/>
        <v>1.0963560000000001</v>
      </c>
    </row>
    <row r="1877" spans="2:18" x14ac:dyDescent="0.25">
      <c r="B1877" s="25"/>
      <c r="C1877" s="25"/>
      <c r="D1877" s="25"/>
      <c r="E1877" s="25"/>
      <c r="G1877" s="25"/>
      <c r="H1877" s="25"/>
      <c r="I1877" s="18">
        <v>3</v>
      </c>
      <c r="J1877" s="18">
        <v>4.5999999999999999E-2</v>
      </c>
      <c r="K1877" s="18">
        <v>109.774</v>
      </c>
      <c r="L1877" s="18">
        <v>50.917000000000002</v>
      </c>
      <c r="M1877" s="18">
        <v>163.25</v>
      </c>
      <c r="N1877" s="18">
        <v>-90</v>
      </c>
      <c r="O1877" s="18">
        <v>1.004</v>
      </c>
      <c r="P1877" s="18"/>
      <c r="Q1877" s="18">
        <v>1.004</v>
      </c>
      <c r="R1877" s="18">
        <f t="shared" si="66"/>
        <v>0.71877999999999997</v>
      </c>
    </row>
    <row r="1878" spans="2:18" x14ac:dyDescent="0.25">
      <c r="B1878" s="25"/>
      <c r="C1878" s="25"/>
      <c r="D1878" s="25"/>
      <c r="E1878" s="25"/>
      <c r="G1878" s="25"/>
      <c r="H1878" s="25"/>
      <c r="I1878" s="18">
        <v>4</v>
      </c>
      <c r="J1878" s="18">
        <v>4.8000000000000001E-2</v>
      </c>
      <c r="K1878" s="18">
        <v>136.06100000000001</v>
      </c>
      <c r="L1878" s="18">
        <v>61.832999999999998</v>
      </c>
      <c r="M1878" s="18">
        <v>220.667</v>
      </c>
      <c r="N1878" s="18">
        <v>-90</v>
      </c>
      <c r="O1878" s="18">
        <v>1.0249999999999999</v>
      </c>
      <c r="P1878" s="18"/>
      <c r="Q1878" s="18">
        <v>1.0249999999999999</v>
      </c>
      <c r="R1878" s="18">
        <f t="shared" si="66"/>
        <v>0.68067600000000006</v>
      </c>
    </row>
    <row r="1879" spans="2:18" x14ac:dyDescent="0.25">
      <c r="B1879" s="25"/>
      <c r="C1879" s="25"/>
      <c r="D1879" s="25"/>
      <c r="E1879" s="25"/>
      <c r="G1879" s="25"/>
      <c r="H1879" s="25"/>
      <c r="I1879" s="18">
        <v>5</v>
      </c>
      <c r="J1879" s="18">
        <v>9.2999999999999999E-2</v>
      </c>
      <c r="K1879" s="18">
        <v>226.495</v>
      </c>
      <c r="L1879" s="18">
        <v>111.833</v>
      </c>
      <c r="M1879" s="18">
        <v>246.08500000000001</v>
      </c>
      <c r="N1879" s="18">
        <v>-90.602999999999994</v>
      </c>
      <c r="O1879" s="18">
        <v>2.073</v>
      </c>
      <c r="P1879" s="18"/>
      <c r="Q1879" s="18">
        <v>2.073</v>
      </c>
      <c r="R1879" s="18">
        <f t="shared" si="66"/>
        <v>0.26499600000000001</v>
      </c>
    </row>
    <row r="1880" spans="2:18" x14ac:dyDescent="0.25">
      <c r="B1880" s="25"/>
      <c r="C1880" s="25"/>
      <c r="D1880" s="25"/>
      <c r="E1880" s="25"/>
      <c r="G1880" s="25"/>
      <c r="H1880" s="25"/>
      <c r="I1880" s="18">
        <v>6</v>
      </c>
      <c r="J1880" s="18">
        <v>8.8999999999999996E-2</v>
      </c>
      <c r="K1880" s="18">
        <v>162.447</v>
      </c>
      <c r="L1880" s="18">
        <v>141</v>
      </c>
      <c r="M1880" s="18">
        <v>191</v>
      </c>
      <c r="N1880" s="18">
        <v>-90</v>
      </c>
      <c r="O1880" s="18">
        <v>2.0070000000000001</v>
      </c>
      <c r="P1880" s="18"/>
      <c r="Q1880" s="18">
        <v>2.0070000000000001</v>
      </c>
      <c r="R1880" s="18">
        <f t="shared" si="66"/>
        <v>1.058252</v>
      </c>
    </row>
    <row r="1881" spans="2:18" x14ac:dyDescent="0.25">
      <c r="B1881" s="25"/>
      <c r="C1881" s="25"/>
      <c r="D1881" s="25"/>
      <c r="E1881" s="25"/>
      <c r="G1881" s="25"/>
      <c r="H1881" s="25"/>
      <c r="I1881" s="18">
        <v>7</v>
      </c>
      <c r="J1881" s="18">
        <v>0.154</v>
      </c>
      <c r="K1881" s="18">
        <v>225.93299999999999</v>
      </c>
      <c r="L1881" s="18">
        <v>195.167</v>
      </c>
      <c r="M1881" s="18">
        <v>240.25</v>
      </c>
      <c r="N1881" s="18">
        <v>-90</v>
      </c>
      <c r="O1881" s="18">
        <v>3.4689999999999999</v>
      </c>
      <c r="P1881" s="18"/>
      <c r="Q1881" s="18">
        <v>3.4689999999999999</v>
      </c>
      <c r="R1881" s="18">
        <f t="shared" si="66"/>
        <v>2.4940799999999999</v>
      </c>
    </row>
    <row r="1882" spans="2:18" x14ac:dyDescent="0.25">
      <c r="B1882" s="25"/>
      <c r="C1882" s="25"/>
      <c r="D1882" s="25"/>
      <c r="E1882" s="25"/>
      <c r="G1882" s="25"/>
      <c r="H1882" s="25"/>
      <c r="I1882" s="18">
        <v>8</v>
      </c>
      <c r="J1882" s="18">
        <v>0.11</v>
      </c>
      <c r="K1882" s="18">
        <v>204.303</v>
      </c>
      <c r="L1882" s="18">
        <v>8.5120000000000005</v>
      </c>
      <c r="M1882" s="18">
        <v>241.083</v>
      </c>
      <c r="N1882" s="18">
        <v>-90</v>
      </c>
      <c r="O1882" s="18">
        <v>2.4649999999999999</v>
      </c>
      <c r="P1882" s="18"/>
      <c r="Q1882" s="18">
        <v>2.4649999999999999</v>
      </c>
      <c r="R1882" s="18">
        <f t="shared" si="66"/>
        <v>0.15068399999999998</v>
      </c>
    </row>
    <row r="1883" spans="2:18" x14ac:dyDescent="0.25">
      <c r="B1883" s="25"/>
      <c r="C1883" s="25"/>
      <c r="D1883" s="25"/>
      <c r="E1883" s="25"/>
      <c r="G1883" s="25"/>
      <c r="H1883" s="25"/>
      <c r="I1883" s="18">
        <v>9</v>
      </c>
      <c r="J1883" s="18">
        <v>2.1000000000000001E-2</v>
      </c>
      <c r="K1883" s="18">
        <v>74.635999999999996</v>
      </c>
      <c r="L1883" s="18">
        <v>34.417000000000002</v>
      </c>
      <c r="M1883" s="18">
        <v>86</v>
      </c>
      <c r="N1883" s="18">
        <v>-90</v>
      </c>
      <c r="O1883" s="18">
        <v>0.436</v>
      </c>
      <c r="P1883" s="18"/>
      <c r="Q1883" s="18"/>
      <c r="R1883" s="18"/>
    </row>
    <row r="1884" spans="2:18" x14ac:dyDescent="0.25">
      <c r="B1884" s="25"/>
      <c r="C1884" s="25"/>
      <c r="D1884" s="25"/>
      <c r="E1884" s="25"/>
      <c r="G1884" s="25"/>
      <c r="H1884" s="25"/>
      <c r="I1884" s="18">
        <v>10</v>
      </c>
      <c r="J1884" s="18">
        <v>0.03</v>
      </c>
      <c r="K1884" s="18">
        <v>19.058</v>
      </c>
      <c r="L1884" s="18">
        <v>9.3330000000000002</v>
      </c>
      <c r="M1884" s="18">
        <v>20.556000000000001</v>
      </c>
      <c r="N1884" s="18">
        <v>-90</v>
      </c>
      <c r="O1884" s="18">
        <v>0.63300000000000001</v>
      </c>
      <c r="P1884" s="18"/>
      <c r="Q1884" s="18"/>
      <c r="R1884" s="18"/>
    </row>
    <row r="1885" spans="2:18" x14ac:dyDescent="0.25">
      <c r="B1885" s="25"/>
      <c r="C1885" s="25"/>
      <c r="D1885" s="25"/>
      <c r="E1885" s="25"/>
      <c r="G1885" s="25"/>
      <c r="H1885" s="25"/>
      <c r="I1885" s="18">
        <v>11</v>
      </c>
      <c r="J1885" s="18">
        <v>2.1000000000000001E-2</v>
      </c>
      <c r="K1885" s="18">
        <v>22.245000000000001</v>
      </c>
      <c r="L1885" s="18">
        <v>16.100000000000001</v>
      </c>
      <c r="M1885" s="18">
        <v>29</v>
      </c>
      <c r="N1885" s="18">
        <v>-90</v>
      </c>
      <c r="O1885" s="18">
        <v>0.41499999999999998</v>
      </c>
      <c r="P1885" s="18"/>
      <c r="Q1885" s="18"/>
      <c r="R1885" s="18"/>
    </row>
    <row r="1886" spans="2:18" x14ac:dyDescent="0.25">
      <c r="B1886" s="25"/>
      <c r="C1886" s="25"/>
      <c r="D1886" s="25"/>
      <c r="E1886" s="25"/>
      <c r="G1886" s="25"/>
      <c r="H1886" s="25"/>
      <c r="I1886" s="18">
        <v>12</v>
      </c>
      <c r="J1886" s="18">
        <v>1.9E-2</v>
      </c>
      <c r="K1886" s="18">
        <v>68.966999999999999</v>
      </c>
      <c r="L1886" s="18">
        <v>3.6669999999999998</v>
      </c>
      <c r="M1886" s="18">
        <v>149.333</v>
      </c>
      <c r="N1886" s="18">
        <v>-90</v>
      </c>
      <c r="O1886" s="18">
        <v>0.39300000000000002</v>
      </c>
      <c r="P1886" s="18"/>
      <c r="Q1886" s="18"/>
      <c r="R1886" s="18"/>
    </row>
    <row r="1887" spans="2:18" x14ac:dyDescent="0.25">
      <c r="B1887" s="25"/>
      <c r="C1887" s="25"/>
      <c r="D1887" s="25"/>
      <c r="E1887" s="25"/>
      <c r="G1887" s="25"/>
      <c r="H1887" s="25"/>
      <c r="I1887" s="18">
        <v>13</v>
      </c>
      <c r="J1887" s="18">
        <v>0.01</v>
      </c>
      <c r="K1887" s="18">
        <v>45.216999999999999</v>
      </c>
      <c r="L1887" s="18">
        <v>12.333</v>
      </c>
      <c r="M1887" s="18">
        <v>99.332999999999998</v>
      </c>
      <c r="N1887" s="18">
        <v>-90</v>
      </c>
      <c r="O1887" s="18">
        <v>0.153</v>
      </c>
      <c r="P1887" s="18"/>
      <c r="Q1887" s="18"/>
      <c r="R1887" s="18"/>
    </row>
    <row r="1888" spans="2:18" x14ac:dyDescent="0.25">
      <c r="B1888" s="25"/>
      <c r="C1888" s="25"/>
      <c r="D1888" s="25"/>
      <c r="E1888" s="25"/>
      <c r="G1888" s="25"/>
      <c r="H1888" s="25"/>
      <c r="I1888" s="18">
        <v>14</v>
      </c>
      <c r="J1888" s="18">
        <v>2.9000000000000001E-2</v>
      </c>
      <c r="K1888" s="18">
        <v>118.367</v>
      </c>
      <c r="L1888" s="18">
        <v>57.832999999999998</v>
      </c>
      <c r="M1888" s="18">
        <v>126.833</v>
      </c>
      <c r="N1888" s="18">
        <v>-90</v>
      </c>
      <c r="O1888" s="18">
        <v>0.61099999999999999</v>
      </c>
      <c r="P1888" s="18"/>
      <c r="Q1888" s="18"/>
      <c r="R1888" s="18"/>
    </row>
    <row r="1889" spans="2:18" x14ac:dyDescent="0.25">
      <c r="B1889" s="25"/>
      <c r="C1889" s="25"/>
      <c r="D1889" s="25"/>
      <c r="E1889" s="25"/>
      <c r="G1889" s="25"/>
      <c r="H1889" s="25"/>
      <c r="I1889" s="18">
        <v>15</v>
      </c>
      <c r="J1889" s="18">
        <v>6.5000000000000002E-2</v>
      </c>
      <c r="K1889" s="18">
        <v>106.245</v>
      </c>
      <c r="L1889" s="18">
        <v>14.333</v>
      </c>
      <c r="M1889" s="18">
        <v>110.667</v>
      </c>
      <c r="N1889" s="18">
        <v>-90</v>
      </c>
      <c r="O1889" s="18">
        <v>1.44</v>
      </c>
      <c r="P1889" s="18"/>
      <c r="Q1889" s="18"/>
      <c r="R1889" s="18"/>
    </row>
    <row r="1890" spans="2:18" x14ac:dyDescent="0.25">
      <c r="B1890" s="25"/>
      <c r="C1890" s="25"/>
      <c r="D1890" s="25"/>
      <c r="E1890" s="25"/>
      <c r="G1890" s="25"/>
      <c r="H1890" s="25"/>
      <c r="I1890" s="18">
        <v>16</v>
      </c>
      <c r="J1890" s="18">
        <v>6.0000000000000001E-3</v>
      </c>
      <c r="K1890" s="18">
        <v>29.556000000000001</v>
      </c>
      <c r="L1890" s="18">
        <v>8</v>
      </c>
      <c r="M1890" s="18">
        <v>44</v>
      </c>
      <c r="N1890" s="18">
        <v>-90</v>
      </c>
      <c r="O1890" s="18">
        <v>8.6999999999999994E-2</v>
      </c>
      <c r="P1890" s="18"/>
      <c r="Q1890" s="18"/>
      <c r="R1890" s="18"/>
    </row>
    <row r="1891" spans="2:18" x14ac:dyDescent="0.25">
      <c r="B1891" s="25"/>
      <c r="C1891" s="25"/>
      <c r="D1891" s="25"/>
      <c r="E1891" s="25"/>
      <c r="G1891" s="25"/>
      <c r="H1891" s="25"/>
      <c r="I1891" s="25"/>
      <c r="J1891" s="25"/>
      <c r="K1891" s="25"/>
      <c r="L1891" s="25"/>
      <c r="N1891" s="25"/>
      <c r="O1891" s="25"/>
    </row>
    <row r="1892" spans="2:18" x14ac:dyDescent="0.25">
      <c r="B1892" s="25"/>
      <c r="C1892" s="25"/>
      <c r="D1892" s="25"/>
      <c r="E1892" s="25"/>
      <c r="G1892" s="25"/>
      <c r="H1892" s="25"/>
      <c r="I1892" s="18" t="s">
        <v>372</v>
      </c>
      <c r="J1892" s="18" t="s">
        <v>373</v>
      </c>
      <c r="K1892" s="18" t="s">
        <v>374</v>
      </c>
      <c r="L1892" s="18" t="s">
        <v>375</v>
      </c>
      <c r="M1892" s="18" t="s">
        <v>376</v>
      </c>
      <c r="N1892" s="18" t="s">
        <v>377</v>
      </c>
      <c r="O1892" s="18" t="s">
        <v>378</v>
      </c>
      <c r="P1892" s="18"/>
      <c r="Q1892" s="18" t="s">
        <v>379</v>
      </c>
      <c r="R1892" s="18" t="s">
        <v>380</v>
      </c>
    </row>
    <row r="1893" spans="2:18" x14ac:dyDescent="0.25">
      <c r="B1893" s="25"/>
      <c r="C1893" s="25"/>
      <c r="D1893" s="25"/>
      <c r="E1893" s="25"/>
      <c r="G1893" s="25"/>
      <c r="H1893" s="25"/>
      <c r="I1893" s="18">
        <v>1</v>
      </c>
      <c r="J1893" s="18">
        <v>2.7E-2</v>
      </c>
      <c r="K1893" s="18">
        <v>57.94</v>
      </c>
      <c r="L1893" s="18">
        <v>9.7590000000000003</v>
      </c>
      <c r="M1893" s="18">
        <v>151.898</v>
      </c>
      <c r="N1893" s="18">
        <v>-90</v>
      </c>
      <c r="O1893" s="18">
        <v>1.034</v>
      </c>
      <c r="P1893" s="18"/>
      <c r="Q1893" s="18">
        <v>1.034</v>
      </c>
      <c r="R1893" s="18">
        <f t="shared" ref="R1893:R1898" si="67">O1899*1.732</f>
        <v>0.26499600000000001</v>
      </c>
    </row>
    <row r="1894" spans="2:18" x14ac:dyDescent="0.25">
      <c r="B1894" s="25"/>
      <c r="C1894" s="25"/>
      <c r="D1894" s="25"/>
      <c r="E1894" s="25"/>
      <c r="G1894" s="25"/>
      <c r="H1894" s="25"/>
      <c r="I1894" s="18">
        <v>2</v>
      </c>
      <c r="J1894" s="18">
        <v>2.7E-2</v>
      </c>
      <c r="K1894" s="18">
        <v>122.444</v>
      </c>
      <c r="L1894" s="18">
        <v>33.722000000000001</v>
      </c>
      <c r="M1894" s="18">
        <v>185.47200000000001</v>
      </c>
      <c r="N1894" s="18">
        <v>-90</v>
      </c>
      <c r="O1894" s="18">
        <v>1.0169999999999999</v>
      </c>
      <c r="P1894" s="18"/>
      <c r="Q1894" s="18">
        <v>1.0169999999999999</v>
      </c>
      <c r="R1894" s="18">
        <f t="shared" si="67"/>
        <v>0.73436800000000002</v>
      </c>
    </row>
    <row r="1895" spans="2:18" x14ac:dyDescent="0.25">
      <c r="B1895" s="25"/>
      <c r="C1895" s="25"/>
      <c r="D1895" s="25"/>
      <c r="E1895" s="25"/>
      <c r="G1895" s="25"/>
      <c r="H1895" s="25"/>
      <c r="I1895" s="18">
        <v>3</v>
      </c>
      <c r="J1895" s="18">
        <v>2.5999999999999999E-2</v>
      </c>
      <c r="K1895" s="18">
        <v>46.548999999999999</v>
      </c>
      <c r="L1895" s="18">
        <v>20.943999999999999</v>
      </c>
      <c r="M1895" s="18">
        <v>105.889</v>
      </c>
      <c r="N1895" s="18">
        <v>-90</v>
      </c>
      <c r="O1895" s="18">
        <v>1</v>
      </c>
      <c r="P1895" s="18"/>
      <c r="Q1895" s="18">
        <v>1</v>
      </c>
      <c r="R1895" s="18">
        <f t="shared" si="67"/>
        <v>0.14722000000000002</v>
      </c>
    </row>
    <row r="1896" spans="2:18" x14ac:dyDescent="0.25">
      <c r="B1896" s="25"/>
      <c r="C1896" s="25"/>
      <c r="D1896" s="25"/>
      <c r="E1896" s="25"/>
      <c r="G1896" s="25"/>
      <c r="H1896" s="25"/>
      <c r="I1896" s="18">
        <v>4</v>
      </c>
      <c r="J1896" s="18">
        <v>5.8000000000000003E-2</v>
      </c>
      <c r="K1896" s="18">
        <v>220.42500000000001</v>
      </c>
      <c r="L1896" s="18">
        <v>144.583</v>
      </c>
      <c r="M1896" s="18">
        <v>228.22200000000001</v>
      </c>
      <c r="N1896" s="18">
        <v>-90</v>
      </c>
      <c r="O1896" s="18">
        <v>2.246</v>
      </c>
      <c r="P1896" s="18"/>
      <c r="Q1896" s="18">
        <v>2.246</v>
      </c>
      <c r="R1896" s="18">
        <f t="shared" si="67"/>
        <v>0.57329200000000002</v>
      </c>
    </row>
    <row r="1897" spans="2:18" x14ac:dyDescent="0.25">
      <c r="B1897" s="25"/>
      <c r="C1897" s="25"/>
      <c r="D1897" s="25"/>
      <c r="E1897" s="25"/>
      <c r="G1897" s="25"/>
      <c r="H1897" s="25"/>
      <c r="I1897" s="18">
        <v>5</v>
      </c>
      <c r="J1897" s="18">
        <v>7.0000000000000001E-3</v>
      </c>
      <c r="K1897" s="18">
        <v>188.82400000000001</v>
      </c>
      <c r="L1897" s="18">
        <v>126.806</v>
      </c>
      <c r="M1897" s="18">
        <v>201.79599999999999</v>
      </c>
      <c r="N1897" s="18">
        <v>-90</v>
      </c>
      <c r="O1897" s="18">
        <v>0.26300000000000001</v>
      </c>
      <c r="P1897" s="18"/>
      <c r="Q1897" s="18">
        <v>0.26300000000000001</v>
      </c>
      <c r="R1897" s="18">
        <f t="shared" si="67"/>
        <v>0.161076</v>
      </c>
    </row>
    <row r="1898" spans="2:18" x14ac:dyDescent="0.25">
      <c r="B1898" s="25"/>
      <c r="C1898" s="25"/>
      <c r="D1898" s="25"/>
      <c r="E1898" s="25"/>
      <c r="G1898" s="25"/>
      <c r="H1898" s="25"/>
      <c r="I1898" s="18">
        <v>6</v>
      </c>
      <c r="J1898" s="18">
        <v>2.9000000000000001E-2</v>
      </c>
      <c r="K1898" s="18">
        <v>238.65</v>
      </c>
      <c r="L1898" s="18">
        <v>156.583</v>
      </c>
      <c r="M1898" s="18">
        <v>242.75</v>
      </c>
      <c r="N1898" s="18">
        <v>-90</v>
      </c>
      <c r="O1898" s="18">
        <v>1.1100000000000001</v>
      </c>
      <c r="P1898" s="18"/>
      <c r="Q1898" s="18">
        <v>1.1100000000000001</v>
      </c>
      <c r="R1898" s="18">
        <f t="shared" si="67"/>
        <v>0.32215199999999999</v>
      </c>
    </row>
    <row r="1899" spans="2:18" x14ac:dyDescent="0.25">
      <c r="B1899" s="25"/>
      <c r="C1899" s="25"/>
      <c r="D1899" s="25"/>
      <c r="E1899" s="25"/>
      <c r="G1899" s="25"/>
      <c r="H1899" s="25"/>
      <c r="I1899" s="18">
        <v>7</v>
      </c>
      <c r="J1899" s="18">
        <v>5.0000000000000001E-3</v>
      </c>
      <c r="K1899" s="18">
        <v>72.686999999999998</v>
      </c>
      <c r="L1899" s="18">
        <v>50.944000000000003</v>
      </c>
      <c r="M1899" s="18">
        <v>84.37</v>
      </c>
      <c r="N1899" s="18">
        <v>-90</v>
      </c>
      <c r="O1899" s="18">
        <v>0.153</v>
      </c>
      <c r="P1899" s="18"/>
      <c r="Q1899" s="18"/>
      <c r="R1899" s="18"/>
    </row>
    <row r="1900" spans="2:18" x14ac:dyDescent="0.25">
      <c r="B1900" s="25"/>
      <c r="C1900" s="25"/>
      <c r="D1900" s="25"/>
      <c r="E1900" s="25"/>
      <c r="G1900" s="25"/>
      <c r="H1900" s="25"/>
      <c r="I1900" s="18">
        <v>8</v>
      </c>
      <c r="J1900" s="18">
        <v>1.2E-2</v>
      </c>
      <c r="K1900" s="18">
        <v>100.505</v>
      </c>
      <c r="L1900" s="18">
        <v>35.5</v>
      </c>
      <c r="M1900" s="18">
        <v>110.833</v>
      </c>
      <c r="N1900" s="18">
        <v>-90</v>
      </c>
      <c r="O1900" s="18">
        <v>0.42399999999999999</v>
      </c>
      <c r="P1900" s="18"/>
      <c r="Q1900" s="18"/>
      <c r="R1900" s="18"/>
    </row>
    <row r="1901" spans="2:18" x14ac:dyDescent="0.25">
      <c r="B1901" s="25"/>
      <c r="C1901" s="25"/>
      <c r="D1901" s="25"/>
      <c r="E1901" s="25"/>
      <c r="G1901" s="25"/>
      <c r="H1901" s="25"/>
      <c r="I1901" s="18">
        <v>9</v>
      </c>
      <c r="J1901" s="18">
        <v>3.0000000000000001E-3</v>
      </c>
      <c r="K1901" s="18">
        <v>97.433000000000007</v>
      </c>
      <c r="L1901" s="18">
        <v>65.555999999999997</v>
      </c>
      <c r="M1901" s="18">
        <v>111.04600000000001</v>
      </c>
      <c r="N1901" s="18">
        <v>-90</v>
      </c>
      <c r="O1901" s="18">
        <v>8.5000000000000006E-2</v>
      </c>
      <c r="P1901" s="18"/>
      <c r="Q1901" s="18"/>
      <c r="R1901" s="18"/>
    </row>
    <row r="1902" spans="2:18" x14ac:dyDescent="0.25">
      <c r="B1902" s="25"/>
      <c r="C1902" s="25"/>
      <c r="D1902" s="25"/>
      <c r="E1902" s="25"/>
      <c r="G1902" s="25"/>
      <c r="H1902" s="25"/>
      <c r="I1902" s="18">
        <v>10</v>
      </c>
      <c r="J1902" s="18">
        <v>8.9999999999999993E-3</v>
      </c>
      <c r="K1902" s="18">
        <v>105.946</v>
      </c>
      <c r="L1902" s="18">
        <v>48.722000000000001</v>
      </c>
      <c r="M1902" s="18">
        <v>111.97199999999999</v>
      </c>
      <c r="N1902" s="18">
        <v>-90</v>
      </c>
      <c r="O1902" s="18">
        <v>0.33100000000000002</v>
      </c>
      <c r="P1902" s="18"/>
      <c r="Q1902" s="18"/>
      <c r="R1902" s="18"/>
    </row>
    <row r="1903" spans="2:18" x14ac:dyDescent="0.25">
      <c r="B1903" s="25"/>
      <c r="C1903" s="25"/>
      <c r="D1903" s="25"/>
      <c r="E1903" s="25"/>
      <c r="G1903" s="25"/>
      <c r="H1903" s="25"/>
      <c r="I1903" s="18">
        <v>11</v>
      </c>
      <c r="J1903" s="18">
        <v>3.0000000000000001E-3</v>
      </c>
      <c r="K1903" s="18">
        <v>86.403000000000006</v>
      </c>
      <c r="L1903" s="18">
        <v>46.667000000000002</v>
      </c>
      <c r="M1903" s="18">
        <v>105.806</v>
      </c>
      <c r="N1903" s="18">
        <v>-90</v>
      </c>
      <c r="O1903" s="18">
        <v>9.2999999999999999E-2</v>
      </c>
      <c r="P1903" s="18"/>
      <c r="Q1903" s="18"/>
      <c r="R1903" s="18"/>
    </row>
    <row r="1904" spans="2:18" x14ac:dyDescent="0.25">
      <c r="B1904" s="25"/>
      <c r="C1904" s="25"/>
      <c r="D1904" s="25"/>
      <c r="E1904" s="25"/>
      <c r="G1904" s="25"/>
      <c r="H1904" s="25"/>
      <c r="I1904" s="18">
        <v>12</v>
      </c>
      <c r="J1904" s="18">
        <v>5.0000000000000001E-3</v>
      </c>
      <c r="K1904" s="18">
        <v>65.271000000000001</v>
      </c>
      <c r="L1904" s="18">
        <v>43.972000000000001</v>
      </c>
      <c r="M1904" s="18">
        <v>71.058000000000007</v>
      </c>
      <c r="N1904" s="18">
        <v>-90</v>
      </c>
      <c r="O1904" s="18">
        <v>0.186</v>
      </c>
      <c r="P1904" s="18"/>
      <c r="Q1904" s="18"/>
      <c r="R1904" s="18"/>
    </row>
    <row r="1905" spans="1:18" x14ac:dyDescent="0.25">
      <c r="B1905" s="25"/>
      <c r="C1905" s="25"/>
      <c r="D1905" s="25"/>
      <c r="E1905" s="25"/>
      <c r="G1905" s="25"/>
      <c r="H1905" s="25"/>
      <c r="I1905" s="25"/>
      <c r="J1905" s="25"/>
      <c r="K1905" s="25"/>
      <c r="L1905" s="25"/>
      <c r="N1905" s="25"/>
      <c r="O1905" s="25"/>
    </row>
    <row r="1906" spans="1:18" x14ac:dyDescent="0.25">
      <c r="B1906" s="25"/>
      <c r="C1906" s="25"/>
      <c r="D1906" s="25"/>
      <c r="E1906" s="25"/>
      <c r="G1906" s="25"/>
      <c r="H1906" s="25"/>
    </row>
    <row r="1907" spans="1:18" s="25" customFormat="1" ht="17.399999999999999" customHeight="1" x14ac:dyDescent="0.25">
      <c r="A1907" s="25">
        <v>30</v>
      </c>
      <c r="B1907" s="25" t="s">
        <v>202</v>
      </c>
      <c r="C1907" s="25" t="s">
        <v>16</v>
      </c>
      <c r="E1907" s="25" t="s">
        <v>132</v>
      </c>
      <c r="F1907" s="7" t="s">
        <v>28</v>
      </c>
      <c r="G1907" s="25" t="s">
        <v>52</v>
      </c>
      <c r="I1907" s="7">
        <v>3</v>
      </c>
      <c r="J1907" s="7">
        <v>2.8530000000000002</v>
      </c>
      <c r="K1907" s="7">
        <v>0.339472</v>
      </c>
      <c r="L1907" s="7">
        <v>3</v>
      </c>
      <c r="M1907" s="7">
        <v>0.92300000000000004</v>
      </c>
      <c r="N1907" s="7">
        <v>4.8495999999999997E-2</v>
      </c>
      <c r="O1907" s="7"/>
    </row>
    <row r="1908" spans="1:18" x14ac:dyDescent="0.25">
      <c r="B1908" s="25" t="s">
        <v>202</v>
      </c>
      <c r="C1908" s="25" t="s">
        <v>16</v>
      </c>
      <c r="D1908" s="25"/>
      <c r="E1908" s="25" t="s">
        <v>132</v>
      </c>
      <c r="F1908" s="7" t="s">
        <v>28</v>
      </c>
      <c r="G1908" s="25" t="s">
        <v>39</v>
      </c>
      <c r="H1908" s="25"/>
      <c r="I1908" s="7">
        <v>3</v>
      </c>
      <c r="J1908" s="7">
        <v>1.8460000000000001</v>
      </c>
      <c r="K1908" s="7">
        <v>0</v>
      </c>
      <c r="L1908" s="7">
        <v>3</v>
      </c>
      <c r="M1908" s="7">
        <v>0.97899999999999998</v>
      </c>
      <c r="N1908" s="7">
        <v>0.14548800000000001</v>
      </c>
    </row>
    <row r="1909" spans="1:18" x14ac:dyDescent="0.25">
      <c r="B1909" s="25" t="s">
        <v>202</v>
      </c>
      <c r="C1909" s="25" t="s">
        <v>16</v>
      </c>
      <c r="D1909" s="25"/>
      <c r="E1909" s="25" t="s">
        <v>132</v>
      </c>
      <c r="F1909" s="7" t="s">
        <v>28</v>
      </c>
      <c r="G1909" s="25" t="s">
        <v>146</v>
      </c>
      <c r="H1909" s="25"/>
      <c r="I1909" s="7">
        <v>3</v>
      </c>
      <c r="J1909" s="7">
        <v>3.3849999999999998</v>
      </c>
      <c r="K1909" s="7">
        <v>0.38796799999999998</v>
      </c>
      <c r="L1909" s="7">
        <v>3</v>
      </c>
      <c r="M1909" s="7">
        <v>0.97899999999999998</v>
      </c>
      <c r="N1909" s="7">
        <v>9.6991999999999995E-2</v>
      </c>
    </row>
    <row r="1910" spans="1:18" x14ac:dyDescent="0.25">
      <c r="B1910" s="25" t="s">
        <v>202</v>
      </c>
      <c r="C1910" s="25" t="s">
        <v>16</v>
      </c>
      <c r="D1910" s="25"/>
      <c r="E1910" s="25" t="s">
        <v>132</v>
      </c>
      <c r="F1910" s="7" t="s">
        <v>28</v>
      </c>
      <c r="G1910" s="25" t="s">
        <v>30</v>
      </c>
      <c r="H1910" s="25"/>
      <c r="I1910" s="7">
        <v>3</v>
      </c>
      <c r="J1910" s="7">
        <v>2.1259999999999999</v>
      </c>
      <c r="K1910" s="7">
        <v>0.38796799999999998</v>
      </c>
      <c r="L1910" s="7">
        <v>3</v>
      </c>
      <c r="M1910" s="7">
        <v>0.97899999999999998</v>
      </c>
      <c r="N1910" s="7">
        <v>0.19398399999999999</v>
      </c>
    </row>
    <row r="1911" spans="1:18" x14ac:dyDescent="0.25">
      <c r="B1911" s="25" t="s">
        <v>202</v>
      </c>
      <c r="C1911" s="25" t="s">
        <v>16</v>
      </c>
      <c r="D1911" s="25"/>
      <c r="E1911" s="25" t="s">
        <v>132</v>
      </c>
      <c r="F1911" s="7" t="s">
        <v>28</v>
      </c>
      <c r="G1911" s="25" t="s">
        <v>50</v>
      </c>
      <c r="H1911" s="25"/>
      <c r="I1911" s="7">
        <v>3</v>
      </c>
      <c r="J1911" s="7">
        <v>3.07</v>
      </c>
      <c r="K1911" s="7">
        <v>0.63391200000000003</v>
      </c>
      <c r="L1911" s="7">
        <v>3</v>
      </c>
      <c r="M1911" s="7">
        <v>0.98599999999999999</v>
      </c>
      <c r="N1911" s="7">
        <v>0.24421199999999998</v>
      </c>
    </row>
    <row r="1912" spans="1:18" x14ac:dyDescent="0.25">
      <c r="B1912" s="25" t="s">
        <v>202</v>
      </c>
      <c r="C1912" s="25" t="s">
        <v>16</v>
      </c>
      <c r="D1912" s="25"/>
      <c r="E1912" s="25" t="s">
        <v>132</v>
      </c>
      <c r="F1912" s="7" t="s">
        <v>28</v>
      </c>
      <c r="G1912" s="25" t="s">
        <v>103</v>
      </c>
      <c r="H1912" s="25"/>
      <c r="I1912" s="7">
        <v>3</v>
      </c>
      <c r="J1912" s="7">
        <v>1.014</v>
      </c>
      <c r="K1912" s="7">
        <v>9.6991999999999995E-2</v>
      </c>
      <c r="L1912" s="7">
        <v>3</v>
      </c>
      <c r="M1912" s="7">
        <v>0.95799999999999996</v>
      </c>
      <c r="N1912" s="7">
        <v>0.29270800000000002</v>
      </c>
    </row>
    <row r="1913" spans="1:18" x14ac:dyDescent="0.25">
      <c r="B1913" s="25" t="s">
        <v>202</v>
      </c>
      <c r="C1913" s="25" t="s">
        <v>16</v>
      </c>
      <c r="D1913" s="25"/>
      <c r="E1913" s="25" t="s">
        <v>132</v>
      </c>
      <c r="F1913" s="7" t="s">
        <v>28</v>
      </c>
      <c r="G1913" s="25" t="s">
        <v>34</v>
      </c>
      <c r="H1913" s="25"/>
      <c r="I1913" s="7">
        <v>3</v>
      </c>
      <c r="J1913" s="7">
        <v>1.496</v>
      </c>
      <c r="K1913" s="7">
        <v>0.12124000000000001</v>
      </c>
      <c r="L1913" s="7">
        <v>3</v>
      </c>
      <c r="M1913" s="7">
        <v>1.004</v>
      </c>
      <c r="N1913" s="7">
        <v>0.152416</v>
      </c>
    </row>
    <row r="1914" spans="1:18" x14ac:dyDescent="0.25">
      <c r="B1914" s="25" t="s">
        <v>202</v>
      </c>
      <c r="C1914" s="25" t="s">
        <v>16</v>
      </c>
      <c r="D1914" s="25"/>
      <c r="E1914" s="25" t="s">
        <v>132</v>
      </c>
      <c r="F1914" s="7" t="s">
        <v>28</v>
      </c>
      <c r="G1914" s="25" t="s">
        <v>33</v>
      </c>
      <c r="H1914" s="25"/>
      <c r="I1914" s="7">
        <v>3</v>
      </c>
      <c r="J1914" s="7">
        <v>1.901</v>
      </c>
      <c r="K1914" s="7">
        <v>0.18359200000000001</v>
      </c>
      <c r="L1914" s="7">
        <v>3</v>
      </c>
      <c r="M1914" s="7">
        <v>1.004</v>
      </c>
      <c r="N1914" s="7">
        <v>0.152416</v>
      </c>
    </row>
    <row r="1915" spans="1:18" x14ac:dyDescent="0.25">
      <c r="B1915" s="25" t="s">
        <v>202</v>
      </c>
      <c r="C1915" s="25" t="s">
        <v>16</v>
      </c>
      <c r="D1915" s="25"/>
      <c r="E1915" s="25" t="s">
        <v>132</v>
      </c>
      <c r="F1915" s="7" t="s">
        <v>28</v>
      </c>
      <c r="G1915" s="25" t="s">
        <v>41</v>
      </c>
      <c r="H1915" s="25"/>
      <c r="I1915" s="7">
        <v>3</v>
      </c>
      <c r="J1915" s="7">
        <v>1.972</v>
      </c>
      <c r="K1915" s="7">
        <v>0.213036</v>
      </c>
      <c r="L1915" s="7">
        <v>3</v>
      </c>
      <c r="M1915" s="7">
        <v>1.004</v>
      </c>
      <c r="N1915" s="7">
        <v>0.152416</v>
      </c>
    </row>
    <row r="1916" spans="1:18" x14ac:dyDescent="0.25">
      <c r="B1916" s="25" t="s">
        <v>202</v>
      </c>
      <c r="C1916" s="25" t="s">
        <v>16</v>
      </c>
      <c r="D1916" s="25"/>
      <c r="E1916" s="25" t="s">
        <v>132</v>
      </c>
      <c r="F1916" s="7" t="s">
        <v>28</v>
      </c>
      <c r="G1916" s="25" t="s">
        <v>204</v>
      </c>
      <c r="H1916" s="25"/>
      <c r="I1916" s="7">
        <v>3</v>
      </c>
      <c r="J1916" s="7">
        <v>1.1439999999999999</v>
      </c>
      <c r="K1916" s="7">
        <v>0.30483199999999999</v>
      </c>
      <c r="L1916" s="7">
        <v>3</v>
      </c>
      <c r="M1916" s="7">
        <v>1.004</v>
      </c>
      <c r="N1916" s="7">
        <v>0.12124000000000001</v>
      </c>
    </row>
    <row r="1917" spans="1:18" x14ac:dyDescent="0.25">
      <c r="B1917" s="25"/>
      <c r="C1917" s="25"/>
      <c r="D1917" s="25"/>
      <c r="E1917" s="25"/>
      <c r="G1917" s="25"/>
      <c r="H1917" s="25"/>
    </row>
    <row r="1918" spans="1:18" x14ac:dyDescent="0.25">
      <c r="B1918" s="25"/>
      <c r="C1918" s="25"/>
      <c r="D1918" s="25"/>
      <c r="E1918" s="25"/>
      <c r="G1918" s="25"/>
      <c r="H1918" s="25"/>
      <c r="I1918" s="18" t="s">
        <v>372</v>
      </c>
      <c r="J1918" s="18" t="s">
        <v>373</v>
      </c>
      <c r="K1918" s="18" t="s">
        <v>374</v>
      </c>
      <c r="L1918" s="18" t="s">
        <v>375</v>
      </c>
      <c r="M1918" s="18" t="s">
        <v>376</v>
      </c>
      <c r="N1918" s="18" t="s">
        <v>377</v>
      </c>
      <c r="O1918" s="18" t="s">
        <v>378</v>
      </c>
      <c r="P1918" s="18"/>
      <c r="Q1918" s="18" t="s">
        <v>662</v>
      </c>
      <c r="R1918" s="18" t="s">
        <v>661</v>
      </c>
    </row>
    <row r="1919" spans="1:18" x14ac:dyDescent="0.25">
      <c r="B1919" s="25"/>
      <c r="C1919" s="25"/>
      <c r="D1919" s="25"/>
      <c r="E1919" s="25"/>
      <c r="G1919" s="25"/>
      <c r="H1919" s="25"/>
      <c r="I1919" s="18">
        <v>1</v>
      </c>
      <c r="J1919" s="18">
        <v>1.2999999999999999E-2</v>
      </c>
      <c r="K1919" s="18">
        <v>254.52199999999999</v>
      </c>
      <c r="L1919" s="18">
        <v>239</v>
      </c>
      <c r="M1919" s="18">
        <v>255</v>
      </c>
      <c r="N1919" s="18">
        <v>90</v>
      </c>
      <c r="O1919" s="18">
        <v>0.92300000000000004</v>
      </c>
      <c r="P1919" s="18"/>
      <c r="Q1919" s="18">
        <v>0.92300000000000004</v>
      </c>
      <c r="R1919" s="18">
        <f>1.732*O1927</f>
        <v>4.8495999999999997E-2</v>
      </c>
    </row>
    <row r="1920" spans="1:18" x14ac:dyDescent="0.25">
      <c r="B1920" s="25"/>
      <c r="C1920" s="25"/>
      <c r="D1920" s="25"/>
      <c r="E1920" s="25"/>
      <c r="G1920" s="25"/>
      <c r="H1920" s="25"/>
      <c r="I1920" s="18">
        <v>2</v>
      </c>
      <c r="J1920" s="18">
        <v>1.4E-2</v>
      </c>
      <c r="K1920" s="18">
        <v>246.67599999999999</v>
      </c>
      <c r="L1920" s="18">
        <v>66</v>
      </c>
      <c r="M1920" s="18">
        <v>255</v>
      </c>
      <c r="N1920" s="18">
        <v>90</v>
      </c>
      <c r="O1920" s="18">
        <v>0.97899999999999998</v>
      </c>
      <c r="P1920" s="18"/>
      <c r="Q1920" s="18">
        <v>0.97899999999999998</v>
      </c>
      <c r="R1920" s="18">
        <f t="shared" ref="R1920:R1926" si="68">1.732*O1928</f>
        <v>0.14548800000000001</v>
      </c>
    </row>
    <row r="1921" spans="2:18" x14ac:dyDescent="0.25">
      <c r="B1921" s="25"/>
      <c r="C1921" s="25"/>
      <c r="D1921" s="25"/>
      <c r="E1921" s="25"/>
      <c r="G1921" s="25"/>
      <c r="H1921" s="25"/>
      <c r="I1921" s="18">
        <v>3</v>
      </c>
      <c r="J1921" s="18">
        <v>1.4E-2</v>
      </c>
      <c r="K1921" s="18">
        <v>245.63399999999999</v>
      </c>
      <c r="L1921" s="18">
        <v>49</v>
      </c>
      <c r="M1921" s="18">
        <v>255</v>
      </c>
      <c r="N1921" s="18">
        <v>90</v>
      </c>
      <c r="O1921" s="18">
        <v>0.97899999999999998</v>
      </c>
      <c r="P1921" s="18"/>
      <c r="Q1921" s="18">
        <v>0.97899999999999998</v>
      </c>
      <c r="R1921" s="18">
        <f t="shared" si="68"/>
        <v>9.6991999999999995E-2</v>
      </c>
    </row>
    <row r="1922" spans="2:18" x14ac:dyDescent="0.25">
      <c r="B1922" s="25"/>
      <c r="C1922" s="25"/>
      <c r="D1922" s="25"/>
      <c r="E1922" s="25"/>
      <c r="G1922" s="25"/>
      <c r="H1922" s="25"/>
      <c r="I1922" s="18">
        <v>4</v>
      </c>
      <c r="J1922" s="18">
        <v>1.4E-2</v>
      </c>
      <c r="K1922" s="18">
        <v>244.42699999999999</v>
      </c>
      <c r="L1922" s="18">
        <v>46.332999999999998</v>
      </c>
      <c r="M1922" s="18">
        <v>255</v>
      </c>
      <c r="N1922" s="18">
        <v>90</v>
      </c>
      <c r="O1922" s="18">
        <v>0.97899999999999998</v>
      </c>
      <c r="P1922" s="18"/>
      <c r="Q1922" s="18">
        <v>0.97899999999999998</v>
      </c>
      <c r="R1922" s="18">
        <f t="shared" si="68"/>
        <v>0.19398399999999999</v>
      </c>
    </row>
    <row r="1923" spans="2:18" x14ac:dyDescent="0.25">
      <c r="B1923" s="25"/>
      <c r="C1923" s="25"/>
      <c r="D1923" s="25"/>
      <c r="E1923" s="25"/>
      <c r="G1923" s="25"/>
      <c r="H1923" s="25"/>
      <c r="I1923" s="18">
        <v>5</v>
      </c>
      <c r="J1923" s="18">
        <v>0.04</v>
      </c>
      <c r="K1923" s="18">
        <v>0</v>
      </c>
      <c r="L1923" s="18">
        <v>0</v>
      </c>
      <c r="M1923" s="18">
        <v>0</v>
      </c>
      <c r="N1923" s="18">
        <v>90</v>
      </c>
      <c r="O1923" s="18">
        <v>2.8530000000000002</v>
      </c>
      <c r="P1923" s="18"/>
      <c r="Q1923" s="18">
        <v>2.8530000000000002</v>
      </c>
      <c r="R1923" s="18">
        <f t="shared" si="68"/>
        <v>0.339472</v>
      </c>
    </row>
    <row r="1924" spans="2:18" x14ac:dyDescent="0.25">
      <c r="B1924" s="25"/>
      <c r="C1924" s="25"/>
      <c r="D1924" s="25"/>
      <c r="E1924" s="25"/>
      <c r="G1924" s="25"/>
      <c r="H1924" s="25"/>
      <c r="I1924" s="18">
        <v>6</v>
      </c>
      <c r="J1924" s="18">
        <v>2.5999999999999999E-2</v>
      </c>
      <c r="K1924" s="18">
        <v>254.88</v>
      </c>
      <c r="L1924" s="18">
        <v>239</v>
      </c>
      <c r="M1924" s="18">
        <v>255</v>
      </c>
      <c r="N1924" s="18">
        <v>-90</v>
      </c>
      <c r="O1924" s="18">
        <v>1.8460000000000001</v>
      </c>
      <c r="P1924" s="18"/>
      <c r="Q1924" s="18">
        <v>1.8460000000000001</v>
      </c>
      <c r="R1924" s="18">
        <f t="shared" si="68"/>
        <v>0</v>
      </c>
    </row>
    <row r="1925" spans="2:18" x14ac:dyDescent="0.25">
      <c r="B1925" s="25"/>
      <c r="C1925" s="25"/>
      <c r="D1925" s="25"/>
      <c r="E1925" s="25"/>
      <c r="G1925" s="25"/>
      <c r="H1925" s="25"/>
      <c r="I1925" s="18">
        <v>7</v>
      </c>
      <c r="J1925" s="18">
        <v>4.8000000000000001E-2</v>
      </c>
      <c r="K1925" s="18">
        <v>0.13600000000000001</v>
      </c>
      <c r="L1925" s="18">
        <v>0</v>
      </c>
      <c r="M1925" s="18">
        <v>33</v>
      </c>
      <c r="N1925" s="18">
        <v>90</v>
      </c>
      <c r="O1925" s="18">
        <v>3.3849999999999998</v>
      </c>
      <c r="P1925" s="18"/>
      <c r="Q1925" s="18">
        <v>3.3849999999999998</v>
      </c>
      <c r="R1925" s="18">
        <f t="shared" si="68"/>
        <v>0.38796799999999998</v>
      </c>
    </row>
    <row r="1926" spans="2:18" x14ac:dyDescent="0.25">
      <c r="B1926" s="25"/>
      <c r="C1926" s="25"/>
      <c r="D1926" s="25"/>
      <c r="E1926" s="25"/>
      <c r="G1926" s="25"/>
      <c r="H1926" s="25"/>
      <c r="I1926" s="18">
        <v>8</v>
      </c>
      <c r="J1926" s="18">
        <v>0.03</v>
      </c>
      <c r="K1926" s="18">
        <v>83.337999999999994</v>
      </c>
      <c r="L1926" s="18">
        <v>66</v>
      </c>
      <c r="M1926" s="18">
        <v>189</v>
      </c>
      <c r="N1926" s="18">
        <v>90</v>
      </c>
      <c r="O1926" s="18">
        <v>2.1259999999999999</v>
      </c>
      <c r="P1926" s="18"/>
      <c r="Q1926" s="18">
        <v>2.1259999999999999</v>
      </c>
      <c r="R1926" s="18">
        <f t="shared" si="68"/>
        <v>0.38796799999999998</v>
      </c>
    </row>
    <row r="1927" spans="2:18" x14ac:dyDescent="0.25">
      <c r="B1927" s="25"/>
      <c r="C1927" s="25"/>
      <c r="D1927" s="25"/>
      <c r="E1927" s="25"/>
      <c r="G1927" s="25"/>
      <c r="H1927" s="25"/>
      <c r="I1927" s="18">
        <v>9</v>
      </c>
      <c r="J1927" s="19">
        <v>5.8679999999999995E-4</v>
      </c>
      <c r="K1927" s="18">
        <v>255</v>
      </c>
      <c r="L1927" s="18">
        <v>255</v>
      </c>
      <c r="M1927" s="18">
        <v>255</v>
      </c>
      <c r="N1927" s="18">
        <v>90</v>
      </c>
      <c r="O1927" s="18">
        <v>2.8000000000000001E-2</v>
      </c>
      <c r="P1927" s="18"/>
      <c r="Q1927" s="18"/>
      <c r="R1927" s="18"/>
    </row>
    <row r="1928" spans="2:18" x14ac:dyDescent="0.25">
      <c r="B1928" s="25"/>
      <c r="C1928" s="25"/>
      <c r="D1928" s="25"/>
      <c r="E1928" s="25"/>
      <c r="G1928" s="25"/>
      <c r="H1928" s="25"/>
      <c r="I1928" s="18">
        <v>10</v>
      </c>
      <c r="J1928" s="18">
        <v>1E-3</v>
      </c>
      <c r="K1928" s="18">
        <v>240.095</v>
      </c>
      <c r="L1928" s="18">
        <v>238.667</v>
      </c>
      <c r="M1928" s="18">
        <v>247</v>
      </c>
      <c r="N1928" s="18">
        <v>90</v>
      </c>
      <c r="O1928" s="18">
        <v>8.4000000000000005E-2</v>
      </c>
      <c r="P1928" s="18"/>
      <c r="Q1928" s="18"/>
      <c r="R1928" s="18"/>
    </row>
    <row r="1929" spans="2:18" x14ac:dyDescent="0.25">
      <c r="B1929" s="25"/>
      <c r="C1929" s="25"/>
      <c r="D1929" s="25"/>
      <c r="E1929" s="25"/>
      <c r="G1929" s="25"/>
      <c r="H1929" s="25"/>
      <c r="I1929" s="18">
        <v>11</v>
      </c>
      <c r="J1929" s="19">
        <v>9.7799999999999992E-4</v>
      </c>
      <c r="K1929" s="18">
        <v>232.2</v>
      </c>
      <c r="L1929" s="18">
        <v>222</v>
      </c>
      <c r="M1929" s="18">
        <v>239</v>
      </c>
      <c r="N1929" s="18">
        <v>90</v>
      </c>
      <c r="O1929" s="18">
        <v>5.6000000000000001E-2</v>
      </c>
      <c r="P1929" s="18"/>
      <c r="Q1929" s="18"/>
      <c r="R1929" s="18"/>
    </row>
    <row r="1930" spans="2:18" x14ac:dyDescent="0.25">
      <c r="B1930" s="25"/>
      <c r="C1930" s="25"/>
      <c r="D1930" s="25"/>
      <c r="E1930" s="25"/>
      <c r="G1930" s="25"/>
      <c r="H1930" s="25"/>
      <c r="I1930" s="18">
        <v>12</v>
      </c>
      <c r="J1930" s="18">
        <v>2E-3</v>
      </c>
      <c r="K1930" s="18">
        <v>254.40700000000001</v>
      </c>
      <c r="L1930" s="18">
        <v>249.667</v>
      </c>
      <c r="M1930" s="18">
        <v>255</v>
      </c>
      <c r="N1930" s="18">
        <v>90</v>
      </c>
      <c r="O1930" s="18">
        <v>0.112</v>
      </c>
      <c r="P1930" s="18"/>
      <c r="Q1930" s="18"/>
      <c r="R1930" s="18"/>
    </row>
    <row r="1931" spans="2:18" x14ac:dyDescent="0.25">
      <c r="B1931" s="25"/>
      <c r="C1931" s="25"/>
      <c r="D1931" s="25"/>
      <c r="E1931" s="25"/>
      <c r="G1931" s="25"/>
      <c r="H1931" s="25"/>
      <c r="I1931" s="18">
        <v>13</v>
      </c>
      <c r="J1931" s="18">
        <v>3.0000000000000001E-3</v>
      </c>
      <c r="K1931" s="18">
        <v>255</v>
      </c>
      <c r="L1931" s="18">
        <v>255</v>
      </c>
      <c r="M1931" s="18">
        <v>255</v>
      </c>
      <c r="N1931" s="18">
        <v>90</v>
      </c>
      <c r="O1931" s="18">
        <v>0.19600000000000001</v>
      </c>
      <c r="P1931" s="18"/>
      <c r="Q1931" s="18"/>
      <c r="R1931" s="18"/>
    </row>
    <row r="1932" spans="2:18" x14ac:dyDescent="0.25">
      <c r="B1932" s="25"/>
      <c r="C1932" s="25"/>
      <c r="D1932" s="25"/>
      <c r="E1932" s="25"/>
      <c r="G1932" s="25"/>
      <c r="H1932" s="25"/>
      <c r="I1932" s="18">
        <v>14</v>
      </c>
      <c r="J1932" s="18">
        <v>226.89599999999999</v>
      </c>
      <c r="K1932" s="18">
        <v>226.48</v>
      </c>
      <c r="L1932" s="18">
        <v>0</v>
      </c>
      <c r="M1932" s="18">
        <v>255</v>
      </c>
      <c r="N1932" s="18">
        <v>0</v>
      </c>
      <c r="O1932" s="18">
        <v>0</v>
      </c>
      <c r="P1932" s="18"/>
      <c r="Q1932" s="18"/>
      <c r="R1932" s="18"/>
    </row>
    <row r="1933" spans="2:18" x14ac:dyDescent="0.25">
      <c r="B1933" s="25"/>
      <c r="C1933" s="25"/>
      <c r="D1933" s="25"/>
      <c r="E1933" s="25"/>
      <c r="G1933" s="25"/>
      <c r="H1933" s="25"/>
      <c r="I1933" s="18">
        <v>15</v>
      </c>
      <c r="J1933" s="18">
        <v>3.0000000000000001E-3</v>
      </c>
      <c r="K1933" s="18">
        <v>254.059</v>
      </c>
      <c r="L1933" s="18">
        <v>239</v>
      </c>
      <c r="M1933" s="18">
        <v>255</v>
      </c>
      <c r="N1933" s="18">
        <v>90</v>
      </c>
      <c r="O1933" s="18">
        <v>0.224</v>
      </c>
      <c r="P1933" s="18"/>
      <c r="Q1933" s="18"/>
      <c r="R1933" s="18"/>
    </row>
    <row r="1934" spans="2:18" x14ac:dyDescent="0.25">
      <c r="B1934" s="25"/>
      <c r="C1934" s="25"/>
      <c r="D1934" s="25"/>
      <c r="E1934" s="25"/>
      <c r="G1934" s="25"/>
      <c r="H1934" s="25"/>
      <c r="I1934" s="18">
        <v>16</v>
      </c>
      <c r="J1934" s="18">
        <v>3.0000000000000001E-3</v>
      </c>
      <c r="K1934" s="18">
        <v>255</v>
      </c>
      <c r="L1934" s="18">
        <v>255</v>
      </c>
      <c r="M1934" s="18">
        <v>255</v>
      </c>
      <c r="N1934" s="18">
        <v>90</v>
      </c>
      <c r="O1934" s="18">
        <v>0.224</v>
      </c>
      <c r="P1934" s="18"/>
      <c r="Q1934" s="18"/>
      <c r="R1934" s="18"/>
    </row>
    <row r="1935" spans="2:18" x14ac:dyDescent="0.25">
      <c r="B1935" s="25"/>
      <c r="C1935" s="25"/>
      <c r="D1935" s="25"/>
      <c r="E1935" s="25"/>
      <c r="G1935" s="25"/>
      <c r="H1935" s="25"/>
    </row>
    <row r="1936" spans="2:18" x14ac:dyDescent="0.25">
      <c r="B1936" s="25"/>
      <c r="C1936" s="25"/>
      <c r="D1936" s="25"/>
      <c r="E1936" s="25"/>
      <c r="G1936" s="25"/>
      <c r="H1936" s="25"/>
      <c r="I1936" s="18" t="s">
        <v>372</v>
      </c>
      <c r="J1936" s="18" t="s">
        <v>373</v>
      </c>
      <c r="K1936" s="18" t="s">
        <v>374</v>
      </c>
      <c r="L1936" s="18" t="s">
        <v>375</v>
      </c>
      <c r="M1936" s="18" t="s">
        <v>376</v>
      </c>
      <c r="N1936" s="18" t="s">
        <v>377</v>
      </c>
      <c r="O1936" s="18" t="s">
        <v>378</v>
      </c>
      <c r="P1936" s="18"/>
      <c r="Q1936" s="18" t="s">
        <v>659</v>
      </c>
      <c r="R1936" s="18" t="s">
        <v>661</v>
      </c>
    </row>
    <row r="1937" spans="2:18" x14ac:dyDescent="0.25">
      <c r="B1937" s="25"/>
      <c r="C1937" s="25"/>
      <c r="D1937" s="25"/>
      <c r="E1937" s="25"/>
      <c r="G1937" s="25"/>
      <c r="H1937" s="25"/>
      <c r="I1937" s="18">
        <v>1</v>
      </c>
      <c r="J1937" s="18">
        <v>1.4E-2</v>
      </c>
      <c r="K1937" s="18">
        <v>246.376</v>
      </c>
      <c r="L1937" s="18">
        <v>60.667000000000002</v>
      </c>
      <c r="M1937" s="18">
        <v>255</v>
      </c>
      <c r="N1937" s="18">
        <v>90</v>
      </c>
      <c r="O1937" s="18">
        <v>0.98599999999999999</v>
      </c>
      <c r="P1937" s="18"/>
      <c r="Q1937" s="18">
        <v>0.98599999999999999</v>
      </c>
      <c r="R1937" s="18">
        <f>1.732*O1941</f>
        <v>0.24421199999999998</v>
      </c>
    </row>
    <row r="1938" spans="2:18" x14ac:dyDescent="0.25">
      <c r="B1938" s="25"/>
      <c r="C1938" s="25"/>
      <c r="D1938" s="25"/>
      <c r="E1938" s="25"/>
      <c r="G1938" s="25"/>
      <c r="H1938" s="25"/>
      <c r="I1938" s="18">
        <v>2</v>
      </c>
      <c r="J1938" s="18">
        <v>1.4E-2</v>
      </c>
      <c r="K1938" s="18">
        <v>247.029</v>
      </c>
      <c r="L1938" s="18">
        <v>66</v>
      </c>
      <c r="M1938" s="18">
        <v>255</v>
      </c>
      <c r="N1938" s="18">
        <v>-90</v>
      </c>
      <c r="O1938" s="18">
        <v>0.95799999999999996</v>
      </c>
      <c r="P1938" s="18"/>
      <c r="Q1938" s="18">
        <v>0.95799999999999996</v>
      </c>
      <c r="R1938" s="18">
        <f t="shared" ref="R1938:R1940" si="69">1.732*O1942</f>
        <v>0.29270800000000002</v>
      </c>
    </row>
    <row r="1939" spans="2:18" x14ac:dyDescent="0.25">
      <c r="B1939" s="25"/>
      <c r="C1939" s="25"/>
      <c r="D1939" s="25"/>
      <c r="E1939" s="25"/>
      <c r="G1939" s="25"/>
      <c r="H1939" s="25"/>
      <c r="I1939" s="18">
        <v>3</v>
      </c>
      <c r="J1939" s="18">
        <v>4.2999999999999997E-2</v>
      </c>
      <c r="K1939" s="18">
        <v>6.0999999999999999E-2</v>
      </c>
      <c r="L1939" s="18">
        <v>0</v>
      </c>
      <c r="M1939" s="18">
        <v>13.333</v>
      </c>
      <c r="N1939" s="18">
        <v>90</v>
      </c>
      <c r="O1939" s="18">
        <v>3.07</v>
      </c>
      <c r="P1939" s="18"/>
      <c r="Q1939" s="18">
        <v>3.07</v>
      </c>
      <c r="R1939" s="18">
        <f t="shared" si="69"/>
        <v>0.63391200000000003</v>
      </c>
    </row>
    <row r="1940" spans="2:18" x14ac:dyDescent="0.25">
      <c r="B1940" s="25"/>
      <c r="C1940" s="25"/>
      <c r="D1940" s="25"/>
      <c r="E1940" s="25"/>
      <c r="G1940" s="25"/>
      <c r="H1940" s="25"/>
      <c r="I1940" s="18">
        <v>4</v>
      </c>
      <c r="J1940" s="18">
        <v>1.4E-2</v>
      </c>
      <c r="K1940" s="18">
        <v>66.694000000000003</v>
      </c>
      <c r="L1940" s="18">
        <v>49</v>
      </c>
      <c r="M1940" s="18">
        <v>123</v>
      </c>
      <c r="N1940" s="18">
        <v>90</v>
      </c>
      <c r="O1940" s="18">
        <v>1.014</v>
      </c>
      <c r="P1940" s="18"/>
      <c r="Q1940" s="18">
        <v>1.014</v>
      </c>
      <c r="R1940" s="18">
        <f t="shared" si="69"/>
        <v>9.6991999999999995E-2</v>
      </c>
    </row>
    <row r="1941" spans="2:18" x14ac:dyDescent="0.25">
      <c r="B1941" s="25"/>
      <c r="C1941" s="25"/>
      <c r="D1941" s="25"/>
      <c r="E1941" s="25"/>
      <c r="G1941" s="25"/>
      <c r="H1941" s="25"/>
      <c r="I1941" s="18">
        <v>5</v>
      </c>
      <c r="J1941" s="18">
        <v>2E-3</v>
      </c>
      <c r="K1941" s="18">
        <v>237.90899999999999</v>
      </c>
      <c r="L1941" s="18">
        <v>132</v>
      </c>
      <c r="M1941" s="18">
        <v>255</v>
      </c>
      <c r="N1941" s="18">
        <v>90</v>
      </c>
      <c r="O1941" s="18">
        <v>0.14099999999999999</v>
      </c>
      <c r="P1941" s="18"/>
      <c r="Q1941" s="18"/>
      <c r="R1941" s="18"/>
    </row>
    <row r="1942" spans="2:18" x14ac:dyDescent="0.25">
      <c r="B1942" s="25"/>
      <c r="C1942" s="25"/>
      <c r="D1942" s="25"/>
      <c r="E1942" s="25"/>
      <c r="G1942" s="25"/>
      <c r="H1942" s="25"/>
      <c r="I1942" s="18">
        <v>6</v>
      </c>
      <c r="J1942" s="18">
        <v>3.0000000000000001E-3</v>
      </c>
      <c r="K1942" s="18">
        <v>255</v>
      </c>
      <c r="L1942" s="18">
        <v>255</v>
      </c>
      <c r="M1942" s="18">
        <v>255</v>
      </c>
      <c r="N1942" s="18">
        <v>90</v>
      </c>
      <c r="O1942" s="18">
        <v>0.16900000000000001</v>
      </c>
      <c r="P1942" s="18"/>
      <c r="Q1942" s="18"/>
      <c r="R1942" s="18"/>
    </row>
    <row r="1943" spans="2:18" x14ac:dyDescent="0.25">
      <c r="B1943" s="25"/>
      <c r="C1943" s="25"/>
      <c r="D1943" s="25"/>
      <c r="E1943" s="25"/>
      <c r="G1943" s="25"/>
      <c r="H1943" s="25"/>
      <c r="I1943" s="18">
        <v>7</v>
      </c>
      <c r="J1943" s="18">
        <v>5.0000000000000001E-3</v>
      </c>
      <c r="K1943" s="18">
        <v>243.40700000000001</v>
      </c>
      <c r="L1943" s="18">
        <v>189</v>
      </c>
      <c r="M1943" s="18">
        <v>255</v>
      </c>
      <c r="N1943" s="18">
        <v>90</v>
      </c>
      <c r="O1943" s="18">
        <v>0.36599999999999999</v>
      </c>
      <c r="P1943" s="18"/>
      <c r="Q1943" s="18"/>
      <c r="R1943" s="18"/>
    </row>
    <row r="1944" spans="2:18" x14ac:dyDescent="0.25">
      <c r="B1944" s="25"/>
      <c r="C1944" s="25"/>
      <c r="D1944" s="25"/>
      <c r="E1944" s="25"/>
      <c r="G1944" s="25"/>
      <c r="H1944" s="25"/>
      <c r="I1944" s="18">
        <v>8</v>
      </c>
      <c r="J1944" s="19">
        <v>9.9189999999999999E-4</v>
      </c>
      <c r="K1944" s="18">
        <v>255</v>
      </c>
      <c r="L1944" s="18">
        <v>255</v>
      </c>
      <c r="M1944" s="18">
        <v>255</v>
      </c>
      <c r="N1944" s="18">
        <v>90</v>
      </c>
      <c r="O1944" s="18">
        <v>5.6000000000000001E-2</v>
      </c>
      <c r="P1944" s="18"/>
      <c r="Q1944" s="18"/>
      <c r="R1944" s="18"/>
    </row>
    <row r="1945" spans="2:18" x14ac:dyDescent="0.25">
      <c r="B1945" s="25"/>
      <c r="C1945" s="25"/>
      <c r="D1945" s="25"/>
      <c r="E1945" s="25"/>
      <c r="G1945" s="25"/>
      <c r="H1945" s="25"/>
    </row>
    <row r="1946" spans="2:18" x14ac:dyDescent="0.25">
      <c r="B1946" s="25"/>
      <c r="C1946" s="25"/>
      <c r="D1946" s="25"/>
      <c r="E1946" s="25"/>
      <c r="G1946" s="25"/>
      <c r="H1946" s="25"/>
      <c r="I1946" s="18" t="s">
        <v>372</v>
      </c>
      <c r="J1946" s="18" t="s">
        <v>373</v>
      </c>
      <c r="K1946" s="18" t="s">
        <v>374</v>
      </c>
      <c r="L1946" s="18" t="s">
        <v>375</v>
      </c>
      <c r="M1946" s="18" t="s">
        <v>376</v>
      </c>
      <c r="N1946" s="18" t="s">
        <v>377</v>
      </c>
      <c r="O1946" s="18" t="s">
        <v>378</v>
      </c>
      <c r="P1946" s="18"/>
      <c r="Q1946" s="18" t="s">
        <v>659</v>
      </c>
      <c r="R1946" s="18" t="s">
        <v>660</v>
      </c>
    </row>
    <row r="1947" spans="2:18" x14ac:dyDescent="0.25">
      <c r="B1947" s="25"/>
      <c r="C1947" s="25"/>
      <c r="D1947" s="25"/>
      <c r="E1947" s="25"/>
      <c r="G1947" s="25"/>
      <c r="H1947" s="25"/>
      <c r="I1947" s="18">
        <v>1</v>
      </c>
      <c r="J1947" s="18">
        <v>8.9999999999999993E-3</v>
      </c>
      <c r="K1947" s="18">
        <v>248.04599999999999</v>
      </c>
      <c r="L1947" s="18">
        <v>49</v>
      </c>
      <c r="M1947" s="18">
        <v>255</v>
      </c>
      <c r="N1947" s="18">
        <v>90</v>
      </c>
      <c r="O1947" s="18">
        <v>1.004</v>
      </c>
      <c r="P1947" s="18"/>
      <c r="Q1947" s="18">
        <v>1.004</v>
      </c>
      <c r="R1947" s="18">
        <f>O1955*1.732</f>
        <v>0.152416</v>
      </c>
    </row>
    <row r="1948" spans="2:18" x14ac:dyDescent="0.25">
      <c r="B1948" s="25"/>
      <c r="C1948" s="25"/>
      <c r="D1948" s="25"/>
      <c r="E1948" s="25"/>
      <c r="G1948" s="25"/>
      <c r="H1948" s="25"/>
      <c r="I1948" s="18">
        <v>2</v>
      </c>
      <c r="J1948" s="18">
        <v>8.9999999999999993E-3</v>
      </c>
      <c r="K1948" s="18">
        <v>247.881</v>
      </c>
      <c r="L1948" s="18">
        <v>33</v>
      </c>
      <c r="M1948" s="18">
        <v>255</v>
      </c>
      <c r="N1948" s="18">
        <v>90</v>
      </c>
      <c r="O1948" s="18">
        <v>1.004</v>
      </c>
      <c r="P1948" s="18"/>
      <c r="Q1948" s="18">
        <v>1.004</v>
      </c>
      <c r="R1948" s="18">
        <f t="shared" ref="R1948:R1954" si="70">O1956*1.732</f>
        <v>0.152416</v>
      </c>
    </row>
    <row r="1949" spans="2:18" x14ac:dyDescent="0.25">
      <c r="B1949" s="25"/>
      <c r="C1949" s="25"/>
      <c r="D1949" s="25"/>
      <c r="E1949" s="25"/>
      <c r="G1949" s="25"/>
      <c r="H1949" s="25"/>
      <c r="I1949" s="18">
        <v>3</v>
      </c>
      <c r="J1949" s="18">
        <v>8.9999999999999993E-3</v>
      </c>
      <c r="K1949" s="18">
        <v>247.80600000000001</v>
      </c>
      <c r="L1949" s="18">
        <v>33</v>
      </c>
      <c r="M1949" s="18">
        <v>255</v>
      </c>
      <c r="N1949" s="18">
        <v>90</v>
      </c>
      <c r="O1949" s="18">
        <v>1.004</v>
      </c>
      <c r="P1949" s="18"/>
      <c r="Q1949" s="18">
        <v>1.004</v>
      </c>
      <c r="R1949" s="18">
        <f t="shared" si="70"/>
        <v>0.152416</v>
      </c>
    </row>
    <row r="1950" spans="2:18" x14ac:dyDescent="0.25">
      <c r="B1950" s="25"/>
      <c r="C1950" s="25"/>
      <c r="D1950" s="25"/>
      <c r="E1950" s="25"/>
      <c r="G1950" s="25"/>
      <c r="H1950" s="25"/>
      <c r="I1950" s="18">
        <v>4</v>
      </c>
      <c r="J1950" s="18">
        <v>8.9999999999999993E-3</v>
      </c>
      <c r="K1950" s="18">
        <v>248.38300000000001</v>
      </c>
      <c r="L1950" s="18">
        <v>41.332999999999998</v>
      </c>
      <c r="M1950" s="18">
        <v>255</v>
      </c>
      <c r="N1950" s="18">
        <v>90</v>
      </c>
      <c r="O1950" s="18">
        <v>1.004</v>
      </c>
      <c r="P1950" s="18"/>
      <c r="Q1950" s="18">
        <v>1.004</v>
      </c>
      <c r="R1950" s="18">
        <f t="shared" si="70"/>
        <v>0.12124000000000001</v>
      </c>
    </row>
    <row r="1951" spans="2:18" x14ac:dyDescent="0.25">
      <c r="B1951" s="25"/>
      <c r="C1951" s="25"/>
      <c r="D1951" s="25"/>
      <c r="E1951" s="25"/>
      <c r="G1951" s="25"/>
      <c r="H1951" s="25"/>
      <c r="I1951" s="18">
        <v>5</v>
      </c>
      <c r="J1951" s="18">
        <v>1.2999999999999999E-2</v>
      </c>
      <c r="K1951" s="18">
        <v>0</v>
      </c>
      <c r="L1951" s="18">
        <v>0</v>
      </c>
      <c r="M1951" s="18">
        <v>0</v>
      </c>
      <c r="N1951" s="18">
        <v>90</v>
      </c>
      <c r="O1951" s="18">
        <v>1.496</v>
      </c>
      <c r="P1951" s="18"/>
      <c r="Q1951" s="18">
        <v>1.496</v>
      </c>
      <c r="R1951" s="18">
        <f t="shared" si="70"/>
        <v>0.12124000000000001</v>
      </c>
    </row>
    <row r="1952" spans="2:18" x14ac:dyDescent="0.25">
      <c r="B1952" s="25"/>
      <c r="C1952" s="25"/>
      <c r="D1952" s="25"/>
      <c r="E1952" s="25"/>
      <c r="G1952" s="25"/>
      <c r="H1952" s="25"/>
      <c r="I1952" s="18">
        <v>6</v>
      </c>
      <c r="J1952" s="18">
        <v>1.7000000000000001E-2</v>
      </c>
      <c r="K1952" s="18">
        <v>0.35199999999999998</v>
      </c>
      <c r="L1952" s="18">
        <v>0</v>
      </c>
      <c r="M1952" s="18">
        <v>46.667000000000002</v>
      </c>
      <c r="N1952" s="18">
        <v>90</v>
      </c>
      <c r="O1952" s="18">
        <v>1.901</v>
      </c>
      <c r="P1952" s="18"/>
      <c r="Q1952" s="18">
        <v>1.901</v>
      </c>
      <c r="R1952" s="18">
        <f t="shared" si="70"/>
        <v>0.18359200000000001</v>
      </c>
    </row>
    <row r="1953" spans="1:18" x14ac:dyDescent="0.25">
      <c r="B1953" s="25"/>
      <c r="C1953" s="25"/>
      <c r="D1953" s="25"/>
      <c r="E1953" s="25"/>
      <c r="G1953" s="25"/>
      <c r="H1953" s="25"/>
      <c r="I1953" s="18">
        <v>7</v>
      </c>
      <c r="J1953" s="18">
        <v>1.7000000000000001E-2</v>
      </c>
      <c r="K1953" s="18">
        <v>2.3660000000000001</v>
      </c>
      <c r="L1953" s="18">
        <v>0</v>
      </c>
      <c r="M1953" s="18">
        <v>227.333</v>
      </c>
      <c r="N1953" s="18">
        <v>90</v>
      </c>
      <c r="O1953" s="18">
        <v>1.972</v>
      </c>
      <c r="P1953" s="18"/>
      <c r="Q1953" s="18">
        <v>1.972</v>
      </c>
      <c r="R1953" s="18">
        <f t="shared" si="70"/>
        <v>0.213036</v>
      </c>
    </row>
    <row r="1954" spans="1:18" x14ac:dyDescent="0.25">
      <c r="B1954" s="25"/>
      <c r="C1954" s="25"/>
      <c r="D1954" s="25"/>
      <c r="E1954" s="25"/>
      <c r="G1954" s="25"/>
      <c r="H1954" s="25"/>
      <c r="I1954" s="18">
        <v>8</v>
      </c>
      <c r="J1954" s="18">
        <v>0.01</v>
      </c>
      <c r="K1954" s="18">
        <v>1.1910000000000001</v>
      </c>
      <c r="L1954" s="18">
        <v>0</v>
      </c>
      <c r="M1954" s="18">
        <v>99</v>
      </c>
      <c r="N1954" s="18">
        <v>90</v>
      </c>
      <c r="O1954" s="18">
        <v>1.1439999999999999</v>
      </c>
      <c r="P1954" s="18"/>
      <c r="Q1954" s="18">
        <v>1.1439999999999999</v>
      </c>
      <c r="R1954" s="18">
        <f t="shared" si="70"/>
        <v>0.30483199999999999</v>
      </c>
    </row>
    <row r="1955" spans="1:18" x14ac:dyDescent="0.25">
      <c r="B1955" s="25"/>
      <c r="C1955" s="25"/>
      <c r="D1955" s="25"/>
      <c r="E1955" s="25"/>
      <c r="G1955" s="25"/>
      <c r="H1955" s="25"/>
      <c r="I1955" s="18">
        <v>9</v>
      </c>
      <c r="J1955" s="19">
        <v>8.5240000000000001E-4</v>
      </c>
      <c r="K1955" s="18">
        <v>132</v>
      </c>
      <c r="L1955" s="18">
        <v>132</v>
      </c>
      <c r="M1955" s="18">
        <v>132</v>
      </c>
      <c r="N1955" s="18">
        <v>90</v>
      </c>
      <c r="O1955" s="18">
        <v>8.7999999999999995E-2</v>
      </c>
      <c r="P1955" s="18"/>
      <c r="Q1955" s="18"/>
      <c r="R1955" s="18"/>
    </row>
    <row r="1956" spans="1:18" x14ac:dyDescent="0.25">
      <c r="B1956" s="25"/>
      <c r="C1956" s="25"/>
      <c r="D1956" s="25"/>
      <c r="E1956" s="25"/>
      <c r="G1956" s="25"/>
      <c r="H1956" s="25"/>
      <c r="I1956" s="18">
        <v>10</v>
      </c>
      <c r="J1956" s="19">
        <v>8.5240000000000001E-4</v>
      </c>
      <c r="K1956" s="18">
        <v>165.273</v>
      </c>
      <c r="L1956" s="18">
        <v>156</v>
      </c>
      <c r="M1956" s="18">
        <v>173</v>
      </c>
      <c r="N1956" s="18">
        <v>90</v>
      </c>
      <c r="O1956" s="18">
        <v>8.7999999999999995E-2</v>
      </c>
      <c r="P1956" s="18"/>
      <c r="Q1956" s="18"/>
      <c r="R1956" s="18"/>
    </row>
    <row r="1957" spans="1:18" x14ac:dyDescent="0.25">
      <c r="B1957" s="25"/>
      <c r="C1957" s="25"/>
      <c r="D1957" s="25"/>
      <c r="E1957" s="25"/>
      <c r="G1957" s="25"/>
      <c r="H1957" s="25"/>
      <c r="I1957" s="18">
        <v>11</v>
      </c>
      <c r="J1957" s="19">
        <v>8.5240000000000001E-4</v>
      </c>
      <c r="K1957" s="18">
        <v>255</v>
      </c>
      <c r="L1957" s="18">
        <v>255</v>
      </c>
      <c r="M1957" s="18">
        <v>255</v>
      </c>
      <c r="N1957" s="18">
        <v>90</v>
      </c>
      <c r="O1957" s="18">
        <v>8.7999999999999995E-2</v>
      </c>
      <c r="P1957" s="18"/>
      <c r="Q1957" s="18"/>
      <c r="R1957" s="18"/>
    </row>
    <row r="1958" spans="1:18" x14ac:dyDescent="0.25">
      <c r="B1958" s="25"/>
      <c r="C1958" s="25"/>
      <c r="D1958" s="25"/>
      <c r="E1958" s="25"/>
      <c r="G1958" s="25"/>
      <c r="H1958" s="25"/>
      <c r="I1958" s="18">
        <v>12</v>
      </c>
      <c r="J1958" s="19">
        <v>6.9740000000000004E-4</v>
      </c>
      <c r="K1958" s="18">
        <v>255</v>
      </c>
      <c r="L1958" s="18">
        <v>255</v>
      </c>
      <c r="M1958" s="18">
        <v>255</v>
      </c>
      <c r="N1958" s="18">
        <v>90</v>
      </c>
      <c r="O1958" s="18">
        <v>7.0000000000000007E-2</v>
      </c>
      <c r="P1958" s="18"/>
      <c r="Q1958" s="18"/>
      <c r="R1958" s="18"/>
    </row>
    <row r="1959" spans="1:18" x14ac:dyDescent="0.25">
      <c r="B1959" s="25"/>
      <c r="C1959" s="25"/>
      <c r="D1959" s="25"/>
      <c r="E1959" s="25"/>
      <c r="G1959" s="25"/>
      <c r="H1959" s="25"/>
      <c r="I1959" s="18">
        <v>13</v>
      </c>
      <c r="J1959" s="19">
        <v>6.9740000000000004E-4</v>
      </c>
      <c r="K1959" s="18">
        <v>255</v>
      </c>
      <c r="L1959" s="18">
        <v>255</v>
      </c>
      <c r="M1959" s="18">
        <v>255</v>
      </c>
      <c r="N1959" s="18">
        <v>90</v>
      </c>
      <c r="O1959" s="18">
        <v>7.0000000000000007E-2</v>
      </c>
      <c r="P1959" s="18"/>
      <c r="Q1959" s="18"/>
      <c r="R1959" s="18"/>
    </row>
    <row r="1960" spans="1:18" x14ac:dyDescent="0.25">
      <c r="B1960" s="25"/>
      <c r="C1960" s="25"/>
      <c r="D1960" s="25"/>
      <c r="E1960" s="25"/>
      <c r="G1960" s="25"/>
      <c r="H1960" s="25"/>
      <c r="I1960" s="18">
        <v>14</v>
      </c>
      <c r="J1960" s="18">
        <v>1E-3</v>
      </c>
      <c r="K1960" s="18">
        <v>255</v>
      </c>
      <c r="L1960" s="18">
        <v>255</v>
      </c>
      <c r="M1960" s="18">
        <v>255</v>
      </c>
      <c r="N1960" s="18">
        <v>90</v>
      </c>
      <c r="O1960" s="18">
        <v>0.106</v>
      </c>
      <c r="P1960" s="18"/>
      <c r="Q1960" s="18"/>
      <c r="R1960" s="18"/>
    </row>
    <row r="1961" spans="1:18" x14ac:dyDescent="0.25">
      <c r="B1961" s="25"/>
      <c r="C1961" s="25"/>
      <c r="D1961" s="25"/>
      <c r="E1961" s="25"/>
      <c r="G1961" s="25"/>
      <c r="H1961" s="25"/>
      <c r="I1961" s="18">
        <v>15</v>
      </c>
      <c r="J1961" s="18">
        <v>1E-3</v>
      </c>
      <c r="K1961" s="18">
        <v>253.4</v>
      </c>
      <c r="L1961" s="18">
        <v>239</v>
      </c>
      <c r="M1961" s="18">
        <v>255</v>
      </c>
      <c r="N1961" s="18">
        <v>90</v>
      </c>
      <c r="O1961" s="18">
        <v>0.123</v>
      </c>
      <c r="P1961" s="18"/>
      <c r="Q1961" s="18"/>
      <c r="R1961" s="18"/>
    </row>
    <row r="1962" spans="1:18" x14ac:dyDescent="0.25">
      <c r="B1962" s="25"/>
      <c r="C1962" s="25"/>
      <c r="D1962" s="25"/>
      <c r="E1962" s="25"/>
      <c r="G1962" s="25"/>
      <c r="H1962" s="25"/>
      <c r="I1962" s="18">
        <v>16</v>
      </c>
      <c r="J1962" s="18">
        <v>2E-3</v>
      </c>
      <c r="K1962" s="18">
        <v>255</v>
      </c>
      <c r="L1962" s="18">
        <v>255</v>
      </c>
      <c r="M1962" s="18">
        <v>255</v>
      </c>
      <c r="N1962" s="18">
        <v>90</v>
      </c>
      <c r="O1962" s="18">
        <v>0.17599999999999999</v>
      </c>
      <c r="P1962" s="18"/>
      <c r="Q1962" s="18"/>
      <c r="R1962" s="18"/>
    </row>
    <row r="1963" spans="1:18" x14ac:dyDescent="0.25">
      <c r="B1963" s="25"/>
      <c r="C1963" s="25"/>
      <c r="D1963" s="25"/>
      <c r="E1963" s="25"/>
      <c r="G1963" s="25"/>
      <c r="H1963" s="25"/>
    </row>
    <row r="1964" spans="1:18" x14ac:dyDescent="0.25">
      <c r="B1964" s="25"/>
      <c r="C1964" s="25"/>
      <c r="D1964" s="25"/>
      <c r="E1964" s="25"/>
      <c r="G1964" s="25"/>
      <c r="H1964" s="25"/>
    </row>
    <row r="1965" spans="1:18" s="25" customFormat="1" x14ac:dyDescent="0.25">
      <c r="A1965" s="25">
        <v>31</v>
      </c>
      <c r="B1965" s="25" t="s">
        <v>205</v>
      </c>
      <c r="C1965" s="25" t="s">
        <v>65</v>
      </c>
      <c r="E1965" s="25" t="s">
        <v>207</v>
      </c>
      <c r="F1965" s="7" t="s">
        <v>28</v>
      </c>
      <c r="G1965" s="25" t="s">
        <v>50</v>
      </c>
      <c r="I1965" s="7">
        <v>3</v>
      </c>
      <c r="J1965" s="7">
        <v>4.8550000000000004</v>
      </c>
      <c r="K1965" s="7">
        <v>1.080768</v>
      </c>
      <c r="L1965" s="7">
        <v>3</v>
      </c>
      <c r="M1965" s="7">
        <v>1.145</v>
      </c>
      <c r="N1965" s="7">
        <v>0.29963600000000001</v>
      </c>
      <c r="O1965" s="7"/>
    </row>
    <row r="1966" spans="1:18" x14ac:dyDescent="0.25">
      <c r="B1966" s="25" t="s">
        <v>205</v>
      </c>
      <c r="C1966" s="25" t="s">
        <v>65</v>
      </c>
      <c r="D1966" s="25"/>
      <c r="E1966" s="25" t="s">
        <v>207</v>
      </c>
      <c r="F1966" s="7" t="s">
        <v>28</v>
      </c>
      <c r="G1966" s="25" t="s">
        <v>49</v>
      </c>
      <c r="H1966" s="25"/>
      <c r="I1966" s="7">
        <v>3</v>
      </c>
      <c r="J1966" s="7">
        <v>4.0919999999999996</v>
      </c>
      <c r="K1966" s="7">
        <v>0.54038399999999998</v>
      </c>
      <c r="L1966" s="7">
        <v>3</v>
      </c>
      <c r="M1966" s="7">
        <v>0.97099999999999997</v>
      </c>
      <c r="N1966" s="7">
        <v>0.119508</v>
      </c>
    </row>
    <row r="1967" spans="1:18" x14ac:dyDescent="0.25">
      <c r="B1967" s="25" t="s">
        <v>205</v>
      </c>
      <c r="C1967" s="25" t="s">
        <v>65</v>
      </c>
      <c r="D1967" s="25"/>
      <c r="E1967" s="25" t="s">
        <v>207</v>
      </c>
      <c r="F1967" s="7" t="s">
        <v>28</v>
      </c>
      <c r="G1967" s="25" t="s">
        <v>14</v>
      </c>
      <c r="H1967" s="25"/>
      <c r="I1967" s="7">
        <v>3</v>
      </c>
      <c r="J1967" s="7">
        <v>2.1160000000000001</v>
      </c>
      <c r="K1967" s="7">
        <v>0.36025600000000002</v>
      </c>
      <c r="L1967" s="7">
        <v>3</v>
      </c>
      <c r="M1967" s="7">
        <v>1.04</v>
      </c>
      <c r="N1967" s="7">
        <v>0</v>
      </c>
    </row>
    <row r="1968" spans="1:18" x14ac:dyDescent="0.25">
      <c r="B1968" s="25" t="s">
        <v>205</v>
      </c>
      <c r="C1968" s="25" t="s">
        <v>65</v>
      </c>
      <c r="D1968" s="25"/>
      <c r="E1968" s="25" t="s">
        <v>207</v>
      </c>
      <c r="F1968" s="7" t="s">
        <v>28</v>
      </c>
      <c r="G1968" s="25" t="s">
        <v>32</v>
      </c>
      <c r="H1968" s="25"/>
      <c r="I1968" s="7">
        <v>3</v>
      </c>
      <c r="J1968" s="7">
        <v>1.702</v>
      </c>
      <c r="K1968" s="7">
        <v>0.30309999999999998</v>
      </c>
      <c r="L1968" s="7">
        <v>3</v>
      </c>
      <c r="M1968" s="7">
        <v>1.0529999999999999</v>
      </c>
      <c r="N1968" s="7">
        <v>0.24248</v>
      </c>
    </row>
    <row r="1969" spans="2:16" x14ac:dyDescent="0.25">
      <c r="B1969" s="25" t="s">
        <v>205</v>
      </c>
      <c r="C1969" s="25" t="s">
        <v>65</v>
      </c>
      <c r="D1969" s="25"/>
      <c r="E1969" s="25" t="s">
        <v>207</v>
      </c>
      <c r="F1969" s="7" t="s">
        <v>28</v>
      </c>
      <c r="G1969" s="25" t="s">
        <v>33</v>
      </c>
      <c r="H1969" s="25"/>
      <c r="I1969" s="7">
        <v>3</v>
      </c>
      <c r="J1969" s="7">
        <v>2.1579999999999999</v>
      </c>
      <c r="K1969" s="7">
        <v>0.57675600000000005</v>
      </c>
      <c r="L1969" s="7">
        <v>3</v>
      </c>
      <c r="M1969" s="7">
        <v>1.018</v>
      </c>
      <c r="N1969" s="7">
        <v>9.1796000000000003E-2</v>
      </c>
    </row>
    <row r="1970" spans="2:16" x14ac:dyDescent="0.25">
      <c r="B1970" s="25" t="s">
        <v>205</v>
      </c>
      <c r="C1970" s="25" t="s">
        <v>65</v>
      </c>
      <c r="D1970" s="25"/>
      <c r="E1970" s="25" t="s">
        <v>207</v>
      </c>
      <c r="F1970" s="7" t="s">
        <v>28</v>
      </c>
      <c r="G1970" s="25" t="s">
        <v>31</v>
      </c>
      <c r="H1970" s="25"/>
      <c r="I1970" s="7">
        <v>3</v>
      </c>
      <c r="J1970" s="7">
        <v>1.579</v>
      </c>
      <c r="K1970" s="7">
        <v>0.152416</v>
      </c>
      <c r="L1970" s="7">
        <v>3</v>
      </c>
      <c r="M1970" s="7">
        <v>1.018</v>
      </c>
      <c r="N1970" s="7">
        <v>0.18185999999999999</v>
      </c>
    </row>
    <row r="1971" spans="2:16" x14ac:dyDescent="0.25">
      <c r="B1971" s="25" t="s">
        <v>205</v>
      </c>
      <c r="C1971" s="25" t="s">
        <v>65</v>
      </c>
      <c r="D1971" s="25"/>
      <c r="E1971" s="25" t="s">
        <v>207</v>
      </c>
      <c r="F1971" s="7" t="s">
        <v>28</v>
      </c>
      <c r="G1971" s="25" t="s">
        <v>44</v>
      </c>
      <c r="H1971" s="25"/>
      <c r="I1971" s="7">
        <v>3</v>
      </c>
      <c r="J1971" s="7">
        <v>2.1640000000000001</v>
      </c>
      <c r="K1971" s="7">
        <v>0.12643599999999999</v>
      </c>
      <c r="L1971" s="7">
        <v>3</v>
      </c>
      <c r="M1971" s="7">
        <v>1.0229999999999999</v>
      </c>
      <c r="N1971" s="7">
        <v>0.152416</v>
      </c>
    </row>
    <row r="1972" spans="2:16" x14ac:dyDescent="0.25">
      <c r="B1972" s="25" t="s">
        <v>205</v>
      </c>
      <c r="C1972" s="25" t="s">
        <v>65</v>
      </c>
      <c r="D1972" s="25"/>
      <c r="E1972" s="25" t="s">
        <v>207</v>
      </c>
      <c r="F1972" s="7" t="s">
        <v>28</v>
      </c>
      <c r="G1972" s="25" t="s">
        <v>66</v>
      </c>
      <c r="H1972" s="25"/>
      <c r="I1972" s="7">
        <v>3</v>
      </c>
      <c r="J1972" s="7">
        <v>1.2869999999999999</v>
      </c>
      <c r="K1972" s="7">
        <v>0</v>
      </c>
      <c r="L1972" s="7">
        <v>3</v>
      </c>
      <c r="M1972" s="7">
        <v>1.0229999999999999</v>
      </c>
      <c r="N1972" s="7">
        <v>0.22862399999999999</v>
      </c>
    </row>
    <row r="1973" spans="2:16" x14ac:dyDescent="0.25">
      <c r="B1973" s="25" t="s">
        <v>205</v>
      </c>
      <c r="C1973" s="25" t="s">
        <v>65</v>
      </c>
      <c r="D1973" s="25"/>
      <c r="E1973" s="25" t="s">
        <v>207</v>
      </c>
      <c r="F1973" s="7" t="s">
        <v>28</v>
      </c>
      <c r="G1973" s="25" t="s">
        <v>43</v>
      </c>
      <c r="H1973" s="25"/>
      <c r="I1973" s="7">
        <v>3</v>
      </c>
      <c r="J1973" s="7">
        <v>1.228</v>
      </c>
      <c r="K1973" s="7">
        <v>0.30309999999999998</v>
      </c>
      <c r="L1973" s="7">
        <v>3</v>
      </c>
      <c r="M1973" s="7">
        <v>0.98</v>
      </c>
      <c r="N1973" s="7">
        <v>0.20264399999999999</v>
      </c>
    </row>
    <row r="1974" spans="2:16" x14ac:dyDescent="0.25">
      <c r="B1974" s="25"/>
      <c r="C1974" s="25"/>
      <c r="D1974" s="25"/>
      <c r="E1974" s="25"/>
      <c r="G1974" s="25"/>
      <c r="H1974" s="25"/>
    </row>
    <row r="1975" spans="2:16" x14ac:dyDescent="0.25">
      <c r="B1975" s="25"/>
      <c r="C1975" s="25"/>
      <c r="D1975" s="25"/>
      <c r="E1975" s="25"/>
      <c r="G1975" s="18" t="s">
        <v>372</v>
      </c>
      <c r="H1975" s="18" t="s">
        <v>373</v>
      </c>
      <c r="I1975" s="18" t="s">
        <v>374</v>
      </c>
      <c r="J1975" s="18" t="s">
        <v>375</v>
      </c>
      <c r="K1975" s="18" t="s">
        <v>376</v>
      </c>
      <c r="L1975" s="18" t="s">
        <v>377</v>
      </c>
      <c r="M1975" s="18" t="s">
        <v>378</v>
      </c>
      <c r="N1975" s="18"/>
      <c r="O1975" s="18" t="s">
        <v>379</v>
      </c>
      <c r="P1975" s="18" t="s">
        <v>380</v>
      </c>
    </row>
    <row r="1976" spans="2:16" x14ac:dyDescent="0.25">
      <c r="B1976" s="25"/>
      <c r="C1976" s="25"/>
      <c r="D1976" s="25"/>
      <c r="E1976" s="25"/>
      <c r="G1976" s="18">
        <v>1</v>
      </c>
      <c r="H1976" s="18">
        <v>8.6999999999999994E-2</v>
      </c>
      <c r="I1976" s="18">
        <v>125.065</v>
      </c>
      <c r="J1976" s="18">
        <v>79.515000000000001</v>
      </c>
      <c r="K1976" s="18">
        <v>252</v>
      </c>
      <c r="L1976" s="18">
        <v>-90</v>
      </c>
      <c r="M1976" s="18">
        <v>1.145</v>
      </c>
      <c r="N1976" s="18"/>
      <c r="O1976" s="18">
        <v>1.145</v>
      </c>
      <c r="P1976" s="18">
        <f t="shared" ref="P1976:P1981" si="71">M1982*1.732</f>
        <v>0.29963599999999996</v>
      </c>
    </row>
    <row r="1977" spans="2:16" x14ac:dyDescent="0.25">
      <c r="B1977" s="25"/>
      <c r="C1977" s="25"/>
      <c r="D1977" s="25"/>
      <c r="E1977" s="25"/>
      <c r="G1977" s="18">
        <v>2</v>
      </c>
      <c r="H1977" s="18">
        <v>7.1999999999999995E-2</v>
      </c>
      <c r="I1977" s="18">
        <v>66.233000000000004</v>
      </c>
      <c r="J1977" s="18">
        <v>58</v>
      </c>
      <c r="K1977" s="18">
        <v>111.5</v>
      </c>
      <c r="L1977" s="18">
        <v>-90</v>
      </c>
      <c r="M1977" s="18">
        <v>0.97099999999999997</v>
      </c>
      <c r="N1977" s="18"/>
      <c r="O1977" s="18">
        <v>0.97099999999999997</v>
      </c>
      <c r="P1977" s="18">
        <f t="shared" si="71"/>
        <v>0.119508</v>
      </c>
    </row>
    <row r="1978" spans="2:16" x14ac:dyDescent="0.25">
      <c r="B1978" s="25"/>
      <c r="C1978" s="25"/>
      <c r="D1978" s="25"/>
      <c r="E1978" s="25"/>
      <c r="G1978" s="18">
        <v>3</v>
      </c>
      <c r="H1978" s="18">
        <v>7.6999999999999999E-2</v>
      </c>
      <c r="I1978" s="18">
        <v>107.96899999999999</v>
      </c>
      <c r="J1978" s="18">
        <v>78</v>
      </c>
      <c r="K1978" s="18">
        <v>206.5</v>
      </c>
      <c r="L1978" s="18">
        <v>-90</v>
      </c>
      <c r="M1978" s="18">
        <v>1.04</v>
      </c>
      <c r="N1978" s="18"/>
      <c r="O1978" s="18">
        <v>1.04</v>
      </c>
      <c r="P1978" s="18">
        <f t="shared" si="71"/>
        <v>0</v>
      </c>
    </row>
    <row r="1979" spans="2:16" x14ac:dyDescent="0.25">
      <c r="B1979" s="25"/>
      <c r="C1979" s="25"/>
      <c r="D1979" s="25"/>
      <c r="E1979" s="25"/>
      <c r="G1979" s="18">
        <v>4</v>
      </c>
      <c r="H1979" s="18">
        <v>0.34200000000000003</v>
      </c>
      <c r="I1979" s="18">
        <v>222.70500000000001</v>
      </c>
      <c r="J1979" s="18">
        <v>137.917</v>
      </c>
      <c r="K1979" s="18">
        <v>238</v>
      </c>
      <c r="L1979" s="18">
        <v>-90</v>
      </c>
      <c r="M1979" s="18">
        <v>4.8550000000000004</v>
      </c>
      <c r="N1979" s="18"/>
      <c r="O1979" s="18">
        <v>4.8550000000000004</v>
      </c>
      <c r="P1979" s="18">
        <f t="shared" si="71"/>
        <v>1.080768</v>
      </c>
    </row>
    <row r="1980" spans="2:16" x14ac:dyDescent="0.25">
      <c r="B1980" s="25"/>
      <c r="C1980" s="25"/>
      <c r="D1980" s="25"/>
      <c r="E1980" s="25"/>
      <c r="G1980" s="18">
        <v>5</v>
      </c>
      <c r="H1980" s="18">
        <v>0.28899999999999998</v>
      </c>
      <c r="I1980" s="18">
        <v>230.75399999999999</v>
      </c>
      <c r="J1980" s="18">
        <v>141.167</v>
      </c>
      <c r="K1980" s="18">
        <v>238.667</v>
      </c>
      <c r="L1980" s="18">
        <v>-90</v>
      </c>
      <c r="M1980" s="18">
        <v>4.0919999999999996</v>
      </c>
      <c r="N1980" s="18"/>
      <c r="O1980" s="18">
        <v>4.0919999999999996</v>
      </c>
      <c r="P1980" s="18">
        <f t="shared" si="71"/>
        <v>0.54038399999999998</v>
      </c>
    </row>
    <row r="1981" spans="2:16" x14ac:dyDescent="0.25">
      <c r="B1981" s="25"/>
      <c r="C1981" s="25"/>
      <c r="D1981" s="25"/>
      <c r="E1981" s="25"/>
      <c r="G1981" s="18">
        <v>6</v>
      </c>
      <c r="H1981" s="18">
        <v>0.154</v>
      </c>
      <c r="I1981" s="18">
        <v>220.90700000000001</v>
      </c>
      <c r="J1981" s="18">
        <v>67</v>
      </c>
      <c r="K1981" s="18">
        <v>245.167</v>
      </c>
      <c r="L1981" s="18">
        <v>-90</v>
      </c>
      <c r="M1981" s="18">
        <v>2.1160000000000001</v>
      </c>
      <c r="N1981" s="18"/>
      <c r="O1981" s="18">
        <v>2.1160000000000001</v>
      </c>
      <c r="P1981" s="18">
        <f t="shared" si="71"/>
        <v>0.36025599999999997</v>
      </c>
    </row>
    <row r="1982" spans="2:16" x14ac:dyDescent="0.25">
      <c r="B1982" s="25"/>
      <c r="C1982" s="25"/>
      <c r="D1982" s="25"/>
      <c r="E1982" s="25"/>
      <c r="G1982" s="18">
        <v>7</v>
      </c>
      <c r="H1982" s="18">
        <v>1.9E-2</v>
      </c>
      <c r="I1982" s="18">
        <v>95.207999999999998</v>
      </c>
      <c r="J1982" s="18">
        <v>34.5</v>
      </c>
      <c r="K1982" s="18">
        <v>124.917</v>
      </c>
      <c r="L1982" s="18">
        <v>-90</v>
      </c>
      <c r="M1982" s="18">
        <v>0.17299999999999999</v>
      </c>
      <c r="N1982" s="18"/>
      <c r="O1982" s="18"/>
      <c r="P1982" s="18"/>
    </row>
    <row r="1983" spans="2:16" x14ac:dyDescent="0.25">
      <c r="B1983" s="25"/>
      <c r="C1983" s="25"/>
      <c r="D1983" s="25"/>
      <c r="E1983" s="25"/>
      <c r="G1983" s="18">
        <v>8</v>
      </c>
      <c r="H1983" s="18">
        <v>0.01</v>
      </c>
      <c r="I1983" s="18">
        <v>39</v>
      </c>
      <c r="J1983" s="18">
        <v>11</v>
      </c>
      <c r="K1983" s="18">
        <v>67</v>
      </c>
      <c r="L1983" s="18">
        <v>-90</v>
      </c>
      <c r="M1983" s="18">
        <v>6.9000000000000006E-2</v>
      </c>
      <c r="N1983" s="18"/>
      <c r="O1983" s="18"/>
      <c r="P1983" s="18"/>
    </row>
    <row r="1984" spans="2:16" x14ac:dyDescent="0.25">
      <c r="B1984" s="25"/>
      <c r="C1984" s="25"/>
      <c r="D1984" s="25"/>
      <c r="E1984" s="25"/>
      <c r="G1984" s="18">
        <v>9</v>
      </c>
      <c r="H1984" s="18">
        <v>474.21</v>
      </c>
      <c r="I1984" s="18">
        <v>234.74</v>
      </c>
      <c r="J1984" s="18">
        <v>0</v>
      </c>
      <c r="K1984" s="18">
        <v>255</v>
      </c>
      <c r="L1984" s="18">
        <v>0</v>
      </c>
      <c r="M1984" s="18">
        <v>0</v>
      </c>
      <c r="N1984" s="18"/>
      <c r="O1984" s="18"/>
      <c r="P1984" s="18"/>
    </row>
    <row r="1985" spans="2:16" x14ac:dyDescent="0.25">
      <c r="B1985" s="25"/>
      <c r="C1985" s="25"/>
      <c r="D1985" s="25"/>
      <c r="E1985" s="25"/>
      <c r="G1985" s="18">
        <v>10</v>
      </c>
      <c r="H1985" s="18">
        <v>4.8000000000000001E-2</v>
      </c>
      <c r="I1985" s="18">
        <v>87.566999999999993</v>
      </c>
      <c r="J1985" s="18">
        <v>45</v>
      </c>
      <c r="K1985" s="18">
        <v>94</v>
      </c>
      <c r="L1985" s="18">
        <v>-90</v>
      </c>
      <c r="M1985" s="18">
        <v>0.624</v>
      </c>
      <c r="N1985" s="18"/>
      <c r="O1985" s="18"/>
      <c r="P1985" s="18"/>
    </row>
    <row r="1986" spans="2:16" x14ac:dyDescent="0.25">
      <c r="B1986" s="25"/>
      <c r="C1986" s="25"/>
      <c r="D1986" s="25"/>
      <c r="E1986" s="25"/>
      <c r="G1986" s="18">
        <v>11</v>
      </c>
      <c r="H1986" s="18">
        <v>2.9000000000000001E-2</v>
      </c>
      <c r="I1986" s="18">
        <v>122.25</v>
      </c>
      <c r="J1986" s="18">
        <v>79.5</v>
      </c>
      <c r="K1986" s="18">
        <v>137</v>
      </c>
      <c r="L1986" s="18">
        <v>-90</v>
      </c>
      <c r="M1986" s="18">
        <v>0.312</v>
      </c>
      <c r="N1986" s="18"/>
      <c r="O1986" s="18"/>
      <c r="P1986" s="18"/>
    </row>
    <row r="1987" spans="2:16" x14ac:dyDescent="0.25">
      <c r="B1987" s="25"/>
      <c r="C1987" s="25"/>
      <c r="D1987" s="25"/>
      <c r="E1987" s="25"/>
      <c r="G1987" s="18">
        <v>12</v>
      </c>
      <c r="H1987" s="18">
        <v>1.9E-2</v>
      </c>
      <c r="I1987" s="18">
        <v>110.646</v>
      </c>
      <c r="J1987" s="18">
        <v>78.75</v>
      </c>
      <c r="K1987" s="18">
        <v>137.167</v>
      </c>
      <c r="L1987" s="18">
        <v>-90</v>
      </c>
      <c r="M1987" s="18">
        <v>0.20799999999999999</v>
      </c>
      <c r="N1987" s="18"/>
      <c r="O1987" s="18"/>
      <c r="P1987" s="18"/>
    </row>
    <row r="1988" spans="2:16" x14ac:dyDescent="0.25">
      <c r="B1988" s="25"/>
      <c r="C1988" s="25"/>
      <c r="D1988" s="25"/>
      <c r="E1988" s="25"/>
      <c r="G1988" s="25"/>
      <c r="H1988" s="25"/>
      <c r="I1988" s="25"/>
      <c r="J1988" s="25"/>
      <c r="L1988" s="25"/>
      <c r="M1988" s="25"/>
    </row>
    <row r="1989" spans="2:16" x14ac:dyDescent="0.25">
      <c r="B1989" s="25"/>
      <c r="C1989" s="25"/>
      <c r="D1989" s="25"/>
      <c r="E1989" s="25"/>
      <c r="G1989" s="18" t="s">
        <v>372</v>
      </c>
      <c r="H1989" s="18" t="s">
        <v>373</v>
      </c>
      <c r="I1989" s="18" t="s">
        <v>374</v>
      </c>
      <c r="J1989" s="18" t="s">
        <v>375</v>
      </c>
      <c r="K1989" s="18" t="s">
        <v>376</v>
      </c>
      <c r="L1989" s="18" t="s">
        <v>377</v>
      </c>
      <c r="M1989" s="18" t="s">
        <v>378</v>
      </c>
      <c r="N1989" s="18"/>
      <c r="O1989" s="18" t="s">
        <v>379</v>
      </c>
      <c r="P1989" s="18" t="s">
        <v>380</v>
      </c>
    </row>
    <row r="1990" spans="2:16" x14ac:dyDescent="0.25">
      <c r="B1990" s="25"/>
      <c r="C1990" s="25"/>
      <c r="D1990" s="25"/>
      <c r="E1990" s="25"/>
      <c r="G1990" s="18">
        <v>1</v>
      </c>
      <c r="H1990" s="18">
        <v>3.7999999999999999E-2</v>
      </c>
      <c r="I1990" s="18">
        <v>104.90300000000001</v>
      </c>
      <c r="J1990" s="18">
        <v>41</v>
      </c>
      <c r="K1990" s="18">
        <v>234</v>
      </c>
      <c r="L1990" s="18">
        <v>-90</v>
      </c>
      <c r="M1990" s="18">
        <v>1.0529999999999999</v>
      </c>
      <c r="N1990" s="18"/>
      <c r="O1990" s="18">
        <v>1.0529999999999999</v>
      </c>
      <c r="P1990" s="18">
        <f t="shared" ref="P1990:P1995" si="72">M1996*1.732</f>
        <v>0.24248000000000003</v>
      </c>
    </row>
    <row r="1991" spans="2:16" x14ac:dyDescent="0.25">
      <c r="B1991" s="25"/>
      <c r="C1991" s="25"/>
      <c r="D1991" s="25"/>
      <c r="E1991" s="25"/>
      <c r="G1991" s="18">
        <v>2</v>
      </c>
      <c r="H1991" s="18">
        <v>3.6999999999999998E-2</v>
      </c>
      <c r="I1991" s="18">
        <v>176.017</v>
      </c>
      <c r="J1991" s="18">
        <v>53.5</v>
      </c>
      <c r="K1991" s="18">
        <v>228</v>
      </c>
      <c r="L1991" s="18">
        <v>-90</v>
      </c>
      <c r="M1991" s="18">
        <v>1.018</v>
      </c>
      <c r="N1991" s="18"/>
      <c r="O1991" s="18">
        <v>1.018</v>
      </c>
      <c r="P1991" s="18">
        <f t="shared" si="72"/>
        <v>9.1796000000000003E-2</v>
      </c>
    </row>
    <row r="1992" spans="2:16" x14ac:dyDescent="0.25">
      <c r="B1992" s="25"/>
      <c r="C1992" s="25"/>
      <c r="D1992" s="25"/>
      <c r="E1992" s="25"/>
      <c r="G1992" s="18">
        <v>3</v>
      </c>
      <c r="H1992" s="18">
        <v>3.6999999999999998E-2</v>
      </c>
      <c r="I1992" s="18">
        <v>43.817</v>
      </c>
      <c r="J1992" s="18">
        <v>34.5</v>
      </c>
      <c r="K1992" s="18">
        <v>180</v>
      </c>
      <c r="L1992" s="18">
        <v>-90</v>
      </c>
      <c r="M1992" s="18">
        <v>1.018</v>
      </c>
      <c r="N1992" s="18"/>
      <c r="O1992" s="18">
        <v>1.018</v>
      </c>
      <c r="P1992" s="18">
        <f t="shared" si="72"/>
        <v>0.18185999999999999</v>
      </c>
    </row>
    <row r="1993" spans="2:16" x14ac:dyDescent="0.25">
      <c r="B1993" s="25"/>
      <c r="C1993" s="25"/>
      <c r="D1993" s="25"/>
      <c r="E1993" s="25"/>
      <c r="G1993" s="18">
        <v>4</v>
      </c>
      <c r="H1993" s="18">
        <v>6.2E-2</v>
      </c>
      <c r="I1993" s="18">
        <v>193.22</v>
      </c>
      <c r="J1993" s="18">
        <v>123</v>
      </c>
      <c r="K1993" s="18">
        <v>232.833</v>
      </c>
      <c r="L1993" s="18">
        <v>-90</v>
      </c>
      <c r="M1993" s="18">
        <v>1.702</v>
      </c>
      <c r="N1993" s="18"/>
      <c r="O1993" s="18">
        <v>1.702</v>
      </c>
      <c r="P1993" s="18">
        <f t="shared" si="72"/>
        <v>0.30309999999999998</v>
      </c>
    </row>
    <row r="1994" spans="2:16" x14ac:dyDescent="0.25">
      <c r="B1994" s="25"/>
      <c r="C1994" s="25"/>
      <c r="D1994" s="25"/>
      <c r="E1994" s="25"/>
      <c r="G1994" s="18">
        <v>5</v>
      </c>
      <c r="H1994" s="18">
        <v>7.8E-2</v>
      </c>
      <c r="I1994" s="18">
        <v>233.89699999999999</v>
      </c>
      <c r="J1994" s="18">
        <v>61.5</v>
      </c>
      <c r="K1994" s="18">
        <v>240.833</v>
      </c>
      <c r="L1994" s="18">
        <v>-90</v>
      </c>
      <c r="M1994" s="18">
        <v>2.1579999999999999</v>
      </c>
      <c r="N1994" s="18"/>
      <c r="O1994" s="18">
        <v>2.1579999999999999</v>
      </c>
      <c r="P1994" s="18">
        <f t="shared" si="72"/>
        <v>0.57675600000000005</v>
      </c>
    </row>
    <row r="1995" spans="2:16" x14ac:dyDescent="0.25">
      <c r="B1995" s="25"/>
      <c r="C1995" s="25"/>
      <c r="D1995" s="25"/>
      <c r="E1995" s="25"/>
      <c r="G1995" s="18">
        <v>6</v>
      </c>
      <c r="H1995" s="18">
        <v>5.7000000000000002E-2</v>
      </c>
      <c r="I1995" s="18">
        <v>205.14500000000001</v>
      </c>
      <c r="J1995" s="18">
        <v>57.332999999999998</v>
      </c>
      <c r="K1995" s="18">
        <v>210.667</v>
      </c>
      <c r="L1995" s="18">
        <v>-90</v>
      </c>
      <c r="M1995" s="18">
        <v>1.579</v>
      </c>
      <c r="N1995" s="18"/>
      <c r="O1995" s="18">
        <v>1.579</v>
      </c>
      <c r="P1995" s="18">
        <f t="shared" si="72"/>
        <v>0.152416</v>
      </c>
    </row>
    <row r="1996" spans="2:16" x14ac:dyDescent="0.25">
      <c r="B1996" s="25"/>
      <c r="C1996" s="25"/>
      <c r="D1996" s="25"/>
      <c r="E1996" s="25"/>
      <c r="G1996" s="18">
        <v>7</v>
      </c>
      <c r="H1996" s="18">
        <v>6.0000000000000001E-3</v>
      </c>
      <c r="I1996" s="18">
        <v>163.85</v>
      </c>
      <c r="J1996" s="18">
        <v>119.5</v>
      </c>
      <c r="K1996" s="18">
        <v>183.75</v>
      </c>
      <c r="L1996" s="18">
        <v>-90</v>
      </c>
      <c r="M1996" s="18">
        <v>0.14000000000000001</v>
      </c>
      <c r="N1996" s="18"/>
      <c r="O1996" s="18"/>
      <c r="P1996" s="18"/>
    </row>
    <row r="1997" spans="2:16" x14ac:dyDescent="0.25">
      <c r="B1997" s="25"/>
      <c r="C1997" s="25"/>
      <c r="D1997" s="25"/>
      <c r="E1997" s="25"/>
      <c r="G1997" s="18">
        <v>8</v>
      </c>
      <c r="H1997" s="18">
        <v>4.0000000000000001E-3</v>
      </c>
      <c r="I1997" s="18">
        <v>66.332999999999998</v>
      </c>
      <c r="J1997" s="18">
        <v>55.5</v>
      </c>
      <c r="K1997" s="18">
        <v>86.5</v>
      </c>
      <c r="L1997" s="18">
        <v>-90</v>
      </c>
      <c r="M1997" s="18">
        <v>5.2999999999999999E-2</v>
      </c>
      <c r="N1997" s="18"/>
      <c r="O1997" s="18"/>
      <c r="P1997" s="18"/>
    </row>
    <row r="1998" spans="2:16" x14ac:dyDescent="0.25">
      <c r="B1998" s="25"/>
      <c r="C1998" s="25"/>
      <c r="D1998" s="25"/>
      <c r="E1998" s="25"/>
      <c r="G1998" s="18">
        <v>9</v>
      </c>
      <c r="H1998" s="18">
        <v>5.0000000000000001E-3</v>
      </c>
      <c r="I1998" s="18">
        <v>48.5</v>
      </c>
      <c r="J1998" s="18">
        <v>0</v>
      </c>
      <c r="K1998" s="18">
        <v>81</v>
      </c>
      <c r="L1998" s="18">
        <v>-90</v>
      </c>
      <c r="M1998" s="18">
        <v>0.105</v>
      </c>
      <c r="N1998" s="18"/>
      <c r="O1998" s="18"/>
      <c r="P1998" s="18"/>
    </row>
    <row r="1999" spans="2:16" x14ac:dyDescent="0.25">
      <c r="B1999" s="25"/>
      <c r="C1999" s="25"/>
      <c r="D1999" s="25"/>
      <c r="E1999" s="25"/>
      <c r="G1999" s="18">
        <v>10</v>
      </c>
      <c r="H1999" s="18">
        <v>7.0000000000000001E-3</v>
      </c>
      <c r="I1999" s="18">
        <v>145.333</v>
      </c>
      <c r="J1999" s="18">
        <v>113</v>
      </c>
      <c r="K1999" s="18">
        <v>165.5</v>
      </c>
      <c r="L1999" s="18">
        <v>-90</v>
      </c>
      <c r="M1999" s="18">
        <v>0.17499999999999999</v>
      </c>
      <c r="N1999" s="18"/>
      <c r="O1999" s="18"/>
      <c r="P1999" s="18"/>
    </row>
    <row r="2000" spans="2:16" x14ac:dyDescent="0.25">
      <c r="B2000" s="25"/>
      <c r="C2000" s="25"/>
      <c r="D2000" s="25"/>
      <c r="E2000" s="25"/>
      <c r="G2000" s="18">
        <v>11</v>
      </c>
      <c r="H2000" s="18">
        <v>1.4E-2</v>
      </c>
      <c r="I2000" s="18">
        <v>144.38200000000001</v>
      </c>
      <c r="J2000" s="18">
        <v>80</v>
      </c>
      <c r="K2000" s="18">
        <v>156</v>
      </c>
      <c r="L2000" s="18">
        <v>-90</v>
      </c>
      <c r="M2000" s="18">
        <v>0.33300000000000002</v>
      </c>
      <c r="N2000" s="18"/>
      <c r="O2000" s="18"/>
      <c r="P2000" s="18"/>
    </row>
    <row r="2001" spans="2:16" x14ac:dyDescent="0.25">
      <c r="B2001" s="25"/>
      <c r="C2001" s="25"/>
      <c r="D2001" s="25"/>
      <c r="E2001" s="25"/>
      <c r="G2001" s="18">
        <v>12</v>
      </c>
      <c r="H2001" s="18">
        <v>5.0000000000000001E-3</v>
      </c>
      <c r="I2001" s="18">
        <v>104.042</v>
      </c>
      <c r="J2001" s="18">
        <v>59</v>
      </c>
      <c r="K2001" s="18">
        <v>128</v>
      </c>
      <c r="L2001" s="18">
        <v>-90</v>
      </c>
      <c r="M2001" s="18">
        <v>8.7999999999999995E-2</v>
      </c>
      <c r="N2001" s="18"/>
      <c r="O2001" s="18"/>
      <c r="P2001" s="18"/>
    </row>
    <row r="2002" spans="2:16" x14ac:dyDescent="0.25">
      <c r="B2002" s="25"/>
      <c r="C2002" s="25"/>
      <c r="D2002" s="25"/>
      <c r="E2002" s="25"/>
      <c r="G2002" s="25"/>
      <c r="H2002" s="25"/>
      <c r="I2002" s="25"/>
      <c r="J2002" s="25"/>
      <c r="L2002" s="25"/>
      <c r="M2002" s="25"/>
    </row>
    <row r="2003" spans="2:16" x14ac:dyDescent="0.25">
      <c r="B2003" s="25"/>
      <c r="C2003" s="25"/>
      <c r="D2003" s="25"/>
      <c r="E2003" s="25"/>
      <c r="G2003" s="18" t="s">
        <v>372</v>
      </c>
      <c r="H2003" s="18" t="s">
        <v>373</v>
      </c>
      <c r="I2003" s="18" t="s">
        <v>374</v>
      </c>
      <c r="J2003" s="18" t="s">
        <v>375</v>
      </c>
      <c r="K2003" s="18" t="s">
        <v>376</v>
      </c>
      <c r="L2003" s="18" t="s">
        <v>377</v>
      </c>
      <c r="M2003" s="18" t="s">
        <v>378</v>
      </c>
      <c r="N2003" s="18"/>
      <c r="O2003" s="18" t="s">
        <v>379</v>
      </c>
      <c r="P2003" s="18" t="s">
        <v>380</v>
      </c>
    </row>
    <row r="2004" spans="2:16" x14ac:dyDescent="0.25">
      <c r="B2004" s="25"/>
      <c r="C2004" s="25"/>
      <c r="D2004" s="25"/>
      <c r="E2004" s="25"/>
      <c r="G2004" s="18">
        <v>1</v>
      </c>
      <c r="H2004" s="18">
        <v>3.1E-2</v>
      </c>
      <c r="I2004" s="18">
        <v>241.27799999999999</v>
      </c>
      <c r="J2004" s="18">
        <v>63</v>
      </c>
      <c r="K2004" s="18">
        <v>248</v>
      </c>
      <c r="L2004" s="18">
        <v>-90</v>
      </c>
      <c r="M2004" s="18">
        <v>1.0229999999999999</v>
      </c>
      <c r="N2004" s="18"/>
      <c r="O2004" s="18">
        <v>1.0229999999999999</v>
      </c>
      <c r="P2004" s="18">
        <f t="shared" ref="P2004:P2009" si="73">M2010*1.732</f>
        <v>0.152416</v>
      </c>
    </row>
    <row r="2005" spans="2:16" x14ac:dyDescent="0.25">
      <c r="B2005" s="25"/>
      <c r="C2005" s="25"/>
      <c r="D2005" s="25"/>
      <c r="E2005" s="25"/>
      <c r="G2005" s="18">
        <v>2</v>
      </c>
      <c r="H2005" s="18">
        <v>3.1E-2</v>
      </c>
      <c r="I2005" s="18">
        <v>188.035</v>
      </c>
      <c r="J2005" s="18">
        <v>118.75</v>
      </c>
      <c r="K2005" s="18">
        <v>221.5</v>
      </c>
      <c r="L2005" s="18">
        <v>-90</v>
      </c>
      <c r="M2005" s="18">
        <v>1.0229999999999999</v>
      </c>
      <c r="N2005" s="18"/>
      <c r="O2005" s="18">
        <v>1.0229999999999999</v>
      </c>
      <c r="P2005" s="18">
        <f t="shared" si="73"/>
        <v>0.22862400000000002</v>
      </c>
    </row>
    <row r="2006" spans="2:16" x14ac:dyDescent="0.25">
      <c r="B2006" s="25"/>
      <c r="C2006" s="25"/>
      <c r="D2006" s="25"/>
      <c r="E2006" s="25"/>
      <c r="G2006" s="18">
        <v>3</v>
      </c>
      <c r="H2006" s="18">
        <v>0.03</v>
      </c>
      <c r="I2006" s="18">
        <v>190.39500000000001</v>
      </c>
      <c r="J2006" s="18">
        <v>57</v>
      </c>
      <c r="K2006" s="18">
        <v>217.5</v>
      </c>
      <c r="L2006" s="18">
        <v>-90</v>
      </c>
      <c r="M2006" s="18">
        <v>0.98</v>
      </c>
      <c r="N2006" s="18"/>
      <c r="O2006" s="18">
        <v>0.98</v>
      </c>
      <c r="P2006" s="18">
        <f t="shared" si="73"/>
        <v>0.20264400000000002</v>
      </c>
    </row>
    <row r="2007" spans="2:16" x14ac:dyDescent="0.25">
      <c r="B2007" s="25"/>
      <c r="C2007" s="25"/>
      <c r="D2007" s="25"/>
      <c r="E2007" s="25"/>
      <c r="G2007" s="18">
        <v>4</v>
      </c>
      <c r="H2007" s="18">
        <v>6.4000000000000001E-2</v>
      </c>
      <c r="I2007" s="18">
        <v>252.24</v>
      </c>
      <c r="J2007" s="18">
        <v>64</v>
      </c>
      <c r="K2007" s="18">
        <v>255</v>
      </c>
      <c r="L2007" s="18">
        <v>-90</v>
      </c>
      <c r="M2007" s="18">
        <v>2.1640000000000001</v>
      </c>
      <c r="N2007" s="18"/>
      <c r="O2007" s="18">
        <v>2.1640000000000001</v>
      </c>
      <c r="P2007" s="18">
        <f t="shared" si="73"/>
        <v>0.12643599999999999</v>
      </c>
    </row>
    <row r="2008" spans="2:16" x14ac:dyDescent="0.25">
      <c r="B2008" s="25"/>
      <c r="C2008" s="25"/>
      <c r="D2008" s="25"/>
      <c r="E2008" s="25"/>
      <c r="G2008" s="18">
        <v>5</v>
      </c>
      <c r="H2008" s="18">
        <v>3.7999999999999999E-2</v>
      </c>
      <c r="I2008" s="18">
        <v>238.756</v>
      </c>
      <c r="J2008" s="18">
        <v>227.333</v>
      </c>
      <c r="K2008" s="18">
        <v>253</v>
      </c>
      <c r="L2008" s="18">
        <v>-90</v>
      </c>
      <c r="M2008" s="18">
        <v>1.2869999999999999</v>
      </c>
      <c r="N2008" s="18"/>
      <c r="O2008" s="18">
        <v>1.2869999999999999</v>
      </c>
      <c r="P2008" s="18">
        <f t="shared" si="73"/>
        <v>0</v>
      </c>
    </row>
    <row r="2009" spans="2:16" x14ac:dyDescent="0.25">
      <c r="B2009" s="25"/>
      <c r="C2009" s="25"/>
      <c r="D2009" s="25"/>
      <c r="E2009" s="25"/>
      <c r="G2009" s="18">
        <v>6</v>
      </c>
      <c r="H2009" s="18">
        <v>3.6999999999999998E-2</v>
      </c>
      <c r="I2009" s="18">
        <v>248.84899999999999</v>
      </c>
      <c r="J2009" s="18">
        <v>151.333</v>
      </c>
      <c r="K2009" s="18">
        <v>251.333</v>
      </c>
      <c r="L2009" s="18">
        <v>-90</v>
      </c>
      <c r="M2009" s="18">
        <v>1.228</v>
      </c>
      <c r="N2009" s="18"/>
      <c r="O2009" s="18">
        <v>1.228</v>
      </c>
      <c r="P2009" s="18">
        <f t="shared" si="73"/>
        <v>0.30309999999999998</v>
      </c>
    </row>
    <row r="2010" spans="2:16" x14ac:dyDescent="0.25">
      <c r="B2010" s="25"/>
      <c r="C2010" s="25"/>
      <c r="D2010" s="25"/>
      <c r="E2010" s="25"/>
      <c r="G2010" s="18">
        <v>7</v>
      </c>
      <c r="H2010" s="18">
        <v>3.0000000000000001E-3</v>
      </c>
      <c r="I2010" s="18">
        <v>110.875</v>
      </c>
      <c r="J2010" s="18">
        <v>73.5</v>
      </c>
      <c r="K2010" s="18">
        <v>139.75</v>
      </c>
      <c r="L2010" s="18">
        <v>-90</v>
      </c>
      <c r="M2010" s="18">
        <v>8.7999999999999995E-2</v>
      </c>
      <c r="N2010" s="18"/>
      <c r="O2010" s="18"/>
      <c r="P2010" s="18"/>
    </row>
    <row r="2011" spans="2:16" x14ac:dyDescent="0.25">
      <c r="B2011" s="25"/>
      <c r="C2011" s="25"/>
      <c r="D2011" s="25"/>
      <c r="E2011" s="25"/>
      <c r="G2011" s="18">
        <v>8</v>
      </c>
      <c r="H2011" s="18">
        <v>5.0000000000000001E-3</v>
      </c>
      <c r="I2011" s="18">
        <v>88.832999999999998</v>
      </c>
      <c r="J2011" s="18">
        <v>9</v>
      </c>
      <c r="K2011" s="18">
        <v>115</v>
      </c>
      <c r="L2011" s="18">
        <v>-90</v>
      </c>
      <c r="M2011" s="18">
        <v>0.13200000000000001</v>
      </c>
      <c r="N2011" s="18"/>
      <c r="O2011" s="18"/>
      <c r="P2011" s="18"/>
    </row>
    <row r="2012" spans="2:16" x14ac:dyDescent="0.25">
      <c r="B2012" s="25"/>
      <c r="C2012" s="25"/>
      <c r="D2012" s="25"/>
      <c r="E2012" s="25"/>
      <c r="G2012" s="18">
        <v>9</v>
      </c>
      <c r="H2012" s="18">
        <v>4.0000000000000001E-3</v>
      </c>
      <c r="I2012" s="18">
        <v>64.099999999999994</v>
      </c>
      <c r="J2012" s="18">
        <v>33.5</v>
      </c>
      <c r="K2012" s="18">
        <v>81</v>
      </c>
      <c r="L2012" s="18">
        <v>-90</v>
      </c>
      <c r="M2012" s="18">
        <v>0.11700000000000001</v>
      </c>
      <c r="N2012" s="18"/>
      <c r="O2012" s="18"/>
      <c r="P2012" s="18"/>
    </row>
    <row r="2013" spans="2:16" x14ac:dyDescent="0.25">
      <c r="B2013" s="25"/>
      <c r="C2013" s="25"/>
      <c r="D2013" s="25"/>
      <c r="E2013" s="25"/>
      <c r="G2013" s="18">
        <v>10</v>
      </c>
      <c r="H2013" s="18">
        <v>3.0000000000000001E-3</v>
      </c>
      <c r="I2013" s="18">
        <v>112.139</v>
      </c>
      <c r="J2013" s="18">
        <v>81</v>
      </c>
      <c r="K2013" s="18">
        <v>126.889</v>
      </c>
      <c r="L2013" s="18">
        <v>-90</v>
      </c>
      <c r="M2013" s="18">
        <v>7.2999999999999995E-2</v>
      </c>
      <c r="N2013" s="18"/>
      <c r="O2013" s="18"/>
      <c r="P2013" s="18"/>
    </row>
    <row r="2014" spans="2:16" x14ac:dyDescent="0.25">
      <c r="B2014" s="25"/>
      <c r="C2014" s="25"/>
      <c r="D2014" s="25"/>
      <c r="E2014" s="25"/>
      <c r="G2014" s="18">
        <v>11</v>
      </c>
      <c r="H2014" s="18">
        <v>84.265000000000001</v>
      </c>
      <c r="I2014" s="18">
        <v>234.74</v>
      </c>
      <c r="J2014" s="18">
        <v>0</v>
      </c>
      <c r="K2014" s="18">
        <v>255</v>
      </c>
      <c r="L2014" s="18">
        <v>0</v>
      </c>
      <c r="M2014" s="18">
        <v>0</v>
      </c>
      <c r="N2014" s="18"/>
      <c r="O2014" s="18"/>
      <c r="P2014" s="18"/>
    </row>
    <row r="2015" spans="2:16" x14ac:dyDescent="0.25">
      <c r="B2015" s="25"/>
      <c r="C2015" s="25"/>
      <c r="D2015" s="25"/>
      <c r="E2015" s="25"/>
      <c r="G2015" s="18">
        <v>12</v>
      </c>
      <c r="H2015" s="18">
        <v>6.0000000000000001E-3</v>
      </c>
      <c r="I2015" s="18">
        <v>53.713999999999999</v>
      </c>
      <c r="J2015" s="18">
        <v>33</v>
      </c>
      <c r="K2015" s="18">
        <v>59</v>
      </c>
      <c r="L2015" s="18">
        <v>-90</v>
      </c>
      <c r="M2015" s="18">
        <v>0.17499999999999999</v>
      </c>
      <c r="N2015" s="18"/>
      <c r="O2015" s="18"/>
      <c r="P2015" s="18"/>
    </row>
    <row r="2016" spans="2:16" x14ac:dyDescent="0.25">
      <c r="B2016" s="25"/>
      <c r="C2016" s="25"/>
      <c r="D2016" s="25"/>
      <c r="E2016" s="25"/>
      <c r="G2016" s="25"/>
      <c r="H2016" s="25"/>
    </row>
    <row r="2017" spans="1:18" s="25" customFormat="1" x14ac:dyDescent="0.25">
      <c r="A2017" s="7">
        <v>32</v>
      </c>
      <c r="B2017" s="25" t="s">
        <v>663</v>
      </c>
      <c r="C2017" s="25" t="s">
        <v>65</v>
      </c>
      <c r="E2017" s="25" t="s">
        <v>664</v>
      </c>
      <c r="F2017" s="7" t="s">
        <v>28</v>
      </c>
      <c r="G2017" s="25" t="s">
        <v>665</v>
      </c>
      <c r="I2017" s="7">
        <v>3</v>
      </c>
      <c r="J2017" s="7">
        <v>1.681</v>
      </c>
      <c r="K2017" s="7">
        <v>0.34120400000000001</v>
      </c>
      <c r="L2017" s="7">
        <v>3</v>
      </c>
      <c r="M2017" s="7">
        <v>0.998</v>
      </c>
      <c r="N2017" s="7">
        <v>0.18878800000000001</v>
      </c>
      <c r="O2017" s="7"/>
    </row>
    <row r="2018" spans="1:18" x14ac:dyDescent="0.25">
      <c r="B2018" s="25" t="s">
        <v>663</v>
      </c>
      <c r="C2018" s="25" t="s">
        <v>65</v>
      </c>
      <c r="D2018" s="25"/>
      <c r="E2018" s="25" t="s">
        <v>664</v>
      </c>
      <c r="F2018" s="7" t="s">
        <v>28</v>
      </c>
      <c r="G2018" s="25" t="s">
        <v>666</v>
      </c>
      <c r="H2018" s="25"/>
      <c r="I2018" s="7">
        <v>3</v>
      </c>
      <c r="J2018" s="7">
        <v>1.589</v>
      </c>
      <c r="K2018" s="7">
        <v>0.14548800000000001</v>
      </c>
      <c r="L2018" s="7">
        <v>3</v>
      </c>
      <c r="M2018" s="7">
        <v>0.998</v>
      </c>
      <c r="N2018" s="7">
        <v>0.20264400000000002</v>
      </c>
    </row>
    <row r="2019" spans="1:18" x14ac:dyDescent="0.25">
      <c r="B2019" s="25" t="s">
        <v>663</v>
      </c>
      <c r="C2019" s="25" t="s">
        <v>65</v>
      </c>
      <c r="D2019" s="25"/>
      <c r="E2019" s="25" t="s">
        <v>664</v>
      </c>
      <c r="F2019" s="7" t="s">
        <v>28</v>
      </c>
      <c r="G2019" s="25" t="s">
        <v>667</v>
      </c>
      <c r="H2019" s="25"/>
      <c r="I2019" s="7">
        <v>3</v>
      </c>
      <c r="J2019" s="7">
        <v>1.5469999999999999</v>
      </c>
      <c r="K2019" s="7">
        <v>5.0228000000000002E-2</v>
      </c>
      <c r="L2019" s="7">
        <v>3</v>
      </c>
      <c r="M2019" s="7">
        <v>1.006</v>
      </c>
      <c r="N2019" s="7">
        <v>0.12297199999999998</v>
      </c>
    </row>
    <row r="2020" spans="1:18" x14ac:dyDescent="0.25">
      <c r="B2020" s="25" t="s">
        <v>663</v>
      </c>
      <c r="C2020" s="25" t="s">
        <v>65</v>
      </c>
      <c r="D2020" s="25"/>
      <c r="E2020" s="25" t="s">
        <v>664</v>
      </c>
      <c r="F2020" s="7" t="s">
        <v>28</v>
      </c>
      <c r="G2020" s="25" t="s">
        <v>50</v>
      </c>
      <c r="H2020" s="25"/>
      <c r="I2020" s="7">
        <v>3</v>
      </c>
      <c r="J2020" s="7">
        <v>1.5109999999999999</v>
      </c>
      <c r="K2020" s="7">
        <v>8.4867999999999999E-2</v>
      </c>
      <c r="L2020" s="7">
        <v>3</v>
      </c>
      <c r="M2020" s="7">
        <v>0.998</v>
      </c>
      <c r="N2020" s="7">
        <v>0.178396</v>
      </c>
    </row>
    <row r="2021" spans="1:18" x14ac:dyDescent="0.25">
      <c r="B2021" s="25" t="s">
        <v>663</v>
      </c>
      <c r="C2021" s="25" t="s">
        <v>65</v>
      </c>
      <c r="D2021" s="25"/>
      <c r="E2021" s="25" t="s">
        <v>664</v>
      </c>
      <c r="F2021" s="7" t="s">
        <v>28</v>
      </c>
      <c r="G2021" s="25" t="s">
        <v>49</v>
      </c>
      <c r="H2021" s="25"/>
      <c r="I2021" s="7">
        <v>3</v>
      </c>
      <c r="J2021" s="7">
        <v>1.532</v>
      </c>
      <c r="K2021" s="7">
        <v>0.128168</v>
      </c>
      <c r="L2021" s="7">
        <v>3</v>
      </c>
      <c r="M2021" s="7">
        <v>0.998</v>
      </c>
      <c r="N2021" s="7">
        <v>0.11431200000000001</v>
      </c>
    </row>
    <row r="2022" spans="1:18" x14ac:dyDescent="0.25">
      <c r="B2022" s="25" t="s">
        <v>663</v>
      </c>
      <c r="C2022" s="25" t="s">
        <v>65</v>
      </c>
      <c r="D2022" s="25"/>
      <c r="E2022" s="25" t="s">
        <v>664</v>
      </c>
      <c r="F2022" s="7" t="s">
        <v>28</v>
      </c>
      <c r="G2022" s="25" t="s">
        <v>207</v>
      </c>
      <c r="H2022" s="25"/>
      <c r="I2022" s="7">
        <v>3</v>
      </c>
      <c r="J2022" s="7">
        <v>1.5069999999999999</v>
      </c>
      <c r="K2022" s="7">
        <v>4.3300000000000005E-2</v>
      </c>
      <c r="L2022" s="7">
        <v>3</v>
      </c>
      <c r="M2022" s="7">
        <v>0.998</v>
      </c>
      <c r="N2022" s="7">
        <v>0.17146800000000001</v>
      </c>
    </row>
    <row r="2023" spans="1:18" x14ac:dyDescent="0.25">
      <c r="B2023" s="25"/>
      <c r="C2023" s="25"/>
      <c r="D2023" s="25"/>
      <c r="E2023" s="25"/>
      <c r="G2023" s="25"/>
      <c r="H2023" s="25"/>
    </row>
    <row r="2024" spans="1:18" x14ac:dyDescent="0.25">
      <c r="B2024" s="25"/>
      <c r="C2024" s="25"/>
      <c r="D2024" s="25"/>
      <c r="E2024" s="25"/>
      <c r="G2024" s="25"/>
      <c r="H2024" s="25"/>
      <c r="I2024" s="18" t="s">
        <v>372</v>
      </c>
      <c r="J2024" s="18" t="s">
        <v>373</v>
      </c>
      <c r="K2024" s="18" t="s">
        <v>374</v>
      </c>
      <c r="L2024" s="18" t="s">
        <v>375</v>
      </c>
      <c r="M2024" s="18" t="s">
        <v>376</v>
      </c>
      <c r="N2024" s="18" t="s">
        <v>377</v>
      </c>
      <c r="O2024" s="18" t="s">
        <v>378</v>
      </c>
      <c r="P2024" s="18"/>
      <c r="Q2024" s="18" t="s">
        <v>659</v>
      </c>
      <c r="R2024" s="18" t="s">
        <v>660</v>
      </c>
    </row>
    <row r="2025" spans="1:18" x14ac:dyDescent="0.25">
      <c r="B2025" s="25"/>
      <c r="C2025" s="25"/>
      <c r="D2025" s="25"/>
      <c r="E2025" s="25"/>
      <c r="G2025" s="25"/>
      <c r="H2025" s="25"/>
      <c r="I2025" s="18">
        <v>1</v>
      </c>
      <c r="J2025" s="18">
        <v>4.0000000000000001E-3</v>
      </c>
      <c r="K2025" s="18">
        <v>225.41399999999999</v>
      </c>
      <c r="L2025" s="18">
        <v>5.476</v>
      </c>
      <c r="M2025" s="18">
        <v>255</v>
      </c>
      <c r="N2025" s="18">
        <v>89.278000000000006</v>
      </c>
      <c r="O2025" s="18">
        <v>0.998</v>
      </c>
      <c r="P2025" s="18"/>
      <c r="Q2025" s="18">
        <v>0.998</v>
      </c>
      <c r="R2025" s="18">
        <f>1.732*O2031</f>
        <v>0.18878800000000001</v>
      </c>
    </row>
    <row r="2026" spans="1:18" x14ac:dyDescent="0.25">
      <c r="B2026" s="25"/>
      <c r="C2026" s="25"/>
      <c r="D2026" s="25"/>
      <c r="E2026" s="25"/>
      <c r="G2026" s="25"/>
      <c r="H2026" s="25"/>
      <c r="I2026" s="18">
        <v>2</v>
      </c>
      <c r="J2026" s="18">
        <v>4.0000000000000001E-3</v>
      </c>
      <c r="K2026" s="18">
        <v>246.73599999999999</v>
      </c>
      <c r="L2026" s="18">
        <v>11</v>
      </c>
      <c r="M2026" s="18">
        <v>255</v>
      </c>
      <c r="N2026" s="18">
        <v>90</v>
      </c>
      <c r="O2026" s="18">
        <v>0.998</v>
      </c>
      <c r="P2026" s="18"/>
      <c r="Q2026" s="18">
        <v>0.998</v>
      </c>
      <c r="R2026" s="18">
        <f t="shared" ref="R2026:R2030" si="74">1.732*O2032</f>
        <v>0.20264400000000002</v>
      </c>
    </row>
    <row r="2027" spans="1:18" x14ac:dyDescent="0.25">
      <c r="B2027" s="25"/>
      <c r="C2027" s="25"/>
      <c r="D2027" s="25"/>
      <c r="E2027" s="25"/>
      <c r="G2027" s="25"/>
      <c r="H2027" s="25"/>
      <c r="I2027" s="18">
        <v>3</v>
      </c>
      <c r="J2027" s="18">
        <v>4.0000000000000001E-3</v>
      </c>
      <c r="K2027" s="18">
        <v>93.87</v>
      </c>
      <c r="L2027" s="18">
        <v>16</v>
      </c>
      <c r="M2027" s="18">
        <v>120.333</v>
      </c>
      <c r="N2027" s="18">
        <v>-90</v>
      </c>
      <c r="O2027" s="18">
        <v>1.006</v>
      </c>
      <c r="P2027" s="18"/>
      <c r="Q2027" s="18">
        <v>1.006</v>
      </c>
      <c r="R2027" s="18">
        <f t="shared" si="74"/>
        <v>0.12297199999999998</v>
      </c>
    </row>
    <row r="2028" spans="1:18" x14ac:dyDescent="0.25">
      <c r="B2028" s="25"/>
      <c r="C2028" s="25"/>
      <c r="D2028" s="25"/>
      <c r="E2028" s="25"/>
      <c r="G2028" s="25"/>
      <c r="H2028" s="25"/>
      <c r="I2028" s="18">
        <v>4</v>
      </c>
      <c r="J2028" s="18">
        <v>7.0000000000000001E-3</v>
      </c>
      <c r="K2028" s="18">
        <v>86.332999999999998</v>
      </c>
      <c r="L2028" s="18">
        <v>19</v>
      </c>
      <c r="M2028" s="18">
        <v>99</v>
      </c>
      <c r="N2028" s="18">
        <v>90</v>
      </c>
      <c r="O2028" s="18">
        <v>1.681</v>
      </c>
      <c r="P2028" s="18"/>
      <c r="Q2028" s="18">
        <v>1.681</v>
      </c>
      <c r="R2028" s="18">
        <f t="shared" si="74"/>
        <v>0.34120400000000001</v>
      </c>
    </row>
    <row r="2029" spans="1:18" x14ac:dyDescent="0.25">
      <c r="B2029" s="25"/>
      <c r="C2029" s="25"/>
      <c r="D2029" s="25"/>
      <c r="E2029" s="25"/>
      <c r="G2029" s="25"/>
      <c r="H2029" s="25"/>
      <c r="I2029" s="18">
        <v>5</v>
      </c>
      <c r="J2029" s="18">
        <v>7.0000000000000001E-3</v>
      </c>
      <c r="K2029" s="18">
        <v>86.861000000000004</v>
      </c>
      <c r="L2029" s="18">
        <v>16</v>
      </c>
      <c r="M2029" s="18">
        <v>165</v>
      </c>
      <c r="N2029" s="18">
        <v>90</v>
      </c>
      <c r="O2029" s="18">
        <v>1.589</v>
      </c>
      <c r="P2029" s="18"/>
      <c r="Q2029" s="18">
        <v>1.589</v>
      </c>
      <c r="R2029" s="18">
        <f t="shared" si="74"/>
        <v>0.14548800000000001</v>
      </c>
    </row>
    <row r="2030" spans="1:18" x14ac:dyDescent="0.25">
      <c r="B2030" s="25"/>
      <c r="C2030" s="25"/>
      <c r="D2030" s="25"/>
      <c r="E2030" s="25"/>
      <c r="G2030" s="25"/>
      <c r="H2030" s="25"/>
      <c r="I2030" s="18">
        <v>6</v>
      </c>
      <c r="J2030" s="18">
        <v>7.0000000000000001E-3</v>
      </c>
      <c r="K2030" s="18">
        <v>83.55</v>
      </c>
      <c r="L2030" s="18">
        <v>33</v>
      </c>
      <c r="M2030" s="18">
        <v>99</v>
      </c>
      <c r="N2030" s="18">
        <v>90</v>
      </c>
      <c r="O2030" s="18">
        <v>1.5469999999999999</v>
      </c>
      <c r="P2030" s="18"/>
      <c r="Q2030" s="18">
        <v>1.5469999999999999</v>
      </c>
      <c r="R2030" s="18">
        <f t="shared" si="74"/>
        <v>5.0228000000000002E-2</v>
      </c>
    </row>
    <row r="2031" spans="1:18" x14ac:dyDescent="0.25">
      <c r="B2031" s="25"/>
      <c r="C2031" s="25"/>
      <c r="D2031" s="25"/>
      <c r="E2031" s="25"/>
      <c r="G2031" s="25"/>
      <c r="H2031" s="25"/>
      <c r="I2031" s="18">
        <v>7</v>
      </c>
      <c r="J2031" s="19">
        <v>4.7469999999999999E-4</v>
      </c>
      <c r="K2031" s="18">
        <v>78.456999999999994</v>
      </c>
      <c r="L2031" s="18">
        <v>16</v>
      </c>
      <c r="M2031" s="18">
        <v>120.333</v>
      </c>
      <c r="N2031" s="18">
        <v>90</v>
      </c>
      <c r="O2031" s="18">
        <v>0.109</v>
      </c>
      <c r="P2031" s="18"/>
      <c r="Q2031" s="18"/>
      <c r="R2031" s="18"/>
    </row>
    <row r="2032" spans="1:18" x14ac:dyDescent="0.25">
      <c r="B2032" s="25"/>
      <c r="C2032" s="25"/>
      <c r="D2032" s="25"/>
      <c r="E2032" s="25"/>
      <c r="G2032" s="25"/>
      <c r="H2032" s="25"/>
      <c r="I2032" s="18">
        <v>8</v>
      </c>
      <c r="J2032" s="19">
        <v>5.0980000000000003E-4</v>
      </c>
      <c r="K2032" s="18">
        <v>221.60900000000001</v>
      </c>
      <c r="L2032" s="18">
        <v>16</v>
      </c>
      <c r="M2032" s="18">
        <v>255</v>
      </c>
      <c r="N2032" s="18">
        <v>90</v>
      </c>
      <c r="O2032" s="18">
        <v>0.11700000000000001</v>
      </c>
      <c r="P2032" s="18"/>
      <c r="Q2032" s="18"/>
      <c r="R2032" s="18"/>
    </row>
    <row r="2033" spans="2:18" x14ac:dyDescent="0.25">
      <c r="B2033" s="25"/>
      <c r="C2033" s="25"/>
      <c r="D2033" s="25"/>
      <c r="E2033" s="25"/>
      <c r="G2033" s="25"/>
      <c r="H2033" s="25"/>
      <c r="I2033" s="18">
        <v>9</v>
      </c>
      <c r="J2033" s="19">
        <v>3.1639999999999999E-4</v>
      </c>
      <c r="K2033" s="18">
        <v>247.61099999999999</v>
      </c>
      <c r="L2033" s="18">
        <v>194.333</v>
      </c>
      <c r="M2033" s="18">
        <v>255</v>
      </c>
      <c r="N2033" s="18">
        <v>90</v>
      </c>
      <c r="O2033" s="18">
        <v>7.0999999999999994E-2</v>
      </c>
      <c r="P2033" s="18"/>
      <c r="Q2033" s="18"/>
      <c r="R2033" s="18"/>
    </row>
    <row r="2034" spans="2:18" x14ac:dyDescent="0.25">
      <c r="B2034" s="25"/>
      <c r="C2034" s="25"/>
      <c r="D2034" s="25"/>
      <c r="E2034" s="25"/>
      <c r="G2034" s="25"/>
      <c r="H2034" s="25"/>
      <c r="I2034" s="18">
        <v>10</v>
      </c>
      <c r="J2034" s="19">
        <v>8.4380000000000002E-4</v>
      </c>
      <c r="K2034" s="18">
        <v>252.285</v>
      </c>
      <c r="L2034" s="18">
        <v>222</v>
      </c>
      <c r="M2034" s="18">
        <v>255</v>
      </c>
      <c r="N2034" s="18">
        <v>90</v>
      </c>
      <c r="O2034" s="18">
        <v>0.19700000000000001</v>
      </c>
      <c r="P2034" s="18"/>
      <c r="Q2034" s="18"/>
      <c r="R2034" s="18"/>
    </row>
    <row r="2035" spans="2:18" x14ac:dyDescent="0.25">
      <c r="B2035" s="25"/>
      <c r="C2035" s="25"/>
      <c r="D2035" s="25"/>
      <c r="E2035" s="25"/>
      <c r="G2035" s="25"/>
      <c r="H2035" s="25"/>
      <c r="I2035" s="18">
        <v>11</v>
      </c>
      <c r="J2035" s="19">
        <v>3.6919999999999998E-4</v>
      </c>
      <c r="K2035" s="18">
        <v>250.98400000000001</v>
      </c>
      <c r="L2035" s="18">
        <v>214</v>
      </c>
      <c r="M2035" s="18">
        <v>255</v>
      </c>
      <c r="N2035" s="18">
        <v>90</v>
      </c>
      <c r="O2035" s="18">
        <v>8.4000000000000005E-2</v>
      </c>
      <c r="P2035" s="18"/>
      <c r="Q2035" s="18"/>
      <c r="R2035" s="18"/>
    </row>
    <row r="2036" spans="2:18" x14ac:dyDescent="0.25">
      <c r="B2036" s="25"/>
      <c r="C2036" s="25"/>
      <c r="D2036" s="25"/>
      <c r="E2036" s="25"/>
      <c r="G2036" s="25"/>
      <c r="H2036" s="25"/>
      <c r="I2036" s="18">
        <v>12</v>
      </c>
      <c r="J2036" s="19">
        <v>1.406E-4</v>
      </c>
      <c r="K2036" s="18">
        <v>195.125</v>
      </c>
      <c r="L2036" s="18">
        <v>66</v>
      </c>
      <c r="M2036" s="18">
        <v>255</v>
      </c>
      <c r="N2036" s="18">
        <v>90</v>
      </c>
      <c r="O2036" s="18">
        <v>2.9000000000000001E-2</v>
      </c>
      <c r="P2036" s="18"/>
      <c r="Q2036" s="18"/>
      <c r="R2036" s="18"/>
    </row>
    <row r="2037" spans="2:18" x14ac:dyDescent="0.25">
      <c r="B2037" s="25"/>
      <c r="C2037" s="25"/>
      <c r="D2037" s="25"/>
      <c r="E2037" s="25"/>
      <c r="G2037" s="25"/>
      <c r="H2037" s="25"/>
    </row>
    <row r="2038" spans="2:18" x14ac:dyDescent="0.25">
      <c r="B2038" s="25"/>
      <c r="C2038" s="25"/>
      <c r="D2038" s="25"/>
      <c r="E2038" s="25"/>
      <c r="G2038" s="25"/>
      <c r="H2038" s="25"/>
      <c r="I2038" s="18" t="s">
        <v>372</v>
      </c>
      <c r="J2038" s="18" t="s">
        <v>373</v>
      </c>
      <c r="K2038" s="18" t="s">
        <v>374</v>
      </c>
      <c r="L2038" s="18" t="s">
        <v>375</v>
      </c>
      <c r="M2038" s="18" t="s">
        <v>376</v>
      </c>
      <c r="N2038" s="18" t="s">
        <v>377</v>
      </c>
      <c r="O2038" s="18" t="s">
        <v>378</v>
      </c>
      <c r="P2038" s="18"/>
      <c r="Q2038" s="18" t="s">
        <v>659</v>
      </c>
      <c r="R2038" s="18" t="s">
        <v>660</v>
      </c>
    </row>
    <row r="2039" spans="2:18" x14ac:dyDescent="0.25">
      <c r="B2039" s="25"/>
      <c r="C2039" s="25"/>
      <c r="D2039" s="25"/>
      <c r="E2039" s="25"/>
      <c r="G2039" s="25"/>
      <c r="H2039" s="25"/>
      <c r="I2039" s="18">
        <v>1</v>
      </c>
      <c r="J2039" s="18">
        <v>4.0000000000000001E-3</v>
      </c>
      <c r="K2039" s="18">
        <v>54.082000000000001</v>
      </c>
      <c r="L2039" s="18">
        <v>16</v>
      </c>
      <c r="M2039" s="18">
        <v>66</v>
      </c>
      <c r="N2039" s="18">
        <v>90</v>
      </c>
      <c r="O2039" s="18">
        <v>0.998</v>
      </c>
      <c r="P2039" s="18"/>
      <c r="Q2039" s="18">
        <v>0.998</v>
      </c>
      <c r="R2039" s="18">
        <f>O2045*1.732</f>
        <v>0.178396</v>
      </c>
    </row>
    <row r="2040" spans="2:18" x14ac:dyDescent="0.25">
      <c r="B2040" s="25"/>
      <c r="C2040" s="25"/>
      <c r="D2040" s="25"/>
      <c r="E2040" s="25"/>
      <c r="G2040" s="25"/>
      <c r="H2040" s="25"/>
      <c r="I2040" s="18">
        <v>2</v>
      </c>
      <c r="J2040" s="18">
        <v>4.0000000000000001E-3</v>
      </c>
      <c r="K2040" s="18">
        <v>250.19300000000001</v>
      </c>
      <c r="L2040" s="18">
        <v>27.667000000000002</v>
      </c>
      <c r="M2040" s="18">
        <v>255</v>
      </c>
      <c r="N2040" s="18">
        <v>90</v>
      </c>
      <c r="O2040" s="18">
        <v>0.998</v>
      </c>
      <c r="P2040" s="18"/>
      <c r="Q2040" s="18">
        <v>0.998</v>
      </c>
      <c r="R2040" s="18">
        <f t="shared" ref="R2040:R2044" si="75">O2046*1.732</f>
        <v>0.11431200000000001</v>
      </c>
    </row>
    <row r="2041" spans="2:18" x14ac:dyDescent="0.25">
      <c r="B2041" s="25"/>
      <c r="C2041" s="25"/>
      <c r="D2041" s="25"/>
      <c r="E2041" s="25"/>
      <c r="G2041" s="25"/>
      <c r="H2041" s="25"/>
      <c r="I2041" s="18">
        <v>3</v>
      </c>
      <c r="J2041" s="18">
        <v>4.0000000000000001E-3</v>
      </c>
      <c r="K2041" s="18">
        <v>248.26</v>
      </c>
      <c r="L2041" s="18">
        <v>33</v>
      </c>
      <c r="M2041" s="18">
        <v>255</v>
      </c>
      <c r="N2041" s="18">
        <v>90</v>
      </c>
      <c r="O2041" s="18">
        <v>0.998</v>
      </c>
      <c r="P2041" s="18"/>
      <c r="Q2041" s="18">
        <v>0.998</v>
      </c>
      <c r="R2041" s="18">
        <f t="shared" si="75"/>
        <v>0.17146800000000001</v>
      </c>
    </row>
    <row r="2042" spans="2:18" x14ac:dyDescent="0.25">
      <c r="B2042" s="25"/>
      <c r="C2042" s="25"/>
      <c r="D2042" s="25"/>
      <c r="E2042" s="25"/>
      <c r="G2042" s="25"/>
      <c r="H2042" s="25"/>
      <c r="I2042" s="18">
        <v>4</v>
      </c>
      <c r="J2042" s="18">
        <v>6.0000000000000001E-3</v>
      </c>
      <c r="K2042" s="18">
        <v>86.36</v>
      </c>
      <c r="L2042" s="18">
        <v>33</v>
      </c>
      <c r="M2042" s="18">
        <v>99</v>
      </c>
      <c r="N2042" s="18">
        <v>90</v>
      </c>
      <c r="O2042" s="18">
        <v>1.5109999999999999</v>
      </c>
      <c r="P2042" s="18"/>
      <c r="Q2042" s="18">
        <v>1.5109999999999999</v>
      </c>
      <c r="R2042" s="18">
        <f t="shared" si="75"/>
        <v>8.4867999999999999E-2</v>
      </c>
    </row>
    <row r="2043" spans="2:18" x14ac:dyDescent="0.25">
      <c r="B2043" s="25"/>
      <c r="C2043" s="25"/>
      <c r="D2043" s="25"/>
      <c r="E2043" s="25"/>
      <c r="G2043" s="25"/>
      <c r="H2043" s="25"/>
      <c r="I2043" s="18">
        <v>5</v>
      </c>
      <c r="J2043" s="18">
        <v>6.0000000000000001E-3</v>
      </c>
      <c r="K2043" s="18">
        <v>86.096999999999994</v>
      </c>
      <c r="L2043" s="18">
        <v>16</v>
      </c>
      <c r="M2043" s="18">
        <v>99</v>
      </c>
      <c r="N2043" s="18">
        <v>90</v>
      </c>
      <c r="O2043" s="18">
        <v>1.532</v>
      </c>
      <c r="P2043" s="18"/>
      <c r="Q2043" s="18">
        <v>1.532</v>
      </c>
      <c r="R2043" s="18">
        <f t="shared" si="75"/>
        <v>0.128168</v>
      </c>
    </row>
    <row r="2044" spans="2:18" x14ac:dyDescent="0.25">
      <c r="B2044" s="25"/>
      <c r="C2044" s="25"/>
      <c r="D2044" s="25"/>
      <c r="E2044" s="25"/>
      <c r="G2044" s="25"/>
      <c r="H2044" s="25"/>
      <c r="I2044" s="18">
        <v>6</v>
      </c>
      <c r="J2044" s="18">
        <v>6.0000000000000001E-3</v>
      </c>
      <c r="K2044" s="18">
        <v>85.813999999999993</v>
      </c>
      <c r="L2044" s="18">
        <v>16</v>
      </c>
      <c r="M2044" s="18">
        <v>99</v>
      </c>
      <c r="N2044" s="18">
        <v>90</v>
      </c>
      <c r="O2044" s="18">
        <v>1.5069999999999999</v>
      </c>
      <c r="P2044" s="18"/>
      <c r="Q2044" s="18">
        <v>1.5069999999999999</v>
      </c>
      <c r="R2044" s="18">
        <f t="shared" si="75"/>
        <v>4.3300000000000005E-2</v>
      </c>
    </row>
    <row r="2045" spans="2:18" x14ac:dyDescent="0.25">
      <c r="B2045" s="25"/>
      <c r="C2045" s="25"/>
      <c r="D2045" s="25"/>
      <c r="E2045" s="25"/>
      <c r="G2045" s="25"/>
      <c r="H2045" s="25"/>
      <c r="I2045" s="18">
        <v>7</v>
      </c>
      <c r="J2045" s="19">
        <v>4.3849999999999998E-4</v>
      </c>
      <c r="K2045" s="18">
        <v>236.5</v>
      </c>
      <c r="L2045" s="18">
        <v>66</v>
      </c>
      <c r="M2045" s="18">
        <v>255</v>
      </c>
      <c r="N2045" s="18">
        <v>90</v>
      </c>
      <c r="O2045" s="18">
        <v>0.10299999999999999</v>
      </c>
      <c r="P2045" s="18"/>
      <c r="Q2045" s="18"/>
      <c r="R2045" s="18"/>
    </row>
    <row r="2046" spans="2:18" x14ac:dyDescent="0.25">
      <c r="B2046" s="25"/>
      <c r="C2046" s="25"/>
      <c r="D2046" s="25"/>
      <c r="E2046" s="25"/>
      <c r="G2046" s="25"/>
      <c r="H2046" s="25"/>
      <c r="I2046" s="18">
        <v>8</v>
      </c>
      <c r="J2046" s="19">
        <v>2.8669999999999998E-4</v>
      </c>
      <c r="K2046" s="18">
        <v>98.569000000000003</v>
      </c>
      <c r="L2046" s="18">
        <v>24.667000000000002</v>
      </c>
      <c r="M2046" s="18">
        <v>164.667</v>
      </c>
      <c r="N2046" s="18">
        <v>90</v>
      </c>
      <c r="O2046" s="18">
        <v>6.6000000000000003E-2</v>
      </c>
      <c r="P2046" s="18"/>
      <c r="Q2046" s="18"/>
      <c r="R2046" s="18"/>
    </row>
    <row r="2047" spans="2:18" x14ac:dyDescent="0.25">
      <c r="B2047" s="25"/>
      <c r="C2047" s="25"/>
      <c r="D2047" s="25"/>
      <c r="E2047" s="25"/>
      <c r="G2047" s="25"/>
      <c r="H2047" s="25"/>
      <c r="I2047" s="18">
        <v>9</v>
      </c>
      <c r="J2047" s="19">
        <v>4.216E-4</v>
      </c>
      <c r="K2047" s="18">
        <v>214.93299999999999</v>
      </c>
      <c r="L2047" s="18">
        <v>49</v>
      </c>
      <c r="M2047" s="18">
        <v>255</v>
      </c>
      <c r="N2047" s="18">
        <v>90</v>
      </c>
      <c r="O2047" s="18">
        <v>9.9000000000000005E-2</v>
      </c>
      <c r="P2047" s="18"/>
      <c r="Q2047" s="18"/>
      <c r="R2047" s="18"/>
    </row>
    <row r="2048" spans="2:18" x14ac:dyDescent="0.25">
      <c r="B2048" s="25"/>
      <c r="C2048" s="25"/>
      <c r="D2048" s="25"/>
      <c r="E2048" s="25"/>
      <c r="G2048" s="25"/>
      <c r="H2048" s="25"/>
      <c r="I2048" s="18">
        <v>10</v>
      </c>
      <c r="J2048" s="19">
        <v>2.1929999999999999E-4</v>
      </c>
      <c r="K2048" s="18">
        <v>213.256</v>
      </c>
      <c r="L2048" s="18">
        <v>66</v>
      </c>
      <c r="M2048" s="18">
        <v>255</v>
      </c>
      <c r="N2048" s="18">
        <v>90</v>
      </c>
      <c r="O2048" s="18">
        <v>4.9000000000000002E-2</v>
      </c>
      <c r="P2048" s="18"/>
      <c r="Q2048" s="18"/>
      <c r="R2048" s="18"/>
    </row>
    <row r="2049" spans="1:18" x14ac:dyDescent="0.25">
      <c r="B2049" s="25"/>
      <c r="C2049" s="25"/>
      <c r="D2049" s="25"/>
      <c r="E2049" s="25"/>
      <c r="G2049" s="25"/>
      <c r="H2049" s="25"/>
      <c r="I2049" s="18">
        <v>11</v>
      </c>
      <c r="J2049" s="19">
        <v>3.2039999999999998E-4</v>
      </c>
      <c r="K2049" s="18">
        <v>239.018</v>
      </c>
      <c r="L2049" s="18">
        <v>107</v>
      </c>
      <c r="M2049" s="18">
        <v>255</v>
      </c>
      <c r="N2049" s="18">
        <v>90</v>
      </c>
      <c r="O2049" s="18">
        <v>7.3999999999999996E-2</v>
      </c>
      <c r="P2049" s="18"/>
      <c r="Q2049" s="18"/>
      <c r="R2049" s="18"/>
    </row>
    <row r="2050" spans="1:18" x14ac:dyDescent="0.25">
      <c r="B2050" s="25"/>
      <c r="C2050" s="25"/>
      <c r="D2050" s="25"/>
      <c r="E2050" s="25"/>
      <c r="G2050" s="25"/>
      <c r="H2050" s="25"/>
      <c r="I2050" s="18">
        <v>12</v>
      </c>
      <c r="J2050" s="19">
        <v>1.181E-4</v>
      </c>
      <c r="K2050" s="18">
        <v>245.286</v>
      </c>
      <c r="L2050" s="18">
        <v>203</v>
      </c>
      <c r="M2050" s="18">
        <v>255</v>
      </c>
      <c r="N2050" s="18">
        <v>90</v>
      </c>
      <c r="O2050" s="18">
        <v>2.5000000000000001E-2</v>
      </c>
      <c r="P2050" s="18"/>
      <c r="Q2050" s="18"/>
      <c r="R2050" s="18"/>
    </row>
    <row r="2051" spans="1:18" x14ac:dyDescent="0.25">
      <c r="B2051" s="25"/>
      <c r="C2051" s="25"/>
      <c r="D2051" s="25"/>
      <c r="E2051" s="25"/>
      <c r="G2051" s="25"/>
      <c r="H2051" s="25"/>
    </row>
    <row r="2052" spans="1:18" s="25" customFormat="1" x14ac:dyDescent="0.25">
      <c r="A2052" s="25">
        <v>33</v>
      </c>
      <c r="B2052" s="25" t="s">
        <v>629</v>
      </c>
      <c r="C2052" s="25" t="s">
        <v>15</v>
      </c>
      <c r="E2052" s="25" t="s">
        <v>630</v>
      </c>
      <c r="F2052" s="7" t="s">
        <v>28</v>
      </c>
      <c r="G2052" s="25" t="s">
        <v>49</v>
      </c>
      <c r="I2052" s="7">
        <v>3</v>
      </c>
      <c r="J2052" s="7">
        <v>0.51600000000000001</v>
      </c>
      <c r="K2052" s="7">
        <v>0</v>
      </c>
      <c r="L2052" s="7">
        <v>3</v>
      </c>
      <c r="M2052" s="7">
        <v>1</v>
      </c>
      <c r="N2052" s="7">
        <v>0.13509599999999999</v>
      </c>
      <c r="O2052" s="7"/>
    </row>
    <row r="2053" spans="1:18" x14ac:dyDescent="0.25">
      <c r="B2053" s="25" t="s">
        <v>629</v>
      </c>
      <c r="C2053" s="25" t="s">
        <v>15</v>
      </c>
      <c r="D2053" s="25"/>
      <c r="E2053" s="25" t="s">
        <v>630</v>
      </c>
      <c r="F2053" s="7" t="s">
        <v>28</v>
      </c>
      <c r="G2053" s="25" t="s">
        <v>50</v>
      </c>
      <c r="H2053" s="25"/>
      <c r="I2053" s="7">
        <v>3</v>
      </c>
      <c r="J2053" s="7">
        <v>-1.125</v>
      </c>
      <c r="K2053" s="7">
        <v>0</v>
      </c>
      <c r="L2053" s="7">
        <v>3</v>
      </c>
      <c r="M2053" s="7">
        <v>0</v>
      </c>
      <c r="N2053" s="7">
        <v>0</v>
      </c>
    </row>
    <row r="2054" spans="1:18" x14ac:dyDescent="0.25">
      <c r="B2054" s="25" t="s">
        <v>629</v>
      </c>
      <c r="C2054" s="25" t="s">
        <v>15</v>
      </c>
      <c r="D2054" s="25"/>
      <c r="E2054" s="25" t="s">
        <v>630</v>
      </c>
      <c r="F2054" s="7" t="s">
        <v>28</v>
      </c>
      <c r="G2054" s="25" t="s">
        <v>14</v>
      </c>
      <c r="H2054" s="25"/>
      <c r="I2054" s="7">
        <v>3</v>
      </c>
      <c r="J2054" s="7">
        <v>0.65600000000000003</v>
      </c>
      <c r="K2054" s="7">
        <v>0</v>
      </c>
      <c r="L2054" s="7">
        <v>3</v>
      </c>
      <c r="M2054" s="7">
        <v>1.016</v>
      </c>
      <c r="N2054" s="7">
        <v>0.2165</v>
      </c>
    </row>
    <row r="2055" spans="1:18" x14ac:dyDescent="0.25">
      <c r="B2055" s="25" t="s">
        <v>629</v>
      </c>
      <c r="C2055" s="25" t="s">
        <v>15</v>
      </c>
      <c r="D2055" s="25"/>
      <c r="E2055" s="25" t="s">
        <v>630</v>
      </c>
      <c r="F2055" s="7" t="s">
        <v>28</v>
      </c>
      <c r="G2055" s="25" t="s">
        <v>46</v>
      </c>
      <c r="H2055" s="25"/>
      <c r="I2055" s="7">
        <v>3</v>
      </c>
      <c r="J2055" s="7">
        <v>0.81200000000000006</v>
      </c>
      <c r="K2055" s="7">
        <v>0</v>
      </c>
      <c r="L2055" s="7">
        <v>3</v>
      </c>
      <c r="M2055" s="7">
        <v>0.98399999999999999</v>
      </c>
      <c r="N2055" s="7">
        <v>0.40528800000000004</v>
      </c>
    </row>
    <row r="2056" spans="1:18" x14ac:dyDescent="0.25">
      <c r="B2056" s="25" t="s">
        <v>629</v>
      </c>
      <c r="C2056" s="25" t="s">
        <v>15</v>
      </c>
      <c r="D2056" s="25"/>
      <c r="E2056" s="25" t="s">
        <v>630</v>
      </c>
      <c r="F2056" s="7" t="s">
        <v>28</v>
      </c>
      <c r="G2056" s="25" t="s">
        <v>32</v>
      </c>
      <c r="H2056" s="25"/>
      <c r="I2056" s="7">
        <v>3</v>
      </c>
      <c r="J2056" s="7">
        <v>0.85199999999999998</v>
      </c>
      <c r="K2056" s="7">
        <v>0</v>
      </c>
      <c r="L2056" s="7">
        <v>3</v>
      </c>
      <c r="M2056" s="7">
        <v>1.0189999999999999</v>
      </c>
      <c r="N2056" s="7">
        <v>0</v>
      </c>
    </row>
    <row r="2057" spans="1:18" x14ac:dyDescent="0.25">
      <c r="B2057" s="25" t="s">
        <v>629</v>
      </c>
      <c r="C2057" s="25" t="s">
        <v>15</v>
      </c>
      <c r="D2057" s="25"/>
      <c r="E2057" s="25" t="s">
        <v>630</v>
      </c>
      <c r="F2057" s="7" t="s">
        <v>28</v>
      </c>
      <c r="G2057" s="25" t="s">
        <v>31</v>
      </c>
      <c r="H2057" s="25"/>
      <c r="I2057" s="7">
        <v>3</v>
      </c>
      <c r="J2057" s="7">
        <v>-1.5369999999999999</v>
      </c>
      <c r="K2057" s="7">
        <v>0.64083999999999997</v>
      </c>
      <c r="L2057" s="7">
        <v>3</v>
      </c>
      <c r="M2057" s="7">
        <v>0</v>
      </c>
      <c r="N2057" s="7">
        <v>0</v>
      </c>
    </row>
    <row r="2058" spans="1:18" x14ac:dyDescent="0.25">
      <c r="B2058" s="25" t="s">
        <v>629</v>
      </c>
      <c r="C2058" s="25" t="s">
        <v>15</v>
      </c>
      <c r="D2058" s="25"/>
      <c r="E2058" s="25" t="s">
        <v>630</v>
      </c>
      <c r="F2058" s="7" t="s">
        <v>28</v>
      </c>
      <c r="G2058" s="25" t="s">
        <v>5</v>
      </c>
      <c r="H2058" s="25"/>
      <c r="I2058" s="7">
        <v>3</v>
      </c>
      <c r="J2058" s="7">
        <v>1.111</v>
      </c>
      <c r="K2058" s="7">
        <v>0</v>
      </c>
      <c r="L2058" s="7">
        <v>3</v>
      </c>
      <c r="M2058" s="7">
        <v>0.98099999999999998</v>
      </c>
      <c r="N2058" s="7">
        <v>0</v>
      </c>
    </row>
    <row r="2059" spans="1:18" x14ac:dyDescent="0.25">
      <c r="B2059" s="25" t="s">
        <v>629</v>
      </c>
      <c r="C2059" s="25" t="s">
        <v>15</v>
      </c>
      <c r="D2059" s="25"/>
      <c r="E2059" s="25" t="s">
        <v>630</v>
      </c>
      <c r="F2059" s="7" t="s">
        <v>28</v>
      </c>
      <c r="G2059" s="25" t="s">
        <v>668</v>
      </c>
      <c r="H2059" s="25"/>
      <c r="I2059" s="7">
        <v>3</v>
      </c>
      <c r="J2059" s="7">
        <v>1.1220000000000001</v>
      </c>
      <c r="K2059" s="7">
        <v>5.7156000000000005E-2</v>
      </c>
      <c r="L2059" s="7">
        <v>3</v>
      </c>
      <c r="M2059" s="7">
        <v>0.97799999999999998</v>
      </c>
      <c r="N2059" s="7">
        <v>7.6207999999999998E-2</v>
      </c>
    </row>
    <row r="2060" spans="1:18" x14ac:dyDescent="0.25">
      <c r="B2060" s="25" t="s">
        <v>629</v>
      </c>
      <c r="C2060" s="25" t="s">
        <v>15</v>
      </c>
      <c r="D2060" s="25"/>
      <c r="E2060" s="25" t="s">
        <v>630</v>
      </c>
      <c r="F2060" s="7" t="s">
        <v>28</v>
      </c>
      <c r="G2060" s="25" t="s">
        <v>180</v>
      </c>
      <c r="H2060" s="25"/>
      <c r="I2060" s="7">
        <v>3</v>
      </c>
      <c r="J2060" s="7">
        <v>1.1000000000000001</v>
      </c>
      <c r="K2060" s="7">
        <v>0.32734799999999997</v>
      </c>
      <c r="L2060" s="7">
        <v>3</v>
      </c>
      <c r="M2060" s="7">
        <v>0</v>
      </c>
      <c r="N2060" s="7">
        <v>0.15414799999999998</v>
      </c>
    </row>
    <row r="2061" spans="1:18" x14ac:dyDescent="0.25">
      <c r="B2061" s="25" t="s">
        <v>629</v>
      </c>
      <c r="C2061" s="25" t="s">
        <v>15</v>
      </c>
      <c r="D2061" s="25"/>
      <c r="E2061" s="25" t="s">
        <v>630</v>
      </c>
      <c r="F2061" s="7" t="s">
        <v>28</v>
      </c>
      <c r="G2061" s="25" t="s">
        <v>44</v>
      </c>
      <c r="H2061" s="25"/>
      <c r="I2061" s="7">
        <v>3</v>
      </c>
      <c r="J2061" s="7">
        <v>1.1739999999999999</v>
      </c>
      <c r="K2061" s="7">
        <v>0.174932</v>
      </c>
      <c r="L2061" s="7">
        <v>3</v>
      </c>
      <c r="M2061" s="7">
        <v>1.014</v>
      </c>
      <c r="N2061" s="7">
        <v>0.100456</v>
      </c>
    </row>
    <row r="2062" spans="1:18" x14ac:dyDescent="0.25">
      <c r="B2062" s="25" t="s">
        <v>629</v>
      </c>
      <c r="C2062" s="25" t="s">
        <v>15</v>
      </c>
      <c r="D2062" s="25"/>
      <c r="E2062" s="25" t="s">
        <v>630</v>
      </c>
      <c r="F2062" s="7" t="s">
        <v>28</v>
      </c>
      <c r="G2062" s="25" t="s">
        <v>66</v>
      </c>
      <c r="H2062" s="25"/>
      <c r="I2062" s="7">
        <v>3</v>
      </c>
      <c r="J2062" s="7">
        <v>-4.2999999999999997E-2</v>
      </c>
      <c r="K2062" s="7">
        <v>0.22516</v>
      </c>
      <c r="L2062" s="7">
        <v>3</v>
      </c>
      <c r="M2062" s="7">
        <v>0</v>
      </c>
      <c r="N2062" s="7">
        <v>0</v>
      </c>
    </row>
    <row r="2063" spans="1:18" x14ac:dyDescent="0.25">
      <c r="B2063" s="25" t="s">
        <v>629</v>
      </c>
      <c r="C2063" s="25" t="s">
        <v>15</v>
      </c>
      <c r="D2063" s="25"/>
      <c r="E2063" s="25" t="s">
        <v>630</v>
      </c>
      <c r="F2063" s="7" t="s">
        <v>28</v>
      </c>
      <c r="G2063" s="25" t="s">
        <v>107</v>
      </c>
      <c r="H2063" s="25"/>
      <c r="I2063" s="7">
        <v>3</v>
      </c>
      <c r="J2063" s="7">
        <v>0.53600000000000003</v>
      </c>
      <c r="K2063" s="7">
        <v>0.30136799999999997</v>
      </c>
      <c r="L2063" s="7">
        <v>3</v>
      </c>
      <c r="M2063" s="7">
        <v>0</v>
      </c>
      <c r="N2063" s="7">
        <v>0.27538800000000002</v>
      </c>
    </row>
    <row r="2064" spans="1:18" x14ac:dyDescent="0.25">
      <c r="B2064" s="25" t="s">
        <v>629</v>
      </c>
      <c r="C2064" s="25" t="s">
        <v>15</v>
      </c>
      <c r="D2064" s="25"/>
      <c r="E2064" s="25" t="s">
        <v>630</v>
      </c>
      <c r="F2064" s="7" t="s">
        <v>28</v>
      </c>
      <c r="G2064" s="25" t="s">
        <v>642</v>
      </c>
      <c r="H2064" s="25"/>
      <c r="I2064" s="7">
        <v>3</v>
      </c>
      <c r="J2064" s="7">
        <v>1.1879999999999999</v>
      </c>
      <c r="K2064" s="7">
        <v>7.4475999999999987E-2</v>
      </c>
      <c r="L2064" s="7">
        <v>3</v>
      </c>
      <c r="M2064" s="7">
        <v>1</v>
      </c>
      <c r="N2064" s="7">
        <v>5.0228000000000002E-2</v>
      </c>
    </row>
    <row r="2065" spans="2:18" ht="12.6" customHeight="1" x14ac:dyDescent="0.25">
      <c r="B2065" s="25"/>
      <c r="C2065" s="25"/>
      <c r="D2065" s="25"/>
      <c r="E2065" s="25"/>
      <c r="G2065" s="25"/>
      <c r="H2065" s="25"/>
    </row>
    <row r="2066" spans="2:18" ht="12.6" customHeight="1" x14ac:dyDescent="0.25">
      <c r="B2066" s="25"/>
      <c r="C2066" s="25"/>
      <c r="D2066" s="25"/>
      <c r="E2066" s="25"/>
      <c r="G2066" s="25"/>
      <c r="H2066" s="25"/>
      <c r="I2066" s="18" t="s">
        <v>372</v>
      </c>
      <c r="J2066" s="18" t="s">
        <v>373</v>
      </c>
      <c r="K2066" s="18" t="s">
        <v>374</v>
      </c>
      <c r="L2066" s="18" t="s">
        <v>375</v>
      </c>
      <c r="M2066" s="18" t="s">
        <v>376</v>
      </c>
      <c r="N2066" s="18" t="s">
        <v>377</v>
      </c>
      <c r="O2066" s="18" t="s">
        <v>378</v>
      </c>
      <c r="Q2066" s="18" t="s">
        <v>662</v>
      </c>
      <c r="R2066" s="18" t="s">
        <v>660</v>
      </c>
    </row>
    <row r="2067" spans="2:18" ht="12.6" customHeight="1" x14ac:dyDescent="0.25">
      <c r="B2067" s="25"/>
      <c r="C2067" s="25"/>
      <c r="D2067" s="25"/>
      <c r="E2067" s="25"/>
      <c r="G2067" s="25"/>
      <c r="H2067" s="25"/>
      <c r="I2067" s="18">
        <v>1</v>
      </c>
      <c r="J2067" s="18">
        <v>1.6E-2</v>
      </c>
      <c r="K2067" s="18">
        <v>225.38499999999999</v>
      </c>
      <c r="L2067" s="18">
        <v>41</v>
      </c>
      <c r="M2067" s="18">
        <v>254.667</v>
      </c>
      <c r="N2067" s="18">
        <v>-90</v>
      </c>
      <c r="O2067" s="18">
        <v>1</v>
      </c>
      <c r="Q2067" s="18">
        <v>1</v>
      </c>
      <c r="R2067" s="7">
        <f>1.732*O2075</f>
        <v>0.13509599999999999</v>
      </c>
    </row>
    <row r="2068" spans="2:18" ht="12.6" customHeight="1" x14ac:dyDescent="0.25">
      <c r="B2068" s="25"/>
      <c r="C2068" s="25"/>
      <c r="D2068" s="25"/>
      <c r="E2068" s="25"/>
      <c r="G2068" s="25"/>
      <c r="H2068" s="25"/>
      <c r="I2068" s="18">
        <v>2</v>
      </c>
      <c r="J2068" s="18">
        <v>70.692999999999998</v>
      </c>
      <c r="K2068" s="18">
        <v>239.6</v>
      </c>
      <c r="L2068" s="18">
        <v>13</v>
      </c>
      <c r="M2068" s="18">
        <v>255</v>
      </c>
      <c r="N2068" s="18">
        <v>0</v>
      </c>
      <c r="O2068" s="18">
        <v>0</v>
      </c>
      <c r="Q2068" s="18">
        <v>0</v>
      </c>
      <c r="R2068" s="7">
        <f t="shared" ref="R2068:R2074" si="76">1.732*O2076</f>
        <v>0</v>
      </c>
    </row>
    <row r="2069" spans="2:18" ht="12.6" customHeight="1" x14ac:dyDescent="0.25">
      <c r="B2069" s="25"/>
      <c r="C2069" s="25"/>
      <c r="D2069" s="25"/>
      <c r="E2069" s="25"/>
      <c r="G2069" s="25"/>
      <c r="H2069" s="25"/>
      <c r="I2069" s="18">
        <v>3</v>
      </c>
      <c r="J2069" s="18">
        <v>1.6E-2</v>
      </c>
      <c r="K2069" s="18">
        <v>221.45500000000001</v>
      </c>
      <c r="L2069" s="18">
        <v>40</v>
      </c>
      <c r="M2069" s="18">
        <v>252</v>
      </c>
      <c r="N2069" s="18">
        <v>-90</v>
      </c>
      <c r="O2069" s="18">
        <v>1.016</v>
      </c>
      <c r="Q2069" s="18">
        <v>1.016</v>
      </c>
      <c r="R2069" s="7">
        <f t="shared" si="76"/>
        <v>0.2165</v>
      </c>
    </row>
    <row r="2070" spans="2:18" ht="12.6" customHeight="1" x14ac:dyDescent="0.25">
      <c r="B2070" s="25"/>
      <c r="C2070" s="25"/>
      <c r="D2070" s="25"/>
      <c r="E2070" s="25"/>
      <c r="G2070" s="25"/>
      <c r="H2070" s="25"/>
      <c r="I2070" s="18">
        <v>4</v>
      </c>
      <c r="J2070" s="18">
        <v>1.6E-2</v>
      </c>
      <c r="K2070" s="18">
        <v>226.47399999999999</v>
      </c>
      <c r="L2070" s="18">
        <v>25.667000000000002</v>
      </c>
      <c r="M2070" s="18">
        <v>255</v>
      </c>
      <c r="N2070" s="18">
        <v>-90</v>
      </c>
      <c r="O2070" s="18">
        <v>0.98399999999999999</v>
      </c>
      <c r="Q2070" s="18">
        <v>0.98399999999999999</v>
      </c>
      <c r="R2070" s="7">
        <f t="shared" si="76"/>
        <v>0.40528800000000004</v>
      </c>
    </row>
    <row r="2071" spans="2:18" ht="12.6" customHeight="1" x14ac:dyDescent="0.25">
      <c r="B2071" s="25"/>
      <c r="C2071" s="25"/>
      <c r="D2071" s="25"/>
      <c r="E2071" s="25"/>
      <c r="G2071" s="25"/>
      <c r="H2071" s="25"/>
      <c r="I2071" s="18">
        <v>5</v>
      </c>
      <c r="J2071" s="18">
        <v>8.0000000000000002E-3</v>
      </c>
      <c r="K2071" s="18">
        <v>176.245</v>
      </c>
      <c r="L2071" s="18">
        <v>17.332999999999998</v>
      </c>
      <c r="M2071" s="18">
        <v>255</v>
      </c>
      <c r="N2071" s="18">
        <v>-90</v>
      </c>
      <c r="O2071" s="18">
        <v>0.51600000000000001</v>
      </c>
      <c r="Q2071" s="18">
        <v>0.51600000000000001</v>
      </c>
      <c r="R2071" s="7">
        <f t="shared" si="76"/>
        <v>0</v>
      </c>
    </row>
    <row r="2072" spans="2:18" ht="12.6" customHeight="1" x14ac:dyDescent="0.25">
      <c r="B2072" s="25"/>
      <c r="C2072" s="25"/>
      <c r="D2072" s="25"/>
      <c r="E2072" s="25"/>
      <c r="G2072" s="25"/>
      <c r="H2072" s="25"/>
      <c r="I2072" s="18">
        <v>6</v>
      </c>
      <c r="J2072" s="18">
        <v>1.7999999999999999E-2</v>
      </c>
      <c r="K2072" s="18">
        <v>181.99100000000001</v>
      </c>
      <c r="L2072" s="18">
        <v>27</v>
      </c>
      <c r="M2072" s="18">
        <v>255</v>
      </c>
      <c r="N2072" s="18">
        <v>-90</v>
      </c>
      <c r="O2072" s="18">
        <v>1.125</v>
      </c>
      <c r="Q2072" s="18">
        <v>-1.125</v>
      </c>
      <c r="R2072" s="7">
        <f t="shared" si="76"/>
        <v>0</v>
      </c>
    </row>
    <row r="2073" spans="2:18" ht="12.6" customHeight="1" x14ac:dyDescent="0.25">
      <c r="B2073" s="25"/>
      <c r="C2073" s="25"/>
      <c r="D2073" s="25"/>
      <c r="E2073" s="25"/>
      <c r="G2073" s="25"/>
      <c r="H2073" s="25"/>
      <c r="I2073" s="18">
        <v>7</v>
      </c>
      <c r="J2073" s="18">
        <v>0.01</v>
      </c>
      <c r="K2073" s="18">
        <v>170.209</v>
      </c>
      <c r="L2073" s="18">
        <v>25.332999999999998</v>
      </c>
      <c r="M2073" s="18">
        <v>255</v>
      </c>
      <c r="N2073" s="18">
        <v>-90</v>
      </c>
      <c r="O2073" s="18">
        <v>0.65600000000000003</v>
      </c>
      <c r="Q2073" s="18">
        <v>0.65600000000000003</v>
      </c>
      <c r="R2073" s="7">
        <f t="shared" si="76"/>
        <v>0</v>
      </c>
    </row>
    <row r="2074" spans="2:18" ht="12.6" customHeight="1" x14ac:dyDescent="0.25">
      <c r="B2074" s="25"/>
      <c r="C2074" s="25"/>
      <c r="D2074" s="25"/>
      <c r="E2074" s="25"/>
      <c r="G2074" s="25"/>
      <c r="H2074" s="25"/>
      <c r="I2074" s="18">
        <v>8</v>
      </c>
      <c r="J2074" s="18">
        <v>1.2999999999999999E-2</v>
      </c>
      <c r="K2074" s="18">
        <v>187.887</v>
      </c>
      <c r="L2074" s="18">
        <v>27.667000000000002</v>
      </c>
      <c r="M2074" s="18">
        <v>255</v>
      </c>
      <c r="N2074" s="18">
        <v>-90</v>
      </c>
      <c r="O2074" s="18">
        <v>0.81200000000000006</v>
      </c>
      <c r="Q2074" s="18">
        <v>0.81200000000000006</v>
      </c>
      <c r="R2074" s="7">
        <f t="shared" si="76"/>
        <v>0</v>
      </c>
    </row>
    <row r="2075" spans="2:18" ht="12.6" customHeight="1" x14ac:dyDescent="0.25">
      <c r="B2075" s="25"/>
      <c r="C2075" s="25"/>
      <c r="D2075" s="25"/>
      <c r="E2075" s="25"/>
      <c r="G2075" s="25"/>
      <c r="H2075" s="25"/>
      <c r="I2075" s="18">
        <v>9</v>
      </c>
      <c r="J2075" s="18">
        <v>1E-3</v>
      </c>
      <c r="K2075" s="18">
        <v>56.832999999999998</v>
      </c>
      <c r="L2075" s="18">
        <v>38.332999999999998</v>
      </c>
      <c r="M2075" s="18">
        <v>99</v>
      </c>
      <c r="N2075" s="18">
        <v>-90</v>
      </c>
      <c r="O2075" s="18">
        <v>7.8E-2</v>
      </c>
      <c r="Q2075" s="18">
        <v>1.0189999999999999</v>
      </c>
      <c r="R2075" s="7">
        <f>1.732*O2089</f>
        <v>0</v>
      </c>
    </row>
    <row r="2076" spans="2:18" ht="12.6" customHeight="1" x14ac:dyDescent="0.25">
      <c r="B2076" s="25"/>
      <c r="C2076" s="25"/>
      <c r="D2076" s="25"/>
      <c r="E2076" s="25"/>
      <c r="G2076" s="25"/>
      <c r="H2076" s="25"/>
      <c r="I2076" s="18">
        <v>10</v>
      </c>
      <c r="J2076" s="18">
        <v>70.692999999999998</v>
      </c>
      <c r="K2076" s="18">
        <v>239.6</v>
      </c>
      <c r="L2076" s="18">
        <v>13</v>
      </c>
      <c r="M2076" s="18">
        <v>255</v>
      </c>
      <c r="N2076" s="18">
        <v>0</v>
      </c>
      <c r="O2076" s="18">
        <v>0</v>
      </c>
      <c r="Q2076" s="18">
        <v>0</v>
      </c>
      <c r="R2076" s="7">
        <f t="shared" ref="R2076:R2080" si="77">1.732*O2090</f>
        <v>0</v>
      </c>
    </row>
    <row r="2077" spans="2:18" ht="12.6" customHeight="1" x14ac:dyDescent="0.25">
      <c r="B2077" s="25"/>
      <c r="C2077" s="25"/>
      <c r="D2077" s="25"/>
      <c r="E2077" s="25"/>
      <c r="G2077" s="25"/>
      <c r="H2077" s="25"/>
      <c r="I2077" s="18">
        <v>11</v>
      </c>
      <c r="J2077" s="18">
        <v>2E-3</v>
      </c>
      <c r="K2077" s="18">
        <v>46.444000000000003</v>
      </c>
      <c r="L2077" s="18">
        <v>29.332999999999998</v>
      </c>
      <c r="M2077" s="18">
        <v>61.332999999999998</v>
      </c>
      <c r="N2077" s="18">
        <v>90</v>
      </c>
      <c r="O2077" s="18">
        <v>0.125</v>
      </c>
      <c r="Q2077" s="18">
        <v>0.98099999999999998</v>
      </c>
      <c r="R2077" s="7">
        <f t="shared" si="77"/>
        <v>0</v>
      </c>
    </row>
    <row r="2078" spans="2:18" ht="12.6" customHeight="1" x14ac:dyDescent="0.25">
      <c r="B2078" s="25"/>
      <c r="C2078" s="25"/>
      <c r="D2078" s="25"/>
      <c r="E2078" s="25"/>
      <c r="G2078" s="25"/>
      <c r="H2078" s="25"/>
      <c r="I2078" s="18">
        <v>12</v>
      </c>
      <c r="J2078" s="18">
        <v>4.0000000000000001E-3</v>
      </c>
      <c r="K2078" s="18">
        <v>58.978999999999999</v>
      </c>
      <c r="L2078" s="18">
        <v>27</v>
      </c>
      <c r="M2078" s="18">
        <v>140</v>
      </c>
      <c r="N2078" s="18">
        <v>-90</v>
      </c>
      <c r="O2078" s="18">
        <v>0.23400000000000001</v>
      </c>
      <c r="Q2078" s="18">
        <v>0.85199999999999998</v>
      </c>
      <c r="R2078" s="7">
        <f t="shared" si="77"/>
        <v>0</v>
      </c>
    </row>
    <row r="2079" spans="2:18" ht="12.6" customHeight="1" x14ac:dyDescent="0.25">
      <c r="B2079" s="25"/>
      <c r="C2079" s="25"/>
      <c r="D2079" s="25"/>
      <c r="E2079" s="25"/>
      <c r="G2079" s="25"/>
      <c r="H2079" s="25"/>
      <c r="I2079" s="18">
        <v>13</v>
      </c>
      <c r="J2079" s="18">
        <v>70.692999999999998</v>
      </c>
      <c r="K2079" s="18">
        <v>239.6</v>
      </c>
      <c r="L2079" s="18">
        <v>13</v>
      </c>
      <c r="M2079" s="18">
        <v>255</v>
      </c>
      <c r="N2079" s="18">
        <v>0</v>
      </c>
      <c r="O2079" s="18">
        <v>0</v>
      </c>
      <c r="Q2079" s="18">
        <v>-1.5369999999999999</v>
      </c>
      <c r="R2079" s="7">
        <f t="shared" si="77"/>
        <v>0.64083999999999997</v>
      </c>
    </row>
    <row r="2080" spans="2:18" ht="12.6" customHeight="1" x14ac:dyDescent="0.25">
      <c r="B2080" s="25"/>
      <c r="C2080" s="25"/>
      <c r="D2080" s="25"/>
      <c r="E2080" s="25"/>
      <c r="G2080" s="25"/>
      <c r="H2080" s="25"/>
      <c r="I2080" s="18">
        <v>14</v>
      </c>
      <c r="J2080" s="18">
        <v>70.692999999999998</v>
      </c>
      <c r="K2080" s="18">
        <v>239.6</v>
      </c>
      <c r="L2080" s="18">
        <v>13</v>
      </c>
      <c r="M2080" s="18">
        <v>255</v>
      </c>
      <c r="N2080" s="18">
        <v>0</v>
      </c>
      <c r="O2080" s="18">
        <v>0</v>
      </c>
      <c r="Q2080" s="18">
        <v>1.111</v>
      </c>
      <c r="R2080" s="7">
        <f t="shared" si="77"/>
        <v>0</v>
      </c>
    </row>
    <row r="2081" spans="2:18" ht="12.6" customHeight="1" x14ac:dyDescent="0.25">
      <c r="B2081" s="25"/>
      <c r="C2081" s="25"/>
      <c r="D2081" s="25"/>
      <c r="E2081" s="25"/>
      <c r="G2081" s="25"/>
      <c r="H2081" s="25"/>
      <c r="I2081" s="18">
        <v>15</v>
      </c>
      <c r="J2081" s="18">
        <v>70.692999999999998</v>
      </c>
      <c r="K2081" s="18">
        <v>239.6</v>
      </c>
      <c r="L2081" s="18">
        <v>13</v>
      </c>
      <c r="M2081" s="18">
        <v>255</v>
      </c>
      <c r="N2081" s="18">
        <v>0</v>
      </c>
      <c r="O2081" s="18">
        <v>0</v>
      </c>
    </row>
    <row r="2082" spans="2:18" ht="12.6" customHeight="1" x14ac:dyDescent="0.25">
      <c r="B2082" s="25"/>
      <c r="C2082" s="25"/>
      <c r="D2082" s="25"/>
      <c r="E2082" s="25"/>
      <c r="G2082" s="25"/>
      <c r="H2082" s="25"/>
      <c r="I2082" s="18">
        <v>16</v>
      </c>
      <c r="J2082" s="18">
        <v>70.692999999999998</v>
      </c>
      <c r="K2082" s="18">
        <v>239.6</v>
      </c>
      <c r="L2082" s="18">
        <v>13</v>
      </c>
      <c r="M2082" s="18">
        <v>255</v>
      </c>
      <c r="N2082" s="18">
        <v>0</v>
      </c>
      <c r="O2082" s="18">
        <v>0</v>
      </c>
      <c r="Q2082" s="18">
        <v>0.97799999999999998</v>
      </c>
      <c r="R2082" s="7">
        <f>1.732*O2100</f>
        <v>7.6207999999999998E-2</v>
      </c>
    </row>
    <row r="2083" spans="2:18" ht="12.6" customHeight="1" x14ac:dyDescent="0.25">
      <c r="B2083" s="25"/>
      <c r="C2083" s="25"/>
      <c r="D2083" s="25"/>
      <c r="E2083" s="25"/>
      <c r="G2083" s="25"/>
      <c r="H2083" s="25"/>
      <c r="I2083" s="18">
        <v>17</v>
      </c>
      <c r="J2083" s="18">
        <v>1.9E-2</v>
      </c>
      <c r="K2083" s="18">
        <v>227.482</v>
      </c>
      <c r="L2083" s="18">
        <v>58.667000000000002</v>
      </c>
      <c r="M2083" s="18">
        <v>255</v>
      </c>
      <c r="N2083" s="18">
        <v>-90</v>
      </c>
      <c r="O2083" s="18">
        <v>1.0189999999999999</v>
      </c>
      <c r="Q2083" s="18">
        <v>0</v>
      </c>
      <c r="R2083" s="7">
        <f t="shared" ref="R2083:R2085" si="78">1.732*O2101</f>
        <v>0.15414799999999998</v>
      </c>
    </row>
    <row r="2084" spans="2:18" ht="12.6" customHeight="1" x14ac:dyDescent="0.25">
      <c r="B2084" s="25"/>
      <c r="C2084" s="25"/>
      <c r="D2084" s="25"/>
      <c r="E2084" s="25"/>
      <c r="G2084" s="25"/>
      <c r="H2084" s="25"/>
      <c r="I2084" s="18">
        <v>18</v>
      </c>
      <c r="J2084" s="18">
        <v>99.3</v>
      </c>
      <c r="K2084" s="18">
        <v>239.6</v>
      </c>
      <c r="L2084" s="18">
        <v>13</v>
      </c>
      <c r="M2084" s="18">
        <v>255</v>
      </c>
      <c r="N2084" s="18">
        <v>0</v>
      </c>
      <c r="O2084" s="18">
        <v>0</v>
      </c>
      <c r="Q2084" s="18">
        <v>1.1220000000000001</v>
      </c>
      <c r="R2084" s="7">
        <f t="shared" si="78"/>
        <v>5.7156000000000005E-2</v>
      </c>
    </row>
    <row r="2085" spans="2:18" ht="12.6" customHeight="1" x14ac:dyDescent="0.25">
      <c r="B2085" s="25"/>
      <c r="C2085" s="25"/>
      <c r="D2085" s="25"/>
      <c r="E2085" s="25"/>
      <c r="G2085" s="25"/>
      <c r="H2085" s="25"/>
      <c r="I2085" s="18">
        <v>19</v>
      </c>
      <c r="J2085" s="18">
        <v>1.9E-2</v>
      </c>
      <c r="K2085" s="18">
        <v>227.07400000000001</v>
      </c>
      <c r="L2085" s="18">
        <v>27.332999999999998</v>
      </c>
      <c r="M2085" s="18">
        <v>255</v>
      </c>
      <c r="N2085" s="18">
        <v>-90</v>
      </c>
      <c r="O2085" s="18">
        <v>0.98099999999999998</v>
      </c>
      <c r="Q2085" s="18">
        <v>1.1000000000000001</v>
      </c>
      <c r="R2085" s="7">
        <f t="shared" si="78"/>
        <v>0.32734799999999997</v>
      </c>
    </row>
    <row r="2086" spans="2:18" ht="12.6" customHeight="1" x14ac:dyDescent="0.25">
      <c r="B2086" s="25"/>
      <c r="C2086" s="25"/>
      <c r="D2086" s="25"/>
      <c r="E2086" s="25"/>
      <c r="G2086" s="25"/>
      <c r="H2086" s="25"/>
      <c r="I2086" s="18">
        <v>20</v>
      </c>
      <c r="J2086" s="18">
        <v>1.6E-2</v>
      </c>
      <c r="K2086" s="18">
        <v>171.965</v>
      </c>
      <c r="L2086" s="18">
        <v>15.667</v>
      </c>
      <c r="M2086" s="18">
        <v>255</v>
      </c>
      <c r="N2086" s="18">
        <v>-90</v>
      </c>
      <c r="O2086" s="18">
        <v>0.85199999999999998</v>
      </c>
    </row>
    <row r="2087" spans="2:18" ht="12.6" customHeight="1" x14ac:dyDescent="0.25">
      <c r="B2087" s="25"/>
      <c r="C2087" s="25"/>
      <c r="D2087" s="25"/>
      <c r="E2087" s="25"/>
      <c r="G2087" s="25"/>
      <c r="H2087" s="25"/>
      <c r="I2087" s="18">
        <v>21</v>
      </c>
      <c r="J2087" s="18">
        <v>2.9000000000000001E-2</v>
      </c>
      <c r="K2087" s="18">
        <v>180.56700000000001</v>
      </c>
      <c r="L2087" s="18">
        <v>51.667000000000002</v>
      </c>
      <c r="M2087" s="18">
        <v>255</v>
      </c>
      <c r="N2087" s="18">
        <v>-90</v>
      </c>
      <c r="O2087" s="18">
        <v>1.5369999999999999</v>
      </c>
    </row>
    <row r="2088" spans="2:18" ht="12.6" customHeight="1" x14ac:dyDescent="0.25">
      <c r="B2088" s="25"/>
      <c r="C2088" s="25"/>
      <c r="D2088" s="25"/>
      <c r="E2088" s="25"/>
      <c r="G2088" s="25"/>
      <c r="H2088" s="25"/>
      <c r="I2088" s="18">
        <v>22</v>
      </c>
      <c r="J2088" s="18">
        <v>2.1000000000000001E-2</v>
      </c>
      <c r="K2088" s="18">
        <v>184.55699999999999</v>
      </c>
      <c r="L2088" s="18">
        <v>25.667000000000002</v>
      </c>
      <c r="M2088" s="18">
        <v>255</v>
      </c>
      <c r="N2088" s="18">
        <v>-90</v>
      </c>
      <c r="O2088" s="18">
        <v>1.111</v>
      </c>
      <c r="Q2088" s="18">
        <v>1.014</v>
      </c>
      <c r="R2088" s="7">
        <f>1.732*O2112</f>
        <v>0.100456</v>
      </c>
    </row>
    <row r="2089" spans="2:18" ht="12.6" customHeight="1" x14ac:dyDescent="0.25">
      <c r="B2089" s="25"/>
      <c r="C2089" s="25"/>
      <c r="D2089" s="25"/>
      <c r="E2089" s="25"/>
      <c r="G2089" s="25"/>
      <c r="H2089" s="25"/>
      <c r="I2089" s="18">
        <v>23</v>
      </c>
      <c r="J2089" s="18">
        <v>99.3</v>
      </c>
      <c r="K2089" s="18">
        <v>239.6</v>
      </c>
      <c r="L2089" s="18">
        <v>13</v>
      </c>
      <c r="M2089" s="18">
        <v>255</v>
      </c>
      <c r="N2089" s="18">
        <v>0</v>
      </c>
      <c r="O2089" s="18">
        <v>0</v>
      </c>
      <c r="Q2089" s="18">
        <v>0</v>
      </c>
      <c r="R2089" s="7">
        <f t="shared" ref="R2089:R2095" si="79">1.732*O2113</f>
        <v>0</v>
      </c>
    </row>
    <row r="2090" spans="2:18" ht="12.6" customHeight="1" x14ac:dyDescent="0.25">
      <c r="B2090" s="25"/>
      <c r="C2090" s="25"/>
      <c r="D2090" s="25"/>
      <c r="E2090" s="25"/>
      <c r="G2090" s="25"/>
      <c r="H2090" s="25"/>
      <c r="I2090" s="18">
        <v>24</v>
      </c>
      <c r="J2090" s="18">
        <v>99.3</v>
      </c>
      <c r="K2090" s="18">
        <v>239.6</v>
      </c>
      <c r="L2090" s="18">
        <v>13</v>
      </c>
      <c r="M2090" s="18">
        <v>255</v>
      </c>
      <c r="N2090" s="18">
        <v>0</v>
      </c>
      <c r="O2090" s="18">
        <v>0</v>
      </c>
      <c r="Q2090" s="18">
        <v>0</v>
      </c>
      <c r="R2090" s="7">
        <f t="shared" si="79"/>
        <v>0.27538800000000002</v>
      </c>
    </row>
    <row r="2091" spans="2:18" ht="12.6" customHeight="1" x14ac:dyDescent="0.25">
      <c r="B2091" s="25"/>
      <c r="C2091" s="25"/>
      <c r="D2091" s="25"/>
      <c r="E2091" s="25"/>
      <c r="G2091" s="25"/>
      <c r="H2091" s="25"/>
      <c r="I2091" s="18">
        <v>25</v>
      </c>
      <c r="J2091" s="18">
        <v>99.3</v>
      </c>
      <c r="K2091" s="18">
        <v>239.6</v>
      </c>
      <c r="L2091" s="18">
        <v>13</v>
      </c>
      <c r="M2091" s="18">
        <v>255</v>
      </c>
      <c r="N2091" s="18">
        <v>0</v>
      </c>
      <c r="O2091" s="18">
        <v>0</v>
      </c>
      <c r="Q2091" s="18">
        <v>1</v>
      </c>
      <c r="R2091" s="7">
        <f t="shared" si="79"/>
        <v>5.0228000000000002E-2</v>
      </c>
    </row>
    <row r="2092" spans="2:18" ht="12.6" customHeight="1" x14ac:dyDescent="0.25">
      <c r="B2092" s="25"/>
      <c r="C2092" s="25"/>
      <c r="D2092" s="25"/>
      <c r="E2092" s="25"/>
      <c r="G2092" s="25"/>
      <c r="H2092" s="25"/>
      <c r="I2092" s="18">
        <v>26</v>
      </c>
      <c r="J2092" s="18">
        <v>99.3</v>
      </c>
      <c r="K2092" s="18">
        <v>239.6</v>
      </c>
      <c r="L2092" s="18">
        <v>13</v>
      </c>
      <c r="M2092" s="18">
        <v>255</v>
      </c>
      <c r="N2092" s="18">
        <v>0</v>
      </c>
      <c r="O2092" s="18">
        <v>0</v>
      </c>
      <c r="Q2092" s="18">
        <v>1.1739999999999999</v>
      </c>
      <c r="R2092" s="7">
        <f t="shared" si="79"/>
        <v>0.174932</v>
      </c>
    </row>
    <row r="2093" spans="2:18" x14ac:dyDescent="0.25">
      <c r="B2093" s="25"/>
      <c r="C2093" s="25"/>
      <c r="D2093" s="25"/>
      <c r="E2093" s="25"/>
      <c r="G2093" s="25"/>
      <c r="H2093" s="25"/>
      <c r="I2093" s="18">
        <v>27</v>
      </c>
      <c r="J2093" s="18">
        <v>7.0000000000000001E-3</v>
      </c>
      <c r="K2093" s="18">
        <v>134.44399999999999</v>
      </c>
      <c r="L2093" s="18">
        <v>50</v>
      </c>
      <c r="M2093" s="18">
        <v>160.333</v>
      </c>
      <c r="N2093" s="18">
        <v>-90</v>
      </c>
      <c r="O2093" s="18">
        <v>0.37</v>
      </c>
      <c r="Q2093" s="18">
        <v>-4.2999999999999997E-2</v>
      </c>
      <c r="R2093" s="7">
        <f t="shared" si="79"/>
        <v>0.22516</v>
      </c>
    </row>
    <row r="2094" spans="2:18" x14ac:dyDescent="0.25">
      <c r="B2094" s="25"/>
      <c r="C2094" s="25"/>
      <c r="D2094" s="25"/>
      <c r="E2094" s="25"/>
      <c r="G2094" s="25"/>
      <c r="H2094" s="25"/>
      <c r="I2094" s="18">
        <v>28</v>
      </c>
      <c r="J2094" s="18">
        <v>99.3</v>
      </c>
      <c r="K2094" s="18">
        <v>239.6</v>
      </c>
      <c r="L2094" s="18">
        <v>13</v>
      </c>
      <c r="M2094" s="18">
        <v>255</v>
      </c>
      <c r="N2094" s="18">
        <v>0</v>
      </c>
      <c r="O2094" s="18">
        <v>0</v>
      </c>
      <c r="Q2094" s="18">
        <v>0.53600000000000003</v>
      </c>
      <c r="R2094" s="7">
        <f t="shared" si="79"/>
        <v>0.30136799999999997</v>
      </c>
    </row>
    <row r="2095" spans="2:18" x14ac:dyDescent="0.25">
      <c r="B2095" s="25"/>
      <c r="C2095" s="25"/>
      <c r="D2095" s="25"/>
      <c r="E2095" s="25"/>
      <c r="G2095" s="25"/>
      <c r="H2095" s="25"/>
      <c r="Q2095" s="18">
        <v>1.1879999999999999</v>
      </c>
      <c r="R2095" s="7">
        <f t="shared" si="79"/>
        <v>7.4475999999999987E-2</v>
      </c>
    </row>
    <row r="2096" spans="2:18" x14ac:dyDescent="0.25">
      <c r="B2096" s="25"/>
      <c r="C2096" s="25"/>
      <c r="D2096" s="25"/>
      <c r="E2096" s="25"/>
      <c r="G2096" s="25"/>
      <c r="H2096" s="25"/>
      <c r="I2096" s="18">
        <v>1</v>
      </c>
      <c r="J2096" s="18">
        <v>5.0000000000000001E-3</v>
      </c>
      <c r="K2096" s="18">
        <v>233.249</v>
      </c>
      <c r="L2096" s="18">
        <v>43.332999999999998</v>
      </c>
      <c r="M2096" s="18">
        <v>255</v>
      </c>
      <c r="N2096" s="18">
        <v>-90</v>
      </c>
      <c r="O2096" s="18">
        <v>0.97799999999999998</v>
      </c>
    </row>
    <row r="2097" spans="2:15" x14ac:dyDescent="0.25">
      <c r="B2097" s="25"/>
      <c r="C2097" s="25"/>
      <c r="D2097" s="25"/>
      <c r="E2097" s="25"/>
      <c r="G2097" s="25"/>
      <c r="H2097" s="25"/>
      <c r="I2097" s="18">
        <v>2</v>
      </c>
      <c r="J2097" s="18">
        <v>18.513999999999999</v>
      </c>
      <c r="K2097" s="18">
        <v>238.215</v>
      </c>
      <c r="L2097" s="18">
        <v>3</v>
      </c>
      <c r="M2097" s="18">
        <v>255</v>
      </c>
      <c r="N2097" s="18">
        <v>0</v>
      </c>
      <c r="O2097" s="18">
        <v>0</v>
      </c>
    </row>
    <row r="2098" spans="2:15" x14ac:dyDescent="0.25">
      <c r="B2098" s="25"/>
      <c r="C2098" s="25"/>
      <c r="D2098" s="25"/>
      <c r="E2098" s="25"/>
      <c r="G2098" s="25"/>
      <c r="H2098" s="25"/>
      <c r="I2098" s="18">
        <v>3</v>
      </c>
      <c r="J2098" s="18">
        <v>6.0000000000000001E-3</v>
      </c>
      <c r="K2098" s="18">
        <v>185.66</v>
      </c>
      <c r="L2098" s="18">
        <v>42.667000000000002</v>
      </c>
      <c r="M2098" s="18">
        <v>255</v>
      </c>
      <c r="N2098" s="18">
        <v>-90</v>
      </c>
      <c r="O2098" s="18">
        <v>1.1220000000000001</v>
      </c>
    </row>
    <row r="2099" spans="2:15" x14ac:dyDescent="0.25">
      <c r="B2099" s="25"/>
      <c r="C2099" s="25"/>
      <c r="D2099" s="25"/>
      <c r="E2099" s="25"/>
      <c r="G2099" s="25"/>
      <c r="H2099" s="25"/>
      <c r="I2099" s="18">
        <v>4</v>
      </c>
      <c r="J2099" s="18">
        <v>6.0000000000000001E-3</v>
      </c>
      <c r="K2099" s="18">
        <v>185.375</v>
      </c>
      <c r="L2099" s="18">
        <v>66.332999999999998</v>
      </c>
      <c r="M2099" s="18">
        <v>255</v>
      </c>
      <c r="N2099" s="18">
        <v>-90</v>
      </c>
      <c r="O2099" s="18">
        <v>1.1000000000000001</v>
      </c>
    </row>
    <row r="2100" spans="2:15" x14ac:dyDescent="0.25">
      <c r="B2100" s="25"/>
      <c r="C2100" s="25"/>
      <c r="D2100" s="25"/>
      <c r="E2100" s="25"/>
      <c r="G2100" s="25"/>
      <c r="H2100" s="25"/>
      <c r="I2100" s="18">
        <v>5</v>
      </c>
      <c r="J2100" s="19">
        <v>2.7779999999999998E-4</v>
      </c>
      <c r="K2100" s="18">
        <v>52.889000000000003</v>
      </c>
      <c r="L2100" s="18">
        <v>28.667000000000002</v>
      </c>
      <c r="M2100" s="18">
        <v>124.667</v>
      </c>
      <c r="N2100" s="18">
        <v>-90</v>
      </c>
      <c r="O2100" s="18">
        <v>4.3999999999999997E-2</v>
      </c>
    </row>
    <row r="2101" spans="2:15" x14ac:dyDescent="0.25">
      <c r="B2101" s="25"/>
      <c r="C2101" s="25"/>
      <c r="D2101" s="25"/>
      <c r="E2101" s="25"/>
      <c r="G2101" s="25"/>
      <c r="H2101" s="25"/>
      <c r="I2101" s="18">
        <v>6</v>
      </c>
      <c r="J2101" s="19">
        <v>5.2470000000000001E-4</v>
      </c>
      <c r="K2101" s="18">
        <v>48.529000000000003</v>
      </c>
      <c r="L2101" s="18">
        <v>30.667000000000002</v>
      </c>
      <c r="M2101" s="18">
        <v>78</v>
      </c>
      <c r="N2101" s="18">
        <v>-90</v>
      </c>
      <c r="O2101" s="18">
        <v>8.8999999999999996E-2</v>
      </c>
    </row>
    <row r="2102" spans="2:15" x14ac:dyDescent="0.25">
      <c r="B2102" s="25"/>
      <c r="C2102" s="25"/>
      <c r="D2102" s="25"/>
      <c r="E2102" s="25"/>
      <c r="G2102" s="25"/>
      <c r="H2102" s="25"/>
      <c r="I2102" s="18">
        <v>7</v>
      </c>
      <c r="J2102" s="19">
        <v>2.1599999999999999E-4</v>
      </c>
      <c r="K2102" s="18">
        <v>125.571</v>
      </c>
      <c r="L2102" s="18">
        <v>57.332999999999998</v>
      </c>
      <c r="M2102" s="18">
        <v>179.667</v>
      </c>
      <c r="N2102" s="18">
        <v>-90</v>
      </c>
      <c r="O2102" s="18">
        <v>3.3000000000000002E-2</v>
      </c>
    </row>
    <row r="2103" spans="2:15" x14ac:dyDescent="0.25">
      <c r="B2103" s="25"/>
      <c r="C2103" s="25"/>
      <c r="D2103" s="25"/>
      <c r="E2103" s="25"/>
      <c r="G2103" s="25"/>
      <c r="H2103" s="25"/>
      <c r="I2103" s="18">
        <v>8</v>
      </c>
      <c r="J2103" s="18">
        <v>1E-3</v>
      </c>
      <c r="K2103" s="18">
        <v>180.89500000000001</v>
      </c>
      <c r="L2103" s="18">
        <v>67.332999999999998</v>
      </c>
      <c r="M2103" s="18">
        <v>199.667</v>
      </c>
      <c r="N2103" s="18">
        <v>-90</v>
      </c>
      <c r="O2103" s="18">
        <v>0.189</v>
      </c>
    </row>
    <row r="2104" spans="2:15" x14ac:dyDescent="0.25">
      <c r="B2104" s="25"/>
      <c r="C2104" s="25"/>
      <c r="D2104" s="25"/>
      <c r="E2104" s="25"/>
      <c r="G2104" s="25"/>
      <c r="H2104" s="25"/>
      <c r="I2104" s="18">
        <v>9</v>
      </c>
      <c r="J2104" s="18">
        <v>7.0000000000000001E-3</v>
      </c>
      <c r="K2104" s="18">
        <v>230.98599999999999</v>
      </c>
      <c r="L2104" s="18">
        <v>51</v>
      </c>
      <c r="M2104" s="18">
        <v>252</v>
      </c>
      <c r="N2104" s="18">
        <v>-90</v>
      </c>
      <c r="O2104" s="18">
        <v>1.014</v>
      </c>
    </row>
    <row r="2105" spans="2:15" x14ac:dyDescent="0.25">
      <c r="B2105" s="25"/>
      <c r="C2105" s="25"/>
      <c r="D2105" s="25"/>
      <c r="E2105" s="25"/>
      <c r="G2105" s="25"/>
      <c r="H2105" s="25"/>
      <c r="I2105" s="18">
        <v>10</v>
      </c>
      <c r="J2105" s="18">
        <v>31.498999999999999</v>
      </c>
      <c r="K2105" s="18">
        <v>238.215</v>
      </c>
      <c r="L2105" s="18">
        <v>3</v>
      </c>
      <c r="M2105" s="18">
        <v>255</v>
      </c>
      <c r="N2105" s="18">
        <v>0</v>
      </c>
      <c r="O2105" s="18">
        <v>0</v>
      </c>
    </row>
    <row r="2106" spans="2:15" x14ac:dyDescent="0.25">
      <c r="B2106" s="25"/>
      <c r="C2106" s="25"/>
      <c r="D2106" s="25"/>
      <c r="E2106" s="25"/>
      <c r="G2106" s="25"/>
      <c r="H2106" s="25"/>
      <c r="I2106" s="18">
        <v>11</v>
      </c>
      <c r="J2106" s="18">
        <v>31.498999999999999</v>
      </c>
      <c r="K2106" s="18">
        <v>238.215</v>
      </c>
      <c r="L2106" s="18">
        <v>3</v>
      </c>
      <c r="M2106" s="18">
        <v>255</v>
      </c>
      <c r="N2106" s="18">
        <v>0</v>
      </c>
      <c r="O2106" s="18">
        <v>0</v>
      </c>
    </row>
    <row r="2107" spans="2:15" x14ac:dyDescent="0.25">
      <c r="B2107" s="25"/>
      <c r="C2107" s="25"/>
      <c r="D2107" s="25"/>
      <c r="E2107" s="25"/>
      <c r="G2107" s="25"/>
      <c r="H2107" s="25"/>
      <c r="I2107" s="18">
        <v>12</v>
      </c>
      <c r="J2107" s="18">
        <v>7.0000000000000001E-3</v>
      </c>
      <c r="K2107" s="18">
        <v>234.703</v>
      </c>
      <c r="L2107" s="18">
        <v>75.332999999999998</v>
      </c>
      <c r="M2107" s="18">
        <v>255</v>
      </c>
      <c r="N2107" s="18">
        <v>-90</v>
      </c>
      <c r="O2107" s="18">
        <v>1</v>
      </c>
    </row>
    <row r="2108" spans="2:15" x14ac:dyDescent="0.25">
      <c r="B2108" s="25"/>
      <c r="C2108" s="25"/>
      <c r="D2108" s="25"/>
      <c r="E2108" s="25"/>
      <c r="G2108" s="25"/>
      <c r="H2108" s="25"/>
      <c r="I2108" s="18">
        <v>13</v>
      </c>
      <c r="J2108" s="18">
        <v>8.9999999999999993E-3</v>
      </c>
      <c r="K2108" s="18">
        <v>190.58699999999999</v>
      </c>
      <c r="L2108" s="18">
        <v>63.332999999999998</v>
      </c>
      <c r="M2108" s="18">
        <v>255</v>
      </c>
      <c r="N2108" s="18">
        <v>-90</v>
      </c>
      <c r="O2108" s="18">
        <v>1.1739999999999999</v>
      </c>
    </row>
    <row r="2109" spans="2:15" x14ac:dyDescent="0.25">
      <c r="B2109" s="25"/>
      <c r="C2109" s="25"/>
      <c r="D2109" s="25"/>
      <c r="E2109" s="25"/>
      <c r="G2109" s="25"/>
      <c r="H2109" s="25"/>
      <c r="I2109" s="18">
        <v>14</v>
      </c>
      <c r="J2109" s="19">
        <v>3.6759999999999999E-4</v>
      </c>
      <c r="K2109" s="18">
        <v>46.429000000000002</v>
      </c>
      <c r="L2109" s="18">
        <v>36.332999999999998</v>
      </c>
      <c r="M2109" s="18">
        <v>60</v>
      </c>
      <c r="N2109" s="18">
        <v>-90</v>
      </c>
      <c r="O2109" s="18">
        <v>4.2999999999999997E-2</v>
      </c>
    </row>
    <row r="2110" spans="2:15" x14ac:dyDescent="0.25">
      <c r="B2110" s="25"/>
      <c r="C2110" s="25"/>
      <c r="D2110" s="25"/>
      <c r="E2110" s="25"/>
      <c r="G2110" s="25"/>
      <c r="H2110" s="25"/>
      <c r="I2110" s="18">
        <v>15</v>
      </c>
      <c r="J2110" s="18">
        <v>4.0000000000000001E-3</v>
      </c>
      <c r="K2110" s="18">
        <v>180.34700000000001</v>
      </c>
      <c r="L2110" s="18">
        <v>69.667000000000002</v>
      </c>
      <c r="M2110" s="18">
        <v>255</v>
      </c>
      <c r="N2110" s="18">
        <v>-90</v>
      </c>
      <c r="O2110" s="18">
        <v>0.53600000000000003</v>
      </c>
    </row>
    <row r="2111" spans="2:15" x14ac:dyDescent="0.25">
      <c r="B2111" s="25"/>
      <c r="C2111" s="25"/>
      <c r="D2111" s="25"/>
      <c r="E2111" s="25"/>
      <c r="G2111" s="25"/>
      <c r="H2111" s="25"/>
      <c r="I2111" s="18">
        <v>16</v>
      </c>
      <c r="J2111" s="18">
        <v>8.9999999999999993E-3</v>
      </c>
      <c r="K2111" s="18">
        <v>184.202</v>
      </c>
      <c r="L2111" s="18">
        <v>53.332999999999998</v>
      </c>
      <c r="M2111" s="18">
        <v>255</v>
      </c>
      <c r="N2111" s="18">
        <v>-90</v>
      </c>
      <c r="O2111" s="18">
        <v>1.1879999999999999</v>
      </c>
    </row>
    <row r="2112" spans="2:15" x14ac:dyDescent="0.25">
      <c r="B2112" s="25"/>
      <c r="C2112" s="25"/>
      <c r="D2112" s="25"/>
      <c r="E2112" s="25"/>
      <c r="G2112" s="25"/>
      <c r="H2112" s="25"/>
      <c r="I2112" s="18">
        <v>17</v>
      </c>
      <c r="J2112" s="19">
        <v>4.7259999999999999E-4</v>
      </c>
      <c r="K2112" s="18">
        <v>137.48099999999999</v>
      </c>
      <c r="L2112" s="18">
        <v>49.332999999999998</v>
      </c>
      <c r="M2112" s="18">
        <v>247.333</v>
      </c>
      <c r="N2112" s="18">
        <v>-90</v>
      </c>
      <c r="O2112" s="18">
        <v>5.8000000000000003E-2</v>
      </c>
    </row>
    <row r="2113" spans="1:15" x14ac:dyDescent="0.25">
      <c r="B2113" s="25"/>
      <c r="C2113" s="25"/>
      <c r="D2113" s="25"/>
      <c r="E2113" s="25"/>
      <c r="G2113" s="25"/>
      <c r="H2113" s="25"/>
      <c r="I2113" s="18">
        <v>18</v>
      </c>
      <c r="J2113" s="18">
        <v>31.498999999999999</v>
      </c>
      <c r="K2113" s="18">
        <v>238.215</v>
      </c>
      <c r="L2113" s="18">
        <v>3</v>
      </c>
      <c r="M2113" s="18">
        <v>255</v>
      </c>
      <c r="N2113" s="18">
        <v>0</v>
      </c>
      <c r="O2113" s="18">
        <v>0</v>
      </c>
    </row>
    <row r="2114" spans="1:15" x14ac:dyDescent="0.25">
      <c r="B2114" s="25"/>
      <c r="C2114" s="25"/>
      <c r="D2114" s="25"/>
      <c r="E2114" s="25"/>
      <c r="G2114" s="25"/>
      <c r="H2114" s="25"/>
      <c r="I2114" s="18">
        <v>19</v>
      </c>
      <c r="J2114" s="18">
        <v>1E-3</v>
      </c>
      <c r="K2114" s="18">
        <v>174.58</v>
      </c>
      <c r="L2114" s="18">
        <v>52</v>
      </c>
      <c r="M2114" s="18">
        <v>225.333</v>
      </c>
      <c r="N2114" s="18">
        <v>-90</v>
      </c>
      <c r="O2114" s="18">
        <v>0.159</v>
      </c>
    </row>
    <row r="2115" spans="1:15" x14ac:dyDescent="0.25">
      <c r="B2115" s="25"/>
      <c r="C2115" s="25"/>
      <c r="D2115" s="25"/>
      <c r="E2115" s="25"/>
      <c r="G2115" s="25"/>
      <c r="H2115" s="25"/>
      <c r="I2115" s="18">
        <v>20</v>
      </c>
      <c r="J2115" s="19">
        <v>2.6249999999999998E-4</v>
      </c>
      <c r="K2115" s="18">
        <v>51.933</v>
      </c>
      <c r="L2115" s="18">
        <v>33.332999999999998</v>
      </c>
      <c r="M2115" s="18">
        <v>84.332999999999998</v>
      </c>
      <c r="N2115" s="18">
        <v>-90</v>
      </c>
      <c r="O2115" s="18">
        <v>2.9000000000000001E-2</v>
      </c>
    </row>
    <row r="2116" spans="1:15" x14ac:dyDescent="0.25">
      <c r="B2116" s="25"/>
      <c r="C2116" s="25"/>
      <c r="D2116" s="25"/>
      <c r="E2116" s="25"/>
      <c r="G2116" s="25"/>
      <c r="H2116" s="25"/>
      <c r="I2116" s="18">
        <v>21</v>
      </c>
      <c r="J2116" s="19">
        <v>7.8759999999999995E-4</v>
      </c>
      <c r="K2116" s="18">
        <v>60.177999999999997</v>
      </c>
      <c r="L2116" s="18">
        <v>39.332999999999998</v>
      </c>
      <c r="M2116" s="18">
        <v>68.667000000000002</v>
      </c>
      <c r="N2116" s="18">
        <v>-90</v>
      </c>
      <c r="O2116" s="18">
        <v>0.10100000000000001</v>
      </c>
    </row>
    <row r="2117" spans="1:15" x14ac:dyDescent="0.25">
      <c r="B2117" s="25"/>
      <c r="C2117" s="25"/>
      <c r="D2117" s="25"/>
      <c r="E2117" s="25"/>
      <c r="G2117" s="25"/>
      <c r="H2117" s="25"/>
      <c r="I2117" s="18">
        <v>22</v>
      </c>
      <c r="J2117" s="19">
        <v>9.9770000000000002E-4</v>
      </c>
      <c r="K2117" s="18">
        <v>64.912000000000006</v>
      </c>
      <c r="L2117" s="18">
        <v>38.332999999999998</v>
      </c>
      <c r="M2117" s="18">
        <v>72.332999999999998</v>
      </c>
      <c r="N2117" s="18">
        <v>-90</v>
      </c>
      <c r="O2117" s="18">
        <v>0.13</v>
      </c>
    </row>
    <row r="2118" spans="1:15" x14ac:dyDescent="0.25">
      <c r="B2118" s="25"/>
      <c r="C2118" s="25"/>
      <c r="D2118" s="25"/>
      <c r="E2118" s="25"/>
      <c r="G2118" s="25"/>
      <c r="H2118" s="25"/>
      <c r="I2118" s="18">
        <v>23</v>
      </c>
      <c r="J2118" s="18">
        <v>1E-3</v>
      </c>
      <c r="K2118" s="18">
        <v>62.106999999999999</v>
      </c>
      <c r="L2118" s="18">
        <v>45.332999999999998</v>
      </c>
      <c r="M2118" s="18">
        <v>67</v>
      </c>
      <c r="N2118" s="18">
        <v>-90</v>
      </c>
      <c r="O2118" s="18">
        <v>0.17399999999999999</v>
      </c>
    </row>
    <row r="2119" spans="1:15" x14ac:dyDescent="0.25">
      <c r="B2119" s="25"/>
      <c r="C2119" s="25"/>
      <c r="D2119" s="25"/>
      <c r="E2119" s="25"/>
      <c r="G2119" s="25"/>
      <c r="H2119" s="25"/>
      <c r="I2119" s="18">
        <v>24</v>
      </c>
      <c r="J2119" s="19">
        <v>3.6759999999999999E-4</v>
      </c>
      <c r="K2119" s="18">
        <v>78.286000000000001</v>
      </c>
      <c r="L2119" s="18">
        <v>36.332999999999998</v>
      </c>
      <c r="M2119" s="18">
        <v>116</v>
      </c>
      <c r="N2119" s="18">
        <v>-90</v>
      </c>
      <c r="O2119" s="18">
        <v>4.2999999999999997E-2</v>
      </c>
    </row>
    <row r="2120" spans="1:15" x14ac:dyDescent="0.25">
      <c r="B2120" s="25"/>
      <c r="C2120" s="25"/>
      <c r="D2120" s="25"/>
      <c r="E2120" s="25"/>
      <c r="G2120" s="25"/>
      <c r="H2120" s="25"/>
    </row>
    <row r="2121" spans="1:15" x14ac:dyDescent="0.25">
      <c r="B2121" s="25"/>
      <c r="C2121" s="25"/>
      <c r="D2121" s="25"/>
      <c r="E2121" s="25"/>
      <c r="G2121" s="25"/>
      <c r="H2121" s="25"/>
    </row>
    <row r="2122" spans="1:15" s="25" customFormat="1" x14ac:dyDescent="0.25">
      <c r="A2122" s="25">
        <v>34</v>
      </c>
      <c r="B2122" s="25" t="s">
        <v>631</v>
      </c>
      <c r="C2122" s="25" t="s">
        <v>65</v>
      </c>
      <c r="E2122" s="25" t="s">
        <v>632</v>
      </c>
      <c r="F2122" s="7" t="s">
        <v>28</v>
      </c>
      <c r="G2122" s="25" t="s">
        <v>669</v>
      </c>
      <c r="I2122" s="7">
        <v>3</v>
      </c>
      <c r="J2122" s="7">
        <v>1.3</v>
      </c>
      <c r="K2122" s="7">
        <v>0.13336400000000001</v>
      </c>
      <c r="L2122" s="7">
        <v>3</v>
      </c>
      <c r="M2122" s="7">
        <v>0.99099999999999999</v>
      </c>
      <c r="N2122" s="7">
        <v>6.7547999999999997E-2</v>
      </c>
      <c r="O2122" s="7"/>
    </row>
    <row r="2123" spans="1:15" x14ac:dyDescent="0.25">
      <c r="B2123" s="25" t="s">
        <v>631</v>
      </c>
      <c r="C2123" s="25" t="s">
        <v>65</v>
      </c>
      <c r="D2123" s="25"/>
      <c r="E2123" s="25" t="s">
        <v>632</v>
      </c>
      <c r="F2123" s="7" t="s">
        <v>28</v>
      </c>
      <c r="G2123" s="25" t="s">
        <v>670</v>
      </c>
      <c r="H2123" s="25"/>
      <c r="I2123" s="7">
        <v>3</v>
      </c>
      <c r="J2123" s="7">
        <v>2.3690000000000002</v>
      </c>
      <c r="K2123" s="7">
        <v>0.15587999999999999</v>
      </c>
      <c r="L2123" s="7">
        <v>3</v>
      </c>
      <c r="M2123" s="7">
        <v>0.99099999999999999</v>
      </c>
      <c r="N2123" s="7">
        <v>4.5031999999999996E-2</v>
      </c>
    </row>
    <row r="2124" spans="1:15" x14ac:dyDescent="0.25">
      <c r="B2124" s="25" t="s">
        <v>631</v>
      </c>
      <c r="C2124" s="25" t="s">
        <v>65</v>
      </c>
      <c r="D2124" s="25"/>
      <c r="E2124" s="25" t="s">
        <v>632</v>
      </c>
      <c r="F2124" s="7" t="s">
        <v>28</v>
      </c>
      <c r="G2124" s="25" t="s">
        <v>671</v>
      </c>
      <c r="H2124" s="25"/>
      <c r="I2124" s="7">
        <v>3</v>
      </c>
      <c r="J2124" s="7">
        <v>1.3260000000000001</v>
      </c>
      <c r="K2124" s="7">
        <v>9.0063999999999991E-2</v>
      </c>
      <c r="L2124" s="7">
        <v>3</v>
      </c>
      <c r="M2124" s="7">
        <v>1.004</v>
      </c>
      <c r="N2124" s="7">
        <v>0.26845999999999998</v>
      </c>
    </row>
    <row r="2125" spans="1:15" x14ac:dyDescent="0.25">
      <c r="B2125" s="25" t="s">
        <v>631</v>
      </c>
      <c r="C2125" s="25" t="s">
        <v>65</v>
      </c>
      <c r="D2125" s="25"/>
      <c r="E2125" s="25" t="s">
        <v>632</v>
      </c>
      <c r="F2125" s="7" t="s">
        <v>28</v>
      </c>
      <c r="G2125" s="7" t="s">
        <v>246</v>
      </c>
      <c r="I2125" s="7">
        <v>3</v>
      </c>
      <c r="J2125" s="7">
        <v>1.532</v>
      </c>
      <c r="K2125" s="7">
        <v>0.110848</v>
      </c>
      <c r="L2125" s="7">
        <v>3</v>
      </c>
      <c r="M2125" s="7">
        <v>0.99099999999999999</v>
      </c>
      <c r="N2125" s="7">
        <v>6.7547999999999997E-2</v>
      </c>
    </row>
    <row r="2126" spans="1:15" x14ac:dyDescent="0.25">
      <c r="B2126" s="25" t="s">
        <v>631</v>
      </c>
      <c r="C2126" s="25" t="s">
        <v>65</v>
      </c>
      <c r="D2126" s="25"/>
      <c r="E2126" s="25" t="s">
        <v>632</v>
      </c>
      <c r="F2126" s="7" t="s">
        <v>28</v>
      </c>
      <c r="G2126" s="25" t="s">
        <v>672</v>
      </c>
      <c r="H2126" s="25"/>
      <c r="I2126" s="7">
        <v>3</v>
      </c>
      <c r="J2126" s="7">
        <v>1.2430000000000001</v>
      </c>
      <c r="K2126" s="7">
        <v>0.21823200000000001</v>
      </c>
      <c r="L2126" s="7">
        <v>3</v>
      </c>
      <c r="M2126" s="7">
        <v>0.99199999999999999</v>
      </c>
      <c r="N2126" s="7">
        <v>0.13336400000000001</v>
      </c>
    </row>
    <row r="2127" spans="1:15" x14ac:dyDescent="0.25">
      <c r="B2127" s="25" t="s">
        <v>631</v>
      </c>
      <c r="C2127" s="25" t="s">
        <v>65</v>
      </c>
      <c r="D2127" s="25"/>
      <c r="E2127" s="25" t="s">
        <v>632</v>
      </c>
      <c r="F2127" s="7" t="s">
        <v>28</v>
      </c>
      <c r="G2127" s="25" t="s">
        <v>45</v>
      </c>
      <c r="H2127" s="25"/>
      <c r="I2127" s="7">
        <v>3</v>
      </c>
      <c r="J2127" s="7">
        <v>0.95</v>
      </c>
      <c r="K2127" s="7">
        <v>0</v>
      </c>
      <c r="L2127" s="7">
        <v>3</v>
      </c>
      <c r="M2127" s="7">
        <v>0.99199999999999999</v>
      </c>
      <c r="N2127" s="7">
        <v>0.169736</v>
      </c>
    </row>
    <row r="2128" spans="1:15" x14ac:dyDescent="0.25">
      <c r="B2128" s="25" t="s">
        <v>631</v>
      </c>
      <c r="C2128" s="25" t="s">
        <v>65</v>
      </c>
      <c r="D2128" s="25"/>
      <c r="E2128" s="25" t="s">
        <v>632</v>
      </c>
      <c r="F2128" s="7" t="s">
        <v>28</v>
      </c>
      <c r="G2128" s="25" t="s">
        <v>43</v>
      </c>
      <c r="H2128" s="25"/>
      <c r="I2128" s="7">
        <v>3</v>
      </c>
      <c r="J2128" s="7">
        <v>1.627</v>
      </c>
      <c r="K2128" s="7">
        <v>0</v>
      </c>
      <c r="L2128" s="7">
        <v>3</v>
      </c>
      <c r="M2128" s="7">
        <v>0.98499999999999999</v>
      </c>
      <c r="N2128" s="7">
        <v>0.339472</v>
      </c>
    </row>
    <row r="2129" spans="2:18" x14ac:dyDescent="0.25">
      <c r="B2129" s="25" t="s">
        <v>631</v>
      </c>
      <c r="C2129" s="25" t="s">
        <v>65</v>
      </c>
      <c r="D2129" s="25"/>
      <c r="E2129" s="25" t="s">
        <v>632</v>
      </c>
      <c r="F2129" s="7" t="s">
        <v>28</v>
      </c>
      <c r="G2129" s="25" t="s">
        <v>136</v>
      </c>
      <c r="H2129" s="25"/>
      <c r="I2129" s="7">
        <v>3</v>
      </c>
      <c r="J2129" s="7">
        <v>1.9059999999999999</v>
      </c>
      <c r="K2129" s="7">
        <v>0.56809600000000005</v>
      </c>
      <c r="L2129" s="7">
        <v>3</v>
      </c>
      <c r="M2129" s="7">
        <v>1.02</v>
      </c>
      <c r="N2129" s="7">
        <v>0.43473200000000001</v>
      </c>
    </row>
    <row r="2130" spans="2:18" x14ac:dyDescent="0.25">
      <c r="B2130" s="25" t="s">
        <v>631</v>
      </c>
      <c r="C2130" s="25" t="s">
        <v>65</v>
      </c>
      <c r="D2130" s="25"/>
      <c r="E2130" s="25" t="s">
        <v>632</v>
      </c>
      <c r="F2130" s="7" t="s">
        <v>28</v>
      </c>
      <c r="G2130" s="25" t="s">
        <v>30</v>
      </c>
      <c r="H2130" s="25"/>
      <c r="I2130" s="7">
        <v>3</v>
      </c>
      <c r="J2130" s="7">
        <v>1.9970000000000001</v>
      </c>
      <c r="K2130" s="7">
        <v>0.51959999999999995</v>
      </c>
      <c r="L2130" s="7">
        <v>3</v>
      </c>
      <c r="M2130" s="7">
        <v>0.99199999999999999</v>
      </c>
      <c r="N2130" s="7">
        <v>0.26672800000000002</v>
      </c>
    </row>
    <row r="2131" spans="2:18" x14ac:dyDescent="0.25">
      <c r="B2131" s="25" t="s">
        <v>631</v>
      </c>
      <c r="C2131" s="25" t="s">
        <v>65</v>
      </c>
      <c r="D2131" s="25"/>
      <c r="E2131" s="25" t="s">
        <v>632</v>
      </c>
      <c r="F2131" s="7" t="s">
        <v>28</v>
      </c>
      <c r="G2131" s="25" t="s">
        <v>98</v>
      </c>
      <c r="H2131" s="25"/>
      <c r="I2131" s="7">
        <v>3</v>
      </c>
      <c r="J2131" s="7">
        <v>0.45400000000000001</v>
      </c>
      <c r="K2131" s="7">
        <v>0.14548800000000001</v>
      </c>
      <c r="L2131" s="7">
        <v>3</v>
      </c>
      <c r="M2131" s="7">
        <v>1.006</v>
      </c>
      <c r="N2131" s="7">
        <v>0.47110400000000002</v>
      </c>
    </row>
    <row r="2132" spans="2:18" x14ac:dyDescent="0.25">
      <c r="B2132" s="25" t="s">
        <v>631</v>
      </c>
      <c r="C2132" s="25" t="s">
        <v>65</v>
      </c>
      <c r="D2132" s="25"/>
      <c r="E2132" s="25" t="s">
        <v>632</v>
      </c>
      <c r="F2132" s="7" t="s">
        <v>28</v>
      </c>
      <c r="G2132" s="25" t="s">
        <v>99</v>
      </c>
      <c r="H2132" s="25"/>
      <c r="I2132" s="7">
        <v>3</v>
      </c>
      <c r="J2132" s="7">
        <v>0.33500000000000002</v>
      </c>
      <c r="K2132" s="7">
        <v>0.23035600000000001</v>
      </c>
      <c r="L2132" s="7">
        <v>3</v>
      </c>
      <c r="M2132" s="7">
        <v>0.99199999999999999</v>
      </c>
      <c r="N2132" s="7">
        <v>0.24248000000000003</v>
      </c>
    </row>
    <row r="2133" spans="2:18" x14ac:dyDescent="0.25">
      <c r="B2133" s="25"/>
      <c r="C2133" s="25"/>
      <c r="D2133" s="25"/>
      <c r="E2133" s="25"/>
      <c r="G2133" s="25"/>
      <c r="H2133" s="25"/>
    </row>
    <row r="2134" spans="2:18" x14ac:dyDescent="0.25">
      <c r="B2134" s="25"/>
      <c r="C2134" s="25"/>
      <c r="D2134" s="25"/>
      <c r="E2134" s="25"/>
      <c r="G2134" s="25"/>
      <c r="H2134" s="25"/>
      <c r="I2134" s="18" t="s">
        <v>372</v>
      </c>
      <c r="J2134" s="18" t="s">
        <v>373</v>
      </c>
      <c r="K2134" s="18" t="s">
        <v>374</v>
      </c>
      <c r="L2134" s="18" t="s">
        <v>375</v>
      </c>
      <c r="M2134" s="18" t="s">
        <v>376</v>
      </c>
      <c r="N2134" s="18" t="s">
        <v>377</v>
      </c>
      <c r="O2134" s="18" t="s">
        <v>378</v>
      </c>
      <c r="P2134" s="18"/>
      <c r="Q2134" s="18" t="s">
        <v>659</v>
      </c>
      <c r="R2134" s="18" t="s">
        <v>660</v>
      </c>
    </row>
    <row r="2135" spans="2:18" x14ac:dyDescent="0.25">
      <c r="B2135" s="25"/>
      <c r="C2135" s="25"/>
      <c r="D2135" s="25"/>
      <c r="E2135" s="25"/>
      <c r="G2135" s="25"/>
      <c r="H2135" s="25"/>
      <c r="I2135" s="18">
        <v>1</v>
      </c>
      <c r="J2135" s="18">
        <v>6.0000000000000001E-3</v>
      </c>
      <c r="K2135" s="18">
        <v>151.64500000000001</v>
      </c>
      <c r="L2135" s="18">
        <v>10</v>
      </c>
      <c r="M2135" s="18">
        <v>166</v>
      </c>
      <c r="N2135" s="18">
        <v>90</v>
      </c>
      <c r="O2135" s="18">
        <v>0.99099999999999999</v>
      </c>
      <c r="P2135" s="18"/>
      <c r="Q2135" s="18">
        <v>0.99099999999999999</v>
      </c>
      <c r="R2135" s="18">
        <f>O2143*1.732</f>
        <v>6.7547999999999997E-2</v>
      </c>
    </row>
    <row r="2136" spans="2:18" x14ac:dyDescent="0.25">
      <c r="B2136" s="25"/>
      <c r="C2136" s="25"/>
      <c r="D2136" s="25"/>
      <c r="E2136" s="25"/>
      <c r="G2136" s="25"/>
      <c r="H2136" s="25"/>
      <c r="I2136" s="18">
        <v>2</v>
      </c>
      <c r="J2136" s="18">
        <v>6.0000000000000001E-3</v>
      </c>
      <c r="K2136" s="18">
        <v>152.858</v>
      </c>
      <c r="L2136" s="18">
        <v>10</v>
      </c>
      <c r="M2136" s="18">
        <v>171</v>
      </c>
      <c r="N2136" s="18">
        <v>90</v>
      </c>
      <c r="O2136" s="18">
        <v>0.99099999999999999</v>
      </c>
      <c r="P2136" s="18"/>
      <c r="Q2136" s="18">
        <v>0.99099999999999999</v>
      </c>
      <c r="R2136" s="18">
        <f t="shared" ref="R2136:R2142" si="80">O2144*1.732</f>
        <v>4.5031999999999996E-2</v>
      </c>
    </row>
    <row r="2137" spans="2:18" x14ac:dyDescent="0.25">
      <c r="B2137" s="25"/>
      <c r="C2137" s="25"/>
      <c r="D2137" s="25"/>
      <c r="E2137" s="25"/>
      <c r="G2137" s="25"/>
      <c r="H2137" s="25"/>
      <c r="I2137" s="18">
        <v>3</v>
      </c>
      <c r="J2137" s="18">
        <v>7.0000000000000001E-3</v>
      </c>
      <c r="K2137" s="18">
        <v>151.87299999999999</v>
      </c>
      <c r="L2137" s="18">
        <v>0</v>
      </c>
      <c r="M2137" s="18">
        <v>174</v>
      </c>
      <c r="N2137" s="18">
        <v>90</v>
      </c>
      <c r="O2137" s="18">
        <v>1.004</v>
      </c>
      <c r="P2137" s="18"/>
      <c r="Q2137" s="18">
        <v>1.004</v>
      </c>
      <c r="R2137" s="18">
        <f t="shared" si="80"/>
        <v>0.26845999999999998</v>
      </c>
    </row>
    <row r="2138" spans="2:18" x14ac:dyDescent="0.25">
      <c r="B2138" s="25"/>
      <c r="C2138" s="25"/>
      <c r="D2138" s="25"/>
      <c r="E2138" s="25"/>
      <c r="G2138" s="25"/>
      <c r="H2138" s="25"/>
      <c r="I2138" s="18">
        <v>4</v>
      </c>
      <c r="J2138" s="18">
        <v>6.0000000000000001E-3</v>
      </c>
      <c r="K2138" s="18">
        <v>4.0519999999999996</v>
      </c>
      <c r="L2138" s="18">
        <v>0</v>
      </c>
      <c r="M2138" s="18">
        <v>62</v>
      </c>
      <c r="N2138" s="18">
        <v>-90</v>
      </c>
      <c r="O2138" s="18">
        <v>0.99099999999999999</v>
      </c>
      <c r="P2138" s="18"/>
      <c r="Q2138" s="18">
        <v>0.99099999999999999</v>
      </c>
      <c r="R2138" s="18">
        <f t="shared" si="80"/>
        <v>6.7547999999999997E-2</v>
      </c>
    </row>
    <row r="2139" spans="2:18" x14ac:dyDescent="0.25">
      <c r="B2139" s="25"/>
      <c r="C2139" s="25"/>
      <c r="D2139" s="25"/>
      <c r="E2139" s="25"/>
      <c r="G2139" s="25"/>
      <c r="H2139" s="25"/>
      <c r="I2139" s="18">
        <v>5</v>
      </c>
      <c r="J2139" s="18">
        <v>8.0000000000000002E-3</v>
      </c>
      <c r="K2139" s="18">
        <v>2.2759999999999998</v>
      </c>
      <c r="L2139" s="18">
        <v>0</v>
      </c>
      <c r="M2139" s="18">
        <v>82</v>
      </c>
      <c r="N2139" s="18">
        <v>90</v>
      </c>
      <c r="O2139" s="18">
        <v>1.3</v>
      </c>
      <c r="P2139" s="18"/>
      <c r="Q2139" s="18">
        <v>1.3</v>
      </c>
      <c r="R2139" s="18">
        <f t="shared" si="80"/>
        <v>0.13336400000000001</v>
      </c>
    </row>
    <row r="2140" spans="2:18" x14ac:dyDescent="0.25">
      <c r="B2140" s="25"/>
      <c r="C2140" s="25"/>
      <c r="D2140" s="25"/>
      <c r="E2140" s="25"/>
      <c r="G2140" s="25"/>
      <c r="H2140" s="25"/>
      <c r="I2140" s="18">
        <v>6</v>
      </c>
      <c r="J2140" s="18">
        <v>1.4999999999999999E-2</v>
      </c>
      <c r="K2140" s="18">
        <v>30.414999999999999</v>
      </c>
      <c r="L2140" s="18">
        <v>0</v>
      </c>
      <c r="M2140" s="18">
        <v>229</v>
      </c>
      <c r="N2140" s="18">
        <v>-90</v>
      </c>
      <c r="O2140" s="18">
        <v>2.3690000000000002</v>
      </c>
      <c r="P2140" s="18"/>
      <c r="Q2140" s="18">
        <v>2.3690000000000002</v>
      </c>
      <c r="R2140" s="18">
        <f t="shared" si="80"/>
        <v>0.15587999999999999</v>
      </c>
    </row>
    <row r="2141" spans="2:18" x14ac:dyDescent="0.25">
      <c r="B2141" s="25"/>
      <c r="C2141" s="25"/>
      <c r="D2141" s="25"/>
      <c r="E2141" s="25"/>
      <c r="G2141" s="25"/>
      <c r="H2141" s="25"/>
      <c r="I2141" s="18">
        <v>7</v>
      </c>
      <c r="J2141" s="18">
        <v>8.9999999999999993E-3</v>
      </c>
      <c r="K2141" s="18">
        <v>1.4690000000000001</v>
      </c>
      <c r="L2141" s="18">
        <v>0</v>
      </c>
      <c r="M2141" s="18">
        <v>113</v>
      </c>
      <c r="N2141" s="18">
        <v>90</v>
      </c>
      <c r="O2141" s="18">
        <v>1.3260000000000001</v>
      </c>
      <c r="P2141" s="18"/>
      <c r="Q2141" s="18">
        <v>1.3260000000000001</v>
      </c>
      <c r="R2141" s="18">
        <f t="shared" si="80"/>
        <v>9.0063999999999991E-2</v>
      </c>
    </row>
    <row r="2142" spans="2:18" x14ac:dyDescent="0.25">
      <c r="B2142" s="25"/>
      <c r="C2142" s="25"/>
      <c r="D2142" s="25"/>
      <c r="E2142" s="25"/>
      <c r="G2142" s="25"/>
      <c r="H2142" s="25"/>
      <c r="I2142" s="18">
        <v>8</v>
      </c>
      <c r="J2142" s="18">
        <v>0.01</v>
      </c>
      <c r="K2142" s="18">
        <v>2.3180000000000001</v>
      </c>
      <c r="L2142" s="18">
        <v>0</v>
      </c>
      <c r="M2142" s="18">
        <v>162</v>
      </c>
      <c r="N2142" s="18">
        <v>90</v>
      </c>
      <c r="O2142" s="18">
        <v>1.532</v>
      </c>
      <c r="P2142" s="18"/>
      <c r="Q2142" s="18">
        <v>1.532</v>
      </c>
      <c r="R2142" s="18">
        <f t="shared" si="80"/>
        <v>0.110848</v>
      </c>
    </row>
    <row r="2143" spans="2:18" x14ac:dyDescent="0.25">
      <c r="B2143" s="25"/>
      <c r="C2143" s="25"/>
      <c r="D2143" s="25"/>
      <c r="E2143" s="25"/>
      <c r="G2143" s="25"/>
      <c r="H2143" s="25"/>
      <c r="I2143" s="18">
        <v>9</v>
      </c>
      <c r="J2143" s="19">
        <v>2.901E-4</v>
      </c>
      <c r="K2143" s="18">
        <v>144.286</v>
      </c>
      <c r="L2143" s="18">
        <v>66</v>
      </c>
      <c r="M2143" s="18">
        <v>189</v>
      </c>
      <c r="N2143" s="18">
        <v>90</v>
      </c>
      <c r="O2143" s="18">
        <v>3.9E-2</v>
      </c>
      <c r="P2143" s="18"/>
      <c r="Q2143" s="18"/>
      <c r="R2143" s="18"/>
    </row>
    <row r="2144" spans="2:18" x14ac:dyDescent="0.25">
      <c r="B2144" s="25"/>
      <c r="C2144" s="25"/>
      <c r="D2144" s="25"/>
      <c r="E2144" s="25"/>
      <c r="G2144" s="25"/>
      <c r="H2144" s="25"/>
      <c r="I2144" s="18">
        <v>10</v>
      </c>
      <c r="J2144" s="19">
        <v>2.0719999999999999E-4</v>
      </c>
      <c r="K2144" s="18">
        <v>66.400000000000006</v>
      </c>
      <c r="L2144" s="18">
        <v>13</v>
      </c>
      <c r="M2144" s="18">
        <v>135</v>
      </c>
      <c r="N2144" s="18">
        <v>90</v>
      </c>
      <c r="O2144" s="18">
        <v>2.5999999999999999E-2</v>
      </c>
      <c r="P2144" s="18"/>
      <c r="Q2144" s="18"/>
      <c r="R2144" s="18"/>
    </row>
    <row r="2145" spans="2:18" x14ac:dyDescent="0.25">
      <c r="B2145" s="25"/>
      <c r="C2145" s="25"/>
      <c r="D2145" s="25"/>
      <c r="E2145" s="25"/>
      <c r="G2145" s="25"/>
      <c r="H2145" s="25"/>
      <c r="I2145" s="18">
        <v>11</v>
      </c>
      <c r="J2145" s="18">
        <v>1E-3</v>
      </c>
      <c r="K2145" s="18">
        <v>214.4</v>
      </c>
      <c r="L2145" s="18">
        <v>0</v>
      </c>
      <c r="M2145" s="18">
        <v>255</v>
      </c>
      <c r="N2145" s="18">
        <v>90</v>
      </c>
      <c r="O2145" s="18">
        <v>0.155</v>
      </c>
      <c r="P2145" s="18"/>
      <c r="Q2145" s="18"/>
      <c r="R2145" s="18"/>
    </row>
    <row r="2146" spans="2:18" x14ac:dyDescent="0.25">
      <c r="B2146" s="25"/>
      <c r="C2146" s="25"/>
      <c r="D2146" s="25"/>
      <c r="E2146" s="25"/>
      <c r="G2146" s="25"/>
      <c r="H2146" s="25"/>
      <c r="I2146" s="18">
        <v>12</v>
      </c>
      <c r="J2146" s="19">
        <v>2.901E-4</v>
      </c>
      <c r="K2146" s="18">
        <v>157.571</v>
      </c>
      <c r="L2146" s="18">
        <v>50</v>
      </c>
      <c r="M2146" s="18">
        <v>225</v>
      </c>
      <c r="N2146" s="18">
        <v>90</v>
      </c>
      <c r="O2146" s="18">
        <v>3.9E-2</v>
      </c>
      <c r="P2146" s="18"/>
      <c r="Q2146" s="18"/>
      <c r="R2146" s="18"/>
    </row>
    <row r="2147" spans="2:18" x14ac:dyDescent="0.25">
      <c r="B2147" s="25"/>
      <c r="C2147" s="25"/>
      <c r="D2147" s="25"/>
      <c r="E2147" s="25"/>
      <c r="G2147" s="25"/>
      <c r="H2147" s="25"/>
      <c r="I2147" s="18">
        <v>13</v>
      </c>
      <c r="J2147" s="19">
        <v>5.3879999999999998E-4</v>
      </c>
      <c r="K2147" s="18">
        <v>240.76900000000001</v>
      </c>
      <c r="L2147" s="18">
        <v>222</v>
      </c>
      <c r="M2147" s="18">
        <v>254</v>
      </c>
      <c r="N2147" s="18">
        <v>90</v>
      </c>
      <c r="O2147" s="18">
        <v>7.6999999999999999E-2</v>
      </c>
      <c r="P2147" s="18"/>
      <c r="Q2147" s="18"/>
      <c r="R2147" s="18"/>
    </row>
    <row r="2148" spans="2:18" x14ac:dyDescent="0.25">
      <c r="B2148" s="25"/>
      <c r="C2148" s="25"/>
      <c r="D2148" s="25"/>
      <c r="E2148" s="25"/>
      <c r="G2148" s="25"/>
      <c r="H2148" s="25"/>
      <c r="I2148" s="18">
        <v>14</v>
      </c>
      <c r="J2148" s="19">
        <v>6.2169999999999999E-4</v>
      </c>
      <c r="K2148" s="18">
        <v>252.267</v>
      </c>
      <c r="L2148" s="18">
        <v>224</v>
      </c>
      <c r="M2148" s="18">
        <v>255</v>
      </c>
      <c r="N2148" s="18">
        <v>90</v>
      </c>
      <c r="O2148" s="18">
        <v>0.09</v>
      </c>
      <c r="P2148" s="18"/>
      <c r="Q2148" s="18"/>
      <c r="R2148" s="18"/>
    </row>
    <row r="2149" spans="2:18" x14ac:dyDescent="0.25">
      <c r="B2149" s="25"/>
      <c r="C2149" s="25"/>
      <c r="D2149" s="25"/>
      <c r="E2149" s="25"/>
      <c r="G2149" s="25"/>
      <c r="H2149" s="25"/>
      <c r="I2149" s="18">
        <v>15</v>
      </c>
      <c r="J2149" s="19">
        <v>3.7300000000000001E-4</v>
      </c>
      <c r="K2149" s="18">
        <v>218.55600000000001</v>
      </c>
      <c r="L2149" s="18">
        <v>162</v>
      </c>
      <c r="M2149" s="18">
        <v>239</v>
      </c>
      <c r="N2149" s="18">
        <v>90</v>
      </c>
      <c r="O2149" s="18">
        <v>5.1999999999999998E-2</v>
      </c>
      <c r="P2149" s="18"/>
      <c r="Q2149" s="18"/>
      <c r="R2149" s="18"/>
    </row>
    <row r="2150" spans="2:18" x14ac:dyDescent="0.25">
      <c r="B2150" s="25"/>
      <c r="C2150" s="25"/>
      <c r="D2150" s="25"/>
      <c r="E2150" s="25"/>
      <c r="G2150" s="25"/>
      <c r="H2150" s="25"/>
      <c r="I2150" s="18">
        <v>16</v>
      </c>
      <c r="J2150" s="19">
        <v>4.5590000000000002E-4</v>
      </c>
      <c r="K2150" s="18">
        <v>223.54499999999999</v>
      </c>
      <c r="L2150" s="18">
        <v>167</v>
      </c>
      <c r="M2150" s="18">
        <v>255</v>
      </c>
      <c r="N2150" s="18">
        <v>90</v>
      </c>
      <c r="O2150" s="18">
        <v>6.4000000000000001E-2</v>
      </c>
      <c r="P2150" s="18"/>
      <c r="Q2150" s="18"/>
      <c r="R2150" s="18"/>
    </row>
    <row r="2151" spans="2:18" x14ac:dyDescent="0.25">
      <c r="B2151" s="25"/>
      <c r="C2151" s="25"/>
      <c r="D2151" s="25"/>
      <c r="E2151" s="25"/>
      <c r="G2151" s="25"/>
      <c r="H2151" s="25"/>
    </row>
    <row r="2152" spans="2:18" x14ac:dyDescent="0.25">
      <c r="B2152" s="25"/>
      <c r="C2152" s="25"/>
      <c r="D2152" s="25"/>
      <c r="E2152" s="25"/>
      <c r="G2152" s="25"/>
      <c r="H2152" s="25"/>
      <c r="I2152" s="18" t="s">
        <v>372</v>
      </c>
      <c r="J2152" s="18" t="s">
        <v>373</v>
      </c>
      <c r="K2152" s="18" t="s">
        <v>374</v>
      </c>
      <c r="L2152" s="18" t="s">
        <v>375</v>
      </c>
      <c r="M2152" s="18" t="s">
        <v>376</v>
      </c>
      <c r="N2152" s="18" t="s">
        <v>377</v>
      </c>
      <c r="O2152" s="18" t="s">
        <v>378</v>
      </c>
      <c r="P2152" s="18"/>
      <c r="Q2152" s="18" t="s">
        <v>659</v>
      </c>
      <c r="R2152" s="18" t="s">
        <v>660</v>
      </c>
    </row>
    <row r="2153" spans="2:18" x14ac:dyDescent="0.25">
      <c r="B2153" s="25"/>
      <c r="C2153" s="25"/>
      <c r="D2153" s="25"/>
      <c r="E2153" s="25"/>
      <c r="G2153" s="25"/>
      <c r="H2153" s="25"/>
      <c r="I2153" s="18">
        <v>1</v>
      </c>
      <c r="J2153" s="18">
        <v>7.0000000000000001E-3</v>
      </c>
      <c r="K2153" s="18">
        <v>154.71100000000001</v>
      </c>
      <c r="L2153" s="18">
        <v>0</v>
      </c>
      <c r="M2153" s="18">
        <v>171</v>
      </c>
      <c r="N2153" s="18">
        <v>90</v>
      </c>
      <c r="O2153" s="18">
        <v>0.99199999999999999</v>
      </c>
      <c r="P2153" s="18"/>
      <c r="Q2153" s="18">
        <v>0.99199999999999999</v>
      </c>
      <c r="R2153" s="18">
        <f>O2167*1.732</f>
        <v>0.13336400000000001</v>
      </c>
    </row>
    <row r="2154" spans="2:18" x14ac:dyDescent="0.25">
      <c r="B2154" s="25"/>
      <c r="C2154" s="25"/>
      <c r="D2154" s="25"/>
      <c r="E2154" s="25"/>
      <c r="G2154" s="25"/>
      <c r="H2154" s="25"/>
      <c r="I2154" s="18">
        <v>2</v>
      </c>
      <c r="J2154" s="18">
        <v>7.0000000000000001E-3</v>
      </c>
      <c r="K2154" s="18">
        <v>155.83199999999999</v>
      </c>
      <c r="L2154" s="18">
        <v>0</v>
      </c>
      <c r="M2154" s="18">
        <v>173.333</v>
      </c>
      <c r="N2154" s="18">
        <v>90</v>
      </c>
      <c r="O2154" s="18">
        <v>0.99199999999999999</v>
      </c>
      <c r="P2154" s="18"/>
      <c r="Q2154" s="18">
        <v>0.99199999999999999</v>
      </c>
      <c r="R2154" s="18">
        <f t="shared" ref="R2154:R2166" si="81">O2168*1.732</f>
        <v>0.169736</v>
      </c>
    </row>
    <row r="2155" spans="2:18" x14ac:dyDescent="0.25">
      <c r="B2155" s="25"/>
      <c r="C2155" s="25"/>
      <c r="D2155" s="25"/>
      <c r="E2155" s="25"/>
      <c r="G2155" s="25"/>
      <c r="H2155" s="25"/>
      <c r="I2155" s="18">
        <v>3</v>
      </c>
      <c r="J2155" s="18">
        <v>7.0000000000000001E-3</v>
      </c>
      <c r="K2155" s="18">
        <v>13.436999999999999</v>
      </c>
      <c r="L2155" s="18">
        <v>10</v>
      </c>
      <c r="M2155" s="18">
        <v>45</v>
      </c>
      <c r="N2155" s="18">
        <v>90</v>
      </c>
      <c r="O2155" s="18">
        <v>0.98499999999999999</v>
      </c>
      <c r="P2155" s="18"/>
      <c r="Q2155" s="18">
        <v>0.98499999999999999</v>
      </c>
      <c r="R2155" s="18">
        <f t="shared" si="81"/>
        <v>0.339472</v>
      </c>
    </row>
    <row r="2156" spans="2:18" x14ac:dyDescent="0.25">
      <c r="B2156" s="25"/>
      <c r="C2156" s="25"/>
      <c r="D2156" s="25"/>
      <c r="E2156" s="25"/>
      <c r="G2156" s="25"/>
      <c r="H2156" s="25"/>
      <c r="I2156" s="18">
        <v>4</v>
      </c>
      <c r="J2156" s="18">
        <v>7.0000000000000001E-3</v>
      </c>
      <c r="K2156" s="18">
        <v>15.805</v>
      </c>
      <c r="L2156" s="18">
        <v>0</v>
      </c>
      <c r="M2156" s="18">
        <v>50</v>
      </c>
      <c r="N2156" s="18">
        <v>90</v>
      </c>
      <c r="O2156" s="18">
        <v>1.02</v>
      </c>
      <c r="P2156" s="18"/>
      <c r="Q2156" s="18">
        <v>1.02</v>
      </c>
      <c r="R2156" s="18">
        <f t="shared" si="81"/>
        <v>0.43473200000000001</v>
      </c>
    </row>
    <row r="2157" spans="2:18" x14ac:dyDescent="0.25">
      <c r="B2157" s="25"/>
      <c r="C2157" s="25"/>
      <c r="D2157" s="25"/>
      <c r="E2157" s="25"/>
      <c r="G2157" s="25"/>
      <c r="H2157" s="25"/>
      <c r="I2157" s="18">
        <v>5</v>
      </c>
      <c r="J2157" s="18">
        <v>7.0000000000000001E-3</v>
      </c>
      <c r="K2157" s="18">
        <v>1.4E-2</v>
      </c>
      <c r="L2157" s="18">
        <v>0</v>
      </c>
      <c r="M2157" s="18">
        <v>2</v>
      </c>
      <c r="N2157" s="18">
        <v>90</v>
      </c>
      <c r="O2157" s="18">
        <v>0.99199999999999999</v>
      </c>
      <c r="P2157" s="18"/>
      <c r="Q2157" s="18">
        <v>0.99199999999999999</v>
      </c>
      <c r="R2157" s="18">
        <f t="shared" si="81"/>
        <v>0.26672800000000002</v>
      </c>
    </row>
    <row r="2158" spans="2:18" x14ac:dyDescent="0.25">
      <c r="B2158" s="25"/>
      <c r="C2158" s="25"/>
      <c r="D2158" s="25"/>
      <c r="E2158" s="25"/>
      <c r="G2158" s="25"/>
      <c r="H2158" s="25"/>
      <c r="I2158" s="18">
        <v>6</v>
      </c>
      <c r="J2158" s="18">
        <v>7.0000000000000001E-3</v>
      </c>
      <c r="K2158" s="18">
        <v>9.7080000000000002</v>
      </c>
      <c r="L2158" s="18">
        <v>0</v>
      </c>
      <c r="M2158" s="18">
        <v>20</v>
      </c>
      <c r="N2158" s="18">
        <v>90</v>
      </c>
      <c r="O2158" s="18">
        <v>1.006</v>
      </c>
      <c r="P2158" s="18"/>
      <c r="Q2158" s="18">
        <v>1.006</v>
      </c>
      <c r="R2158" s="18">
        <f t="shared" si="81"/>
        <v>0.47110400000000002</v>
      </c>
    </row>
    <row r="2159" spans="2:18" x14ac:dyDescent="0.25">
      <c r="B2159" s="25"/>
      <c r="C2159" s="25"/>
      <c r="D2159" s="25"/>
      <c r="E2159" s="25"/>
      <c r="G2159" s="25"/>
      <c r="H2159" s="25"/>
      <c r="I2159" s="18">
        <v>7</v>
      </c>
      <c r="J2159" s="18">
        <v>7.0000000000000001E-3</v>
      </c>
      <c r="K2159" s="18">
        <v>83.804000000000002</v>
      </c>
      <c r="L2159" s="18">
        <v>3</v>
      </c>
      <c r="M2159" s="18">
        <v>90</v>
      </c>
      <c r="N2159" s="18">
        <v>90</v>
      </c>
      <c r="O2159" s="18">
        <v>0.99199999999999999</v>
      </c>
      <c r="P2159" s="18"/>
      <c r="Q2159" s="18">
        <v>0.99199999999999999</v>
      </c>
      <c r="R2159" s="18">
        <f t="shared" si="81"/>
        <v>0.24248000000000003</v>
      </c>
    </row>
    <row r="2160" spans="2:18" x14ac:dyDescent="0.25">
      <c r="B2160" s="25"/>
      <c r="C2160" s="25"/>
      <c r="D2160" s="25"/>
      <c r="E2160" s="25"/>
      <c r="G2160" s="25"/>
      <c r="H2160" s="25"/>
      <c r="I2160" s="18">
        <v>8</v>
      </c>
      <c r="J2160" s="18">
        <v>8.9999999999999993E-3</v>
      </c>
      <c r="K2160" s="18">
        <v>0.72099999999999997</v>
      </c>
      <c r="L2160" s="18">
        <v>0</v>
      </c>
      <c r="M2160" s="18">
        <v>50</v>
      </c>
      <c r="N2160" s="18">
        <v>90</v>
      </c>
      <c r="O2160" s="18">
        <v>1.2430000000000001</v>
      </c>
      <c r="P2160" s="18"/>
      <c r="Q2160" s="18">
        <v>1.2430000000000001</v>
      </c>
      <c r="R2160" s="18">
        <f t="shared" si="81"/>
        <v>0.21823200000000001</v>
      </c>
    </row>
    <row r="2161" spans="2:18" x14ac:dyDescent="0.25">
      <c r="B2161" s="25"/>
      <c r="C2161" s="25"/>
      <c r="D2161" s="25"/>
      <c r="E2161" s="25"/>
      <c r="G2161" s="25"/>
      <c r="H2161" s="25"/>
      <c r="I2161" s="18">
        <v>9</v>
      </c>
      <c r="J2161" s="18">
        <v>7.0000000000000001E-3</v>
      </c>
      <c r="K2161" s="18">
        <v>0.86899999999999999</v>
      </c>
      <c r="L2161" s="18">
        <v>0</v>
      </c>
      <c r="M2161" s="18">
        <v>92</v>
      </c>
      <c r="N2161" s="18">
        <v>90</v>
      </c>
      <c r="O2161" s="18">
        <v>0.95</v>
      </c>
      <c r="P2161" s="18"/>
      <c r="Q2161" s="18">
        <v>0.95</v>
      </c>
      <c r="R2161" s="18">
        <f t="shared" si="81"/>
        <v>0</v>
      </c>
    </row>
    <row r="2162" spans="2:18" x14ac:dyDescent="0.25">
      <c r="B2162" s="25"/>
      <c r="C2162" s="25"/>
      <c r="D2162" s="25"/>
      <c r="E2162" s="25"/>
      <c r="G2162" s="25"/>
      <c r="H2162" s="25"/>
      <c r="I2162" s="18">
        <v>10</v>
      </c>
      <c r="J2162" s="18">
        <v>1.0999999999999999E-2</v>
      </c>
      <c r="K2162" s="18">
        <v>0.72599999999999998</v>
      </c>
      <c r="L2162" s="18">
        <v>0</v>
      </c>
      <c r="M2162" s="18">
        <v>116</v>
      </c>
      <c r="N2162" s="18">
        <v>90</v>
      </c>
      <c r="O2162" s="18">
        <v>1.627</v>
      </c>
      <c r="P2162" s="18"/>
      <c r="Q2162" s="18">
        <v>1.627</v>
      </c>
      <c r="R2162" s="18">
        <f t="shared" si="81"/>
        <v>0</v>
      </c>
    </row>
    <row r="2163" spans="2:18" x14ac:dyDescent="0.25">
      <c r="B2163" s="25"/>
      <c r="C2163" s="25"/>
      <c r="D2163" s="25"/>
      <c r="E2163" s="25"/>
      <c r="G2163" s="25"/>
      <c r="H2163" s="25"/>
      <c r="I2163" s="18">
        <v>11</v>
      </c>
      <c r="J2163" s="18">
        <v>1.2999999999999999E-2</v>
      </c>
      <c r="K2163" s="18">
        <v>0.98199999999999998</v>
      </c>
      <c r="L2163" s="18">
        <v>0</v>
      </c>
      <c r="M2163" s="18">
        <v>141</v>
      </c>
      <c r="N2163" s="18">
        <v>90</v>
      </c>
      <c r="O2163" s="18">
        <v>1.9059999999999999</v>
      </c>
      <c r="P2163" s="18"/>
      <c r="Q2163" s="18">
        <v>1.9059999999999999</v>
      </c>
      <c r="R2163" s="18">
        <f t="shared" si="81"/>
        <v>0.56809600000000005</v>
      </c>
    </row>
    <row r="2164" spans="2:18" x14ac:dyDescent="0.25">
      <c r="B2164" s="25"/>
      <c r="C2164" s="25"/>
      <c r="D2164" s="25"/>
      <c r="E2164" s="25"/>
      <c r="G2164" s="25"/>
      <c r="H2164" s="25"/>
      <c r="I2164" s="18">
        <v>12</v>
      </c>
      <c r="J2164" s="18">
        <v>1.4E-2</v>
      </c>
      <c r="K2164" s="18">
        <v>143.702</v>
      </c>
      <c r="L2164" s="18">
        <v>0</v>
      </c>
      <c r="M2164" s="18">
        <v>255</v>
      </c>
      <c r="N2164" s="18">
        <v>90</v>
      </c>
      <c r="O2164" s="18">
        <v>1.9970000000000001</v>
      </c>
      <c r="P2164" s="18"/>
      <c r="Q2164" s="18">
        <v>1.9970000000000001</v>
      </c>
      <c r="R2164" s="18">
        <f t="shared" si="81"/>
        <v>0.51959999999999995</v>
      </c>
    </row>
    <row r="2165" spans="2:18" x14ac:dyDescent="0.25">
      <c r="B2165" s="25"/>
      <c r="C2165" s="25"/>
      <c r="D2165" s="25"/>
      <c r="E2165" s="25"/>
      <c r="G2165" s="25"/>
      <c r="H2165" s="25"/>
      <c r="I2165" s="18">
        <v>13</v>
      </c>
      <c r="J2165" s="18">
        <v>3.0000000000000001E-3</v>
      </c>
      <c r="K2165" s="18">
        <v>9.0999999999999998E-2</v>
      </c>
      <c r="L2165" s="18">
        <v>0</v>
      </c>
      <c r="M2165" s="18">
        <v>6</v>
      </c>
      <c r="N2165" s="18">
        <v>90</v>
      </c>
      <c r="O2165" s="18">
        <v>0.45400000000000001</v>
      </c>
      <c r="P2165" s="18"/>
      <c r="Q2165" s="18">
        <v>0.45400000000000001</v>
      </c>
      <c r="R2165" s="18">
        <f t="shared" si="81"/>
        <v>0.14548800000000001</v>
      </c>
    </row>
    <row r="2166" spans="2:18" x14ac:dyDescent="0.25">
      <c r="B2166" s="25"/>
      <c r="C2166" s="25"/>
      <c r="D2166" s="25"/>
      <c r="E2166" s="25"/>
      <c r="G2166" s="25"/>
      <c r="H2166" s="25"/>
      <c r="I2166" s="18">
        <v>14</v>
      </c>
      <c r="J2166" s="18">
        <v>2E-3</v>
      </c>
      <c r="K2166" s="18">
        <v>2.5920000000000001</v>
      </c>
      <c r="L2166" s="18">
        <v>0</v>
      </c>
      <c r="M2166" s="18">
        <v>89</v>
      </c>
      <c r="N2166" s="18">
        <v>90</v>
      </c>
      <c r="O2166" s="18">
        <v>0.33500000000000002</v>
      </c>
      <c r="P2166" s="18"/>
      <c r="Q2166" s="18">
        <v>0.33500000000000002</v>
      </c>
      <c r="R2166" s="18">
        <f t="shared" si="81"/>
        <v>0.23035600000000001</v>
      </c>
    </row>
    <row r="2167" spans="2:18" x14ac:dyDescent="0.25">
      <c r="B2167" s="25"/>
      <c r="C2167" s="25"/>
      <c r="D2167" s="25"/>
      <c r="E2167" s="25"/>
      <c r="G2167" s="25"/>
      <c r="H2167" s="25"/>
      <c r="I2167" s="18">
        <v>15</v>
      </c>
      <c r="J2167" s="19">
        <v>5.8520000000000002E-4</v>
      </c>
      <c r="K2167" s="18">
        <v>156.167</v>
      </c>
      <c r="L2167" s="18">
        <v>47</v>
      </c>
      <c r="M2167" s="18">
        <v>187</v>
      </c>
      <c r="N2167" s="18">
        <v>90</v>
      </c>
      <c r="O2167" s="18">
        <v>7.6999999999999999E-2</v>
      </c>
      <c r="P2167" s="18"/>
      <c r="Q2167" s="18"/>
      <c r="R2167" s="18"/>
    </row>
    <row r="2168" spans="2:18" x14ac:dyDescent="0.25">
      <c r="B2168" s="25"/>
      <c r="C2168" s="25"/>
      <c r="D2168" s="25"/>
      <c r="E2168" s="25"/>
      <c r="G2168" s="25"/>
      <c r="H2168" s="25"/>
      <c r="I2168" s="18">
        <v>16</v>
      </c>
      <c r="J2168" s="19">
        <v>7.3150000000000005E-4</v>
      </c>
      <c r="K2168" s="18">
        <v>215.2</v>
      </c>
      <c r="L2168" s="18">
        <v>1</v>
      </c>
      <c r="M2168" s="18">
        <v>255</v>
      </c>
      <c r="N2168" s="18">
        <v>90</v>
      </c>
      <c r="O2168" s="18">
        <v>9.8000000000000004E-2</v>
      </c>
      <c r="P2168" s="18"/>
      <c r="Q2168" s="18"/>
      <c r="R2168" s="18"/>
    </row>
    <row r="2169" spans="2:18" x14ac:dyDescent="0.25">
      <c r="B2169" s="25"/>
      <c r="C2169" s="25"/>
      <c r="D2169" s="25"/>
      <c r="E2169" s="25"/>
      <c r="G2169" s="25"/>
      <c r="H2169" s="25"/>
      <c r="I2169" s="18">
        <v>17</v>
      </c>
      <c r="J2169" s="18">
        <v>1E-3</v>
      </c>
      <c r="K2169" s="18">
        <v>236.517</v>
      </c>
      <c r="L2169" s="18">
        <v>28</v>
      </c>
      <c r="M2169" s="18">
        <v>255</v>
      </c>
      <c r="N2169" s="18">
        <v>90</v>
      </c>
      <c r="O2169" s="18">
        <v>0.19600000000000001</v>
      </c>
      <c r="P2169" s="18"/>
      <c r="Q2169" s="18"/>
      <c r="R2169" s="18"/>
    </row>
    <row r="2170" spans="2:18" x14ac:dyDescent="0.25">
      <c r="B2170" s="25"/>
      <c r="C2170" s="25"/>
      <c r="D2170" s="25"/>
      <c r="E2170" s="25"/>
      <c r="G2170" s="25"/>
      <c r="H2170" s="25"/>
      <c r="I2170" s="18">
        <v>18</v>
      </c>
      <c r="J2170" s="18">
        <v>2E-3</v>
      </c>
      <c r="K2170" s="18">
        <v>251.16200000000001</v>
      </c>
      <c r="L2170" s="18">
        <v>181</v>
      </c>
      <c r="M2170" s="18">
        <v>255</v>
      </c>
      <c r="N2170" s="18">
        <v>90</v>
      </c>
      <c r="O2170" s="18">
        <v>0.251</v>
      </c>
      <c r="P2170" s="18"/>
      <c r="Q2170" s="18"/>
      <c r="R2170" s="18"/>
    </row>
    <row r="2171" spans="2:18" x14ac:dyDescent="0.25">
      <c r="B2171" s="25"/>
      <c r="C2171" s="25"/>
      <c r="D2171" s="25"/>
      <c r="E2171" s="25"/>
      <c r="G2171" s="25"/>
      <c r="H2171" s="25"/>
      <c r="I2171" s="18">
        <v>19</v>
      </c>
      <c r="J2171" s="18">
        <v>1E-3</v>
      </c>
      <c r="K2171" s="18">
        <v>246.91300000000001</v>
      </c>
      <c r="L2171" s="18">
        <v>143</v>
      </c>
      <c r="M2171" s="18">
        <v>255</v>
      </c>
      <c r="N2171" s="18">
        <v>90</v>
      </c>
      <c r="O2171" s="18">
        <v>0.154</v>
      </c>
      <c r="P2171" s="18"/>
      <c r="Q2171" s="18"/>
      <c r="R2171" s="18"/>
    </row>
    <row r="2172" spans="2:18" x14ac:dyDescent="0.25">
      <c r="B2172" s="25"/>
      <c r="C2172" s="25"/>
      <c r="D2172" s="25"/>
      <c r="E2172" s="25"/>
      <c r="G2172" s="25"/>
      <c r="H2172" s="25"/>
      <c r="I2172" s="18">
        <v>20</v>
      </c>
      <c r="J2172" s="18">
        <v>2E-3</v>
      </c>
      <c r="K2172" s="18">
        <v>240.22499999999999</v>
      </c>
      <c r="L2172" s="18">
        <v>20</v>
      </c>
      <c r="M2172" s="18">
        <v>255</v>
      </c>
      <c r="N2172" s="18">
        <v>90</v>
      </c>
      <c r="O2172" s="18">
        <v>0.27200000000000002</v>
      </c>
      <c r="P2172" s="18"/>
      <c r="Q2172" s="18"/>
      <c r="R2172" s="18"/>
    </row>
    <row r="2173" spans="2:18" x14ac:dyDescent="0.25">
      <c r="B2173" s="25"/>
      <c r="C2173" s="25"/>
      <c r="D2173" s="25"/>
      <c r="E2173" s="25"/>
      <c r="G2173" s="25"/>
      <c r="H2173" s="25"/>
      <c r="I2173" s="18">
        <v>21</v>
      </c>
      <c r="J2173" s="18">
        <v>1E-3</v>
      </c>
      <c r="K2173" s="18">
        <v>246.429</v>
      </c>
      <c r="L2173" s="18">
        <v>141</v>
      </c>
      <c r="M2173" s="18">
        <v>255</v>
      </c>
      <c r="N2173" s="18">
        <v>90</v>
      </c>
      <c r="O2173" s="18">
        <v>0.14000000000000001</v>
      </c>
      <c r="P2173" s="18"/>
      <c r="Q2173" s="18"/>
      <c r="R2173" s="18"/>
    </row>
    <row r="2174" spans="2:18" x14ac:dyDescent="0.25">
      <c r="B2174" s="25"/>
      <c r="C2174" s="25"/>
      <c r="D2174" s="25"/>
      <c r="E2174" s="25"/>
      <c r="G2174" s="25"/>
      <c r="H2174" s="25"/>
      <c r="I2174" s="18">
        <v>22</v>
      </c>
      <c r="J2174" s="19">
        <v>9.2650000000000002E-4</v>
      </c>
      <c r="K2174" s="18">
        <v>230.47399999999999</v>
      </c>
      <c r="L2174" s="18">
        <v>50</v>
      </c>
      <c r="M2174" s="18">
        <v>255</v>
      </c>
      <c r="N2174" s="18">
        <v>90</v>
      </c>
      <c r="O2174" s="18">
        <v>0.126</v>
      </c>
      <c r="P2174" s="18"/>
      <c r="Q2174" s="18"/>
      <c r="R2174" s="18"/>
    </row>
    <row r="2175" spans="2:18" x14ac:dyDescent="0.25">
      <c r="B2175" s="25"/>
      <c r="C2175" s="25"/>
      <c r="D2175" s="25"/>
      <c r="E2175" s="25"/>
      <c r="G2175" s="25"/>
      <c r="H2175" s="25"/>
      <c r="I2175" s="18">
        <v>23</v>
      </c>
      <c r="J2175" s="18">
        <v>29.433</v>
      </c>
      <c r="K2175" s="18">
        <v>225.94</v>
      </c>
      <c r="L2175" s="18">
        <v>0</v>
      </c>
      <c r="M2175" s="18">
        <v>255</v>
      </c>
      <c r="N2175" s="18">
        <v>0</v>
      </c>
      <c r="O2175" s="18">
        <v>0</v>
      </c>
      <c r="P2175" s="18"/>
      <c r="Q2175" s="18"/>
      <c r="R2175" s="18"/>
    </row>
    <row r="2176" spans="2:18" x14ac:dyDescent="0.25">
      <c r="B2176" s="25"/>
      <c r="C2176" s="25"/>
      <c r="D2176" s="25"/>
      <c r="E2176" s="25"/>
      <c r="G2176" s="25"/>
      <c r="H2176" s="25"/>
      <c r="I2176" s="18">
        <v>24</v>
      </c>
      <c r="J2176" s="18">
        <v>29.433</v>
      </c>
      <c r="K2176" s="18">
        <v>225.94</v>
      </c>
      <c r="L2176" s="18">
        <v>0</v>
      </c>
      <c r="M2176" s="18">
        <v>255</v>
      </c>
      <c r="N2176" s="18">
        <v>0</v>
      </c>
      <c r="O2176" s="18">
        <v>0</v>
      </c>
      <c r="P2176" s="18"/>
      <c r="Q2176" s="18"/>
      <c r="R2176" s="18"/>
    </row>
    <row r="2177" spans="1:18" x14ac:dyDescent="0.25">
      <c r="B2177" s="25"/>
      <c r="C2177" s="25"/>
      <c r="D2177" s="25"/>
      <c r="E2177" s="25"/>
      <c r="G2177" s="25"/>
      <c r="H2177" s="25"/>
      <c r="I2177" s="18">
        <v>25</v>
      </c>
      <c r="J2177" s="18">
        <v>2E-3</v>
      </c>
      <c r="K2177" s="18">
        <v>244.02099999999999</v>
      </c>
      <c r="L2177" s="18">
        <v>84</v>
      </c>
      <c r="M2177" s="18">
        <v>255</v>
      </c>
      <c r="N2177" s="18">
        <v>90</v>
      </c>
      <c r="O2177" s="18">
        <v>0.32800000000000001</v>
      </c>
      <c r="P2177" s="18"/>
      <c r="Q2177" s="18"/>
      <c r="R2177" s="18"/>
    </row>
    <row r="2178" spans="1:18" x14ac:dyDescent="0.25">
      <c r="B2178" s="25"/>
      <c r="C2178" s="25"/>
      <c r="D2178" s="25"/>
      <c r="E2178" s="25"/>
      <c r="G2178" s="25"/>
      <c r="H2178" s="25"/>
      <c r="I2178" s="18">
        <v>26</v>
      </c>
      <c r="J2178" s="18">
        <v>2E-3</v>
      </c>
      <c r="K2178" s="18">
        <v>224.70500000000001</v>
      </c>
      <c r="L2178" s="18">
        <v>126</v>
      </c>
      <c r="M2178" s="18">
        <v>245</v>
      </c>
      <c r="N2178" s="18">
        <v>90</v>
      </c>
      <c r="O2178" s="18">
        <v>0.3</v>
      </c>
      <c r="P2178" s="18"/>
      <c r="Q2178" s="18"/>
      <c r="R2178" s="18"/>
    </row>
    <row r="2179" spans="1:18" x14ac:dyDescent="0.25">
      <c r="B2179" s="25"/>
      <c r="C2179" s="25"/>
      <c r="D2179" s="25"/>
      <c r="E2179" s="25"/>
      <c r="G2179" s="25"/>
      <c r="H2179" s="25"/>
      <c r="I2179" s="18">
        <v>27</v>
      </c>
      <c r="J2179" s="19">
        <v>6.3400000000000001E-4</v>
      </c>
      <c r="K2179" s="18">
        <v>241.154</v>
      </c>
      <c r="L2179" s="18">
        <v>129</v>
      </c>
      <c r="M2179" s="18">
        <v>255</v>
      </c>
      <c r="N2179" s="18">
        <v>90</v>
      </c>
      <c r="O2179" s="18">
        <v>8.4000000000000005E-2</v>
      </c>
      <c r="P2179" s="18"/>
      <c r="Q2179" s="18"/>
      <c r="R2179" s="18"/>
    </row>
    <row r="2180" spans="1:18" x14ac:dyDescent="0.25">
      <c r="B2180" s="25"/>
      <c r="C2180" s="25"/>
      <c r="D2180" s="25"/>
      <c r="E2180" s="25"/>
      <c r="G2180" s="25"/>
      <c r="H2180" s="25"/>
      <c r="I2180" s="18">
        <v>28</v>
      </c>
      <c r="J2180" s="19">
        <v>9.7530000000000002E-4</v>
      </c>
      <c r="K2180" s="18">
        <v>236.8</v>
      </c>
      <c r="L2180" s="18">
        <v>89</v>
      </c>
      <c r="M2180" s="18">
        <v>255</v>
      </c>
      <c r="N2180" s="18">
        <v>90</v>
      </c>
      <c r="O2180" s="18">
        <v>0.13300000000000001</v>
      </c>
      <c r="P2180" s="18"/>
      <c r="Q2180" s="18"/>
      <c r="R2180" s="18"/>
    </row>
    <row r="2181" spans="1:18" ht="19.2" customHeight="1" x14ac:dyDescent="0.25">
      <c r="B2181" s="25"/>
      <c r="C2181" s="25"/>
      <c r="D2181" s="25"/>
      <c r="E2181" s="25"/>
      <c r="H2181" s="25"/>
    </row>
    <row r="2182" spans="1:18" s="25" customFormat="1" x14ac:dyDescent="0.25">
      <c r="A2182" s="25">
        <v>35</v>
      </c>
      <c r="B2182" s="25" t="s">
        <v>633</v>
      </c>
      <c r="C2182" s="25" t="s">
        <v>16</v>
      </c>
      <c r="E2182" s="25" t="s">
        <v>30</v>
      </c>
      <c r="F2182" s="7" t="s">
        <v>28</v>
      </c>
      <c r="G2182" s="25" t="s">
        <v>66</v>
      </c>
      <c r="I2182" s="7">
        <v>3</v>
      </c>
      <c r="J2182" s="7">
        <v>7.1070000000000002</v>
      </c>
      <c r="K2182" s="7">
        <v>0.35159600000000002</v>
      </c>
      <c r="L2182" s="7">
        <v>3</v>
      </c>
      <c r="M2182" s="7">
        <v>0.96399999999999997</v>
      </c>
      <c r="N2182" s="7">
        <v>0</v>
      </c>
      <c r="O2182" s="7"/>
    </row>
    <row r="2183" spans="1:18" x14ac:dyDescent="0.25">
      <c r="B2183" s="25" t="s">
        <v>633</v>
      </c>
      <c r="C2183" s="25" t="s">
        <v>16</v>
      </c>
      <c r="D2183" s="25"/>
      <c r="E2183" s="25" t="s">
        <v>30</v>
      </c>
      <c r="F2183" s="7" t="s">
        <v>28</v>
      </c>
      <c r="G2183" s="25" t="s">
        <v>44</v>
      </c>
      <c r="H2183" s="25"/>
      <c r="I2183" s="7">
        <v>3</v>
      </c>
      <c r="J2183" s="7">
        <v>3.6549999999999998</v>
      </c>
      <c r="K2183" s="7">
        <v>0</v>
      </c>
      <c r="L2183" s="7">
        <v>3</v>
      </c>
      <c r="M2183" s="7">
        <v>1.0660000000000001</v>
      </c>
      <c r="N2183" s="7">
        <v>0</v>
      </c>
    </row>
    <row r="2184" spans="1:18" x14ac:dyDescent="0.25">
      <c r="B2184" s="25" t="s">
        <v>633</v>
      </c>
      <c r="C2184" s="25" t="s">
        <v>16</v>
      </c>
      <c r="D2184" s="25"/>
      <c r="E2184" s="25" t="s">
        <v>30</v>
      </c>
      <c r="F2184" s="7" t="s">
        <v>28</v>
      </c>
      <c r="G2184" s="25" t="s">
        <v>114</v>
      </c>
      <c r="H2184" s="25"/>
      <c r="I2184" s="7">
        <v>3</v>
      </c>
      <c r="J2184" s="7">
        <v>8.02</v>
      </c>
      <c r="K2184" s="7">
        <v>2.1095760000000001</v>
      </c>
      <c r="L2184" s="7">
        <v>3</v>
      </c>
      <c r="M2184" s="7">
        <v>1.0149999999999999</v>
      </c>
      <c r="N2184" s="7">
        <v>0</v>
      </c>
    </row>
    <row r="2185" spans="1:18" x14ac:dyDescent="0.25">
      <c r="B2185" s="25" t="s">
        <v>633</v>
      </c>
      <c r="C2185" s="25" t="s">
        <v>16</v>
      </c>
      <c r="D2185" s="25"/>
      <c r="E2185" s="25" t="s">
        <v>30</v>
      </c>
      <c r="F2185" s="7" t="s">
        <v>28</v>
      </c>
      <c r="G2185" s="25" t="s">
        <v>43</v>
      </c>
      <c r="H2185" s="25"/>
      <c r="I2185" s="7">
        <v>3</v>
      </c>
      <c r="J2185" s="7">
        <v>2.1930000000000001</v>
      </c>
      <c r="K2185" s="7">
        <v>0.37064799999999998</v>
      </c>
      <c r="L2185" s="7">
        <v>3</v>
      </c>
      <c r="M2185" s="7">
        <v>0.96299999999999997</v>
      </c>
      <c r="N2185" s="7">
        <v>0.55597200000000002</v>
      </c>
    </row>
    <row r="2186" spans="1:18" x14ac:dyDescent="0.25">
      <c r="B2186" s="25" t="s">
        <v>633</v>
      </c>
      <c r="C2186" s="25" t="s">
        <v>16</v>
      </c>
      <c r="D2186" s="25"/>
      <c r="E2186" s="25" t="s">
        <v>30</v>
      </c>
      <c r="F2186" s="7" t="s">
        <v>28</v>
      </c>
      <c r="G2186" s="25" t="s">
        <v>47</v>
      </c>
      <c r="H2186" s="25"/>
      <c r="I2186" s="7">
        <v>3</v>
      </c>
      <c r="J2186" s="7">
        <v>8.3420000000000005</v>
      </c>
      <c r="K2186" s="7">
        <v>1.85324</v>
      </c>
      <c r="L2186" s="7">
        <v>3</v>
      </c>
      <c r="M2186" s="7">
        <v>0.90900000000000003</v>
      </c>
      <c r="N2186" s="7">
        <v>0</v>
      </c>
    </row>
    <row r="2187" spans="1:18" x14ac:dyDescent="0.25">
      <c r="B2187" s="25" t="s">
        <v>633</v>
      </c>
      <c r="C2187" s="25" t="s">
        <v>16</v>
      </c>
      <c r="D2187" s="25"/>
      <c r="E2187" s="25" t="s">
        <v>30</v>
      </c>
      <c r="F2187" s="7" t="s">
        <v>28</v>
      </c>
      <c r="G2187" s="25" t="s">
        <v>45</v>
      </c>
      <c r="H2187" s="25"/>
      <c r="I2187" s="7">
        <v>3</v>
      </c>
      <c r="J2187" s="7">
        <v>2.2989999999999999</v>
      </c>
      <c r="K2187" s="7">
        <v>0</v>
      </c>
      <c r="L2187" s="7">
        <v>3</v>
      </c>
      <c r="M2187" s="7">
        <v>0.96299999999999997</v>
      </c>
      <c r="N2187" s="7">
        <v>0</v>
      </c>
    </row>
    <row r="2188" spans="1:18" x14ac:dyDescent="0.25">
      <c r="B2188" s="25" t="s">
        <v>633</v>
      </c>
      <c r="C2188" s="25" t="s">
        <v>16</v>
      </c>
      <c r="D2188" s="25"/>
      <c r="E2188" s="25" t="s">
        <v>30</v>
      </c>
      <c r="F2188" s="7" t="s">
        <v>28</v>
      </c>
      <c r="G2188" s="25" t="s">
        <v>34</v>
      </c>
      <c r="H2188" s="25"/>
      <c r="I2188" s="7">
        <v>3</v>
      </c>
      <c r="J2188" s="7">
        <v>0.88900000000000001</v>
      </c>
      <c r="K2188" s="7">
        <v>0</v>
      </c>
      <c r="L2188" s="7">
        <v>3</v>
      </c>
      <c r="M2188" s="7">
        <v>0.9</v>
      </c>
      <c r="N2188" s="7">
        <v>0</v>
      </c>
    </row>
    <row r="2189" spans="1:18" x14ac:dyDescent="0.25">
      <c r="B2189" s="25" t="s">
        <v>633</v>
      </c>
      <c r="C2189" s="25" t="s">
        <v>16</v>
      </c>
      <c r="D2189" s="25"/>
      <c r="E2189" s="25" t="s">
        <v>30</v>
      </c>
      <c r="F2189" s="7" t="s">
        <v>28</v>
      </c>
      <c r="G2189" s="25" t="s">
        <v>673</v>
      </c>
      <c r="H2189" s="25"/>
      <c r="I2189" s="7">
        <v>3</v>
      </c>
      <c r="J2189" s="7">
        <v>1.0860000000000001</v>
      </c>
      <c r="K2189" s="7">
        <v>0.87639199999999995</v>
      </c>
      <c r="L2189" s="7">
        <v>3</v>
      </c>
      <c r="M2189" s="7">
        <v>34.167000000000002</v>
      </c>
      <c r="N2189" s="7">
        <v>5.9546160000000006</v>
      </c>
    </row>
    <row r="2190" spans="1:18" x14ac:dyDescent="0.25">
      <c r="B2190" s="25" t="s">
        <v>633</v>
      </c>
      <c r="C2190" s="25" t="s">
        <v>16</v>
      </c>
      <c r="D2190" s="25"/>
      <c r="E2190" s="25" t="s">
        <v>30</v>
      </c>
      <c r="F2190" s="7" t="s">
        <v>28</v>
      </c>
      <c r="G2190" s="25" t="s">
        <v>31</v>
      </c>
      <c r="H2190" s="25"/>
      <c r="I2190" s="7">
        <v>3</v>
      </c>
      <c r="J2190" s="7">
        <v>0.79</v>
      </c>
      <c r="K2190" s="7">
        <v>0</v>
      </c>
      <c r="L2190" s="7">
        <v>3</v>
      </c>
      <c r="M2190" s="7">
        <v>1.778</v>
      </c>
      <c r="N2190" s="7">
        <v>0.526528</v>
      </c>
    </row>
    <row r="2191" spans="1:18" x14ac:dyDescent="0.25">
      <c r="B2191" s="25" t="s">
        <v>633</v>
      </c>
      <c r="C2191" s="25" t="s">
        <v>16</v>
      </c>
      <c r="D2191" s="25"/>
      <c r="E2191" s="25" t="s">
        <v>30</v>
      </c>
      <c r="F2191" s="7" t="s">
        <v>28</v>
      </c>
      <c r="G2191" s="25" t="s">
        <v>5</v>
      </c>
      <c r="H2191" s="25"/>
      <c r="I2191" s="7">
        <v>3</v>
      </c>
      <c r="J2191" s="7">
        <v>1.1850000000000001</v>
      </c>
      <c r="K2191" s="7">
        <v>0</v>
      </c>
      <c r="L2191" s="7">
        <v>3</v>
      </c>
      <c r="M2191" s="7">
        <v>7.1109999999999998</v>
      </c>
      <c r="N2191" s="7">
        <v>0.70146000000000008</v>
      </c>
    </row>
    <row r="2192" spans="1:18" x14ac:dyDescent="0.25">
      <c r="B2192" s="25" t="s">
        <v>633</v>
      </c>
      <c r="C2192" s="25" t="s">
        <v>16</v>
      </c>
      <c r="D2192" s="25"/>
      <c r="E2192" s="25" t="s">
        <v>30</v>
      </c>
      <c r="F2192" s="7" t="s">
        <v>28</v>
      </c>
      <c r="G2192" s="25" t="s">
        <v>35</v>
      </c>
      <c r="H2192" s="25"/>
      <c r="I2192" s="7">
        <v>3</v>
      </c>
      <c r="J2192" s="7">
        <v>0.69099999999999995</v>
      </c>
      <c r="K2192" s="7">
        <v>0</v>
      </c>
      <c r="L2192" s="7">
        <v>3</v>
      </c>
      <c r="M2192" s="7">
        <v>5.1360000000000001</v>
      </c>
      <c r="N2192" s="7">
        <v>1.2279879999999999</v>
      </c>
    </row>
    <row r="2193" spans="2:18" x14ac:dyDescent="0.25">
      <c r="B2193" s="25" t="s">
        <v>633</v>
      </c>
      <c r="C2193" s="25" t="s">
        <v>16</v>
      </c>
      <c r="D2193" s="25"/>
      <c r="E2193" s="25" t="s">
        <v>30</v>
      </c>
      <c r="F2193" s="7" t="s">
        <v>28</v>
      </c>
      <c r="G2193" s="25" t="s">
        <v>117</v>
      </c>
      <c r="H2193" s="25"/>
      <c r="I2193" s="7">
        <v>3</v>
      </c>
      <c r="J2193" s="7">
        <v>1.0329999999999999</v>
      </c>
      <c r="K2193" s="7">
        <v>0.14202400000000001</v>
      </c>
      <c r="L2193" s="7">
        <v>3</v>
      </c>
      <c r="M2193" s="7">
        <v>1.01</v>
      </c>
      <c r="N2193" s="7">
        <v>0.213036</v>
      </c>
    </row>
    <row r="2194" spans="2:18" x14ac:dyDescent="0.25">
      <c r="B2194" s="25" t="s">
        <v>633</v>
      </c>
      <c r="C2194" s="25" t="s">
        <v>16</v>
      </c>
      <c r="D2194" s="25"/>
      <c r="E2194" s="25" t="s">
        <v>30</v>
      </c>
      <c r="F2194" s="7" t="s">
        <v>28</v>
      </c>
      <c r="G2194" s="25" t="s">
        <v>67</v>
      </c>
      <c r="H2194" s="25"/>
      <c r="I2194" s="7">
        <v>3</v>
      </c>
      <c r="J2194" s="7">
        <v>3.508</v>
      </c>
      <c r="K2194" s="7">
        <v>0.32041999999999998</v>
      </c>
      <c r="L2194" s="7">
        <v>3</v>
      </c>
      <c r="M2194" s="7">
        <v>0.99199999999999999</v>
      </c>
      <c r="N2194" s="7">
        <v>0</v>
      </c>
    </row>
    <row r="2195" spans="2:18" x14ac:dyDescent="0.25">
      <c r="B2195" s="25" t="s">
        <v>633</v>
      </c>
      <c r="C2195" s="25" t="s">
        <v>16</v>
      </c>
      <c r="D2195" s="25"/>
      <c r="E2195" s="25" t="s">
        <v>30</v>
      </c>
      <c r="F2195" s="7" t="s">
        <v>28</v>
      </c>
      <c r="G2195" s="25" t="s">
        <v>52</v>
      </c>
      <c r="H2195" s="25"/>
      <c r="I2195" s="7">
        <v>3</v>
      </c>
      <c r="J2195" s="7">
        <v>1.8919999999999999</v>
      </c>
      <c r="K2195" s="7">
        <v>0.43992799999999999</v>
      </c>
      <c r="L2195" s="7">
        <v>3</v>
      </c>
      <c r="M2195" s="7">
        <v>1.038</v>
      </c>
      <c r="N2195" s="7">
        <v>0</v>
      </c>
    </row>
    <row r="2196" spans="2:18" x14ac:dyDescent="0.25">
      <c r="B2196" s="25" t="s">
        <v>633</v>
      </c>
      <c r="C2196" s="25" t="s">
        <v>16</v>
      </c>
      <c r="D2196" s="25"/>
      <c r="E2196" s="25" t="s">
        <v>30</v>
      </c>
      <c r="F2196" s="7" t="s">
        <v>28</v>
      </c>
      <c r="G2196" s="25" t="s">
        <v>39</v>
      </c>
      <c r="H2196" s="25"/>
      <c r="I2196" s="7">
        <v>3</v>
      </c>
      <c r="J2196" s="7">
        <v>0.27700000000000002</v>
      </c>
      <c r="K2196" s="7">
        <v>0</v>
      </c>
      <c r="L2196" s="7">
        <v>3</v>
      </c>
      <c r="M2196" s="7">
        <v>1.0149999999999999</v>
      </c>
      <c r="N2196" s="7">
        <v>0</v>
      </c>
    </row>
    <row r="2197" spans="2:18" x14ac:dyDescent="0.25">
      <c r="B2197" s="25" t="s">
        <v>633</v>
      </c>
      <c r="C2197" s="25" t="s">
        <v>16</v>
      </c>
      <c r="D2197" s="25"/>
      <c r="E2197" s="25" t="s">
        <v>30</v>
      </c>
      <c r="F2197" s="7" t="s">
        <v>28</v>
      </c>
      <c r="G2197" s="25" t="s">
        <v>50</v>
      </c>
      <c r="H2197" s="25"/>
      <c r="I2197" s="7">
        <v>3</v>
      </c>
      <c r="J2197" s="7">
        <v>1.3620000000000001</v>
      </c>
      <c r="K2197" s="7">
        <v>0.75861599999999996</v>
      </c>
      <c r="L2197" s="7">
        <v>3</v>
      </c>
      <c r="M2197" s="7">
        <v>1.0149999999999999</v>
      </c>
      <c r="N2197" s="7">
        <v>0</v>
      </c>
    </row>
    <row r="2198" spans="2:18" x14ac:dyDescent="0.25">
      <c r="B2198" s="25" t="s">
        <v>633</v>
      </c>
      <c r="C2198" s="25" t="s">
        <v>16</v>
      </c>
      <c r="D2198" s="25"/>
      <c r="E2198" s="25" t="s">
        <v>30</v>
      </c>
      <c r="F2198" s="7" t="s">
        <v>28</v>
      </c>
      <c r="G2198" s="25" t="s">
        <v>14</v>
      </c>
      <c r="H2198" s="25"/>
      <c r="I2198" s="7">
        <v>3</v>
      </c>
      <c r="J2198" s="7">
        <v>1.038</v>
      </c>
      <c r="K2198" s="7">
        <v>0.15934399999999999</v>
      </c>
      <c r="L2198" s="7">
        <v>3</v>
      </c>
      <c r="M2198" s="7">
        <v>0.99199999999999999</v>
      </c>
      <c r="N2198" s="7">
        <v>0</v>
      </c>
    </row>
    <row r="2199" spans="2:18" x14ac:dyDescent="0.25">
      <c r="B2199" s="25" t="s">
        <v>633</v>
      </c>
      <c r="C2199" s="25" t="s">
        <v>16</v>
      </c>
      <c r="D2199" s="25"/>
      <c r="E2199" s="25" t="s">
        <v>30</v>
      </c>
      <c r="F2199" s="7" t="s">
        <v>28</v>
      </c>
      <c r="G2199" s="25" t="s">
        <v>57</v>
      </c>
      <c r="H2199" s="25"/>
      <c r="I2199" s="7">
        <v>3</v>
      </c>
      <c r="J2199" s="7">
        <v>4.3380000000000001</v>
      </c>
      <c r="K2199" s="7">
        <v>1.3197840000000001</v>
      </c>
      <c r="L2199" s="7">
        <v>3</v>
      </c>
      <c r="M2199" s="7">
        <v>1.385</v>
      </c>
      <c r="N2199" s="7">
        <v>1.0391999999999999</v>
      </c>
    </row>
    <row r="2200" spans="2:18" x14ac:dyDescent="0.25">
      <c r="B2200" s="25"/>
      <c r="C2200" s="25"/>
      <c r="D2200" s="25"/>
      <c r="E2200" s="25"/>
      <c r="G2200" s="25"/>
      <c r="H2200" s="25"/>
    </row>
    <row r="2201" spans="2:18" x14ac:dyDescent="0.25">
      <c r="B2201" s="25"/>
      <c r="C2201" s="25"/>
      <c r="D2201" s="25"/>
      <c r="E2201" s="25"/>
      <c r="G2201" s="25"/>
      <c r="H2201" s="25"/>
      <c r="I2201" s="18" t="s">
        <v>372</v>
      </c>
      <c r="J2201" s="18" t="s">
        <v>373</v>
      </c>
      <c r="K2201" s="18" t="s">
        <v>374</v>
      </c>
      <c r="L2201" s="18" t="s">
        <v>375</v>
      </c>
      <c r="M2201" s="18" t="s">
        <v>376</v>
      </c>
      <c r="N2201" s="18" t="s">
        <v>377</v>
      </c>
      <c r="O2201" s="18" t="s">
        <v>378</v>
      </c>
      <c r="Q2201" s="23" t="s">
        <v>674</v>
      </c>
      <c r="R2201" s="23" t="s">
        <v>675</v>
      </c>
    </row>
    <row r="2202" spans="2:18" x14ac:dyDescent="0.25">
      <c r="B2202" s="25"/>
      <c r="C2202" s="25"/>
      <c r="D2202" s="25"/>
      <c r="E2202" s="25"/>
      <c r="G2202" s="25"/>
      <c r="H2202" s="25"/>
      <c r="I2202" s="18">
        <v>1</v>
      </c>
      <c r="J2202" s="18">
        <v>2.5000000000000001E-2</v>
      </c>
      <c r="K2202" s="18">
        <v>229.49600000000001</v>
      </c>
      <c r="L2202" s="18">
        <v>0</v>
      </c>
      <c r="M2202" s="18">
        <v>255</v>
      </c>
      <c r="N2202" s="18">
        <v>-90</v>
      </c>
      <c r="O2202" s="18">
        <v>0.96399999999999997</v>
      </c>
      <c r="Q2202" s="7">
        <v>0.96399999999999997</v>
      </c>
      <c r="R2202" s="7">
        <f>1.732*O2208</f>
        <v>0</v>
      </c>
    </row>
    <row r="2203" spans="2:18" x14ac:dyDescent="0.25">
      <c r="B2203" s="25"/>
      <c r="C2203" s="25"/>
      <c r="D2203" s="25"/>
      <c r="E2203" s="25"/>
      <c r="G2203" s="25"/>
      <c r="H2203" s="25"/>
      <c r="I2203" s="18">
        <v>2</v>
      </c>
      <c r="J2203" s="18">
        <v>2.8000000000000001E-2</v>
      </c>
      <c r="K2203" s="18">
        <v>206.744</v>
      </c>
      <c r="L2203" s="18">
        <v>0</v>
      </c>
      <c r="M2203" s="18">
        <v>255</v>
      </c>
      <c r="N2203" s="18">
        <v>-90</v>
      </c>
      <c r="O2203" s="18">
        <v>1.0660000000000001</v>
      </c>
      <c r="Q2203" s="7">
        <v>1.0660000000000001</v>
      </c>
      <c r="R2203" s="7">
        <f t="shared" ref="R2203:R2207" si="82">1.732*O2209</f>
        <v>0</v>
      </c>
    </row>
    <row r="2204" spans="2:18" x14ac:dyDescent="0.25">
      <c r="B2204" s="25"/>
      <c r="C2204" s="25"/>
      <c r="D2204" s="25"/>
      <c r="E2204" s="25"/>
      <c r="G2204" s="25"/>
      <c r="H2204" s="25"/>
      <c r="I2204" s="18">
        <v>3</v>
      </c>
      <c r="J2204" s="18">
        <v>2.5999999999999999E-2</v>
      </c>
      <c r="K2204" s="18">
        <v>218.50399999999999</v>
      </c>
      <c r="L2204" s="18">
        <v>0</v>
      </c>
      <c r="M2204" s="18">
        <v>255</v>
      </c>
      <c r="N2204" s="18">
        <v>-90</v>
      </c>
      <c r="O2204" s="18">
        <v>1.0149999999999999</v>
      </c>
      <c r="Q2204" s="7">
        <v>1.0149999999999999</v>
      </c>
      <c r="R2204" s="7">
        <f t="shared" si="82"/>
        <v>0</v>
      </c>
    </row>
    <row r="2205" spans="2:18" x14ac:dyDescent="0.25">
      <c r="B2205" s="25"/>
      <c r="C2205" s="25"/>
      <c r="D2205" s="25"/>
      <c r="E2205" s="25"/>
      <c r="G2205" s="25"/>
      <c r="H2205" s="25"/>
      <c r="I2205" s="18">
        <v>4</v>
      </c>
      <c r="J2205" s="18">
        <v>0.18099999999999999</v>
      </c>
      <c r="K2205" s="18">
        <v>5.28</v>
      </c>
      <c r="L2205" s="18">
        <v>0</v>
      </c>
      <c r="M2205" s="18">
        <v>255</v>
      </c>
      <c r="N2205" s="18">
        <v>-90</v>
      </c>
      <c r="O2205" s="18">
        <v>7.1070000000000002</v>
      </c>
      <c r="Q2205" s="7">
        <v>7.1070000000000002</v>
      </c>
      <c r="R2205" s="7">
        <f t="shared" si="82"/>
        <v>0.35159600000000002</v>
      </c>
    </row>
    <row r="2206" spans="2:18" x14ac:dyDescent="0.25">
      <c r="B2206" s="25"/>
      <c r="C2206" s="25"/>
      <c r="D2206" s="25"/>
      <c r="E2206" s="25"/>
      <c r="G2206" s="25"/>
      <c r="H2206" s="25"/>
      <c r="I2206" s="18">
        <v>5</v>
      </c>
      <c r="J2206" s="18">
        <v>9.2999999999999999E-2</v>
      </c>
      <c r="K2206" s="18">
        <v>3.2530000000000001</v>
      </c>
      <c r="L2206" s="18">
        <v>0</v>
      </c>
      <c r="M2206" s="18">
        <v>255</v>
      </c>
      <c r="N2206" s="18">
        <v>-90</v>
      </c>
      <c r="O2206" s="18">
        <v>3.6549999999999998</v>
      </c>
      <c r="Q2206" s="7">
        <v>3.6549999999999998</v>
      </c>
      <c r="R2206" s="7">
        <f t="shared" si="82"/>
        <v>0</v>
      </c>
    </row>
    <row r="2207" spans="2:18" x14ac:dyDescent="0.25">
      <c r="B2207" s="25"/>
      <c r="C2207" s="25"/>
      <c r="D2207" s="25"/>
      <c r="E2207" s="25"/>
      <c r="G2207" s="25"/>
      <c r="H2207" s="25"/>
      <c r="I2207" s="18">
        <v>6</v>
      </c>
      <c r="J2207" s="18">
        <v>0.20399999999999999</v>
      </c>
      <c r="K2207" s="18">
        <v>1.496</v>
      </c>
      <c r="L2207" s="18">
        <v>0</v>
      </c>
      <c r="M2207" s="18">
        <v>255</v>
      </c>
      <c r="N2207" s="18">
        <v>-90</v>
      </c>
      <c r="O2207" s="18">
        <v>8.02</v>
      </c>
      <c r="Q2207" s="7">
        <v>8.02</v>
      </c>
      <c r="R2207" s="7">
        <f t="shared" si="82"/>
        <v>2.1095760000000001</v>
      </c>
    </row>
    <row r="2208" spans="2:18" x14ac:dyDescent="0.25">
      <c r="B2208" s="25"/>
      <c r="C2208" s="25"/>
      <c r="D2208" s="25"/>
      <c r="E2208" s="25"/>
      <c r="G2208" s="25"/>
      <c r="H2208" s="25"/>
      <c r="I2208" s="18">
        <v>7</v>
      </c>
      <c r="J2208" s="18">
        <v>267.17399999999998</v>
      </c>
      <c r="K2208" s="18">
        <v>214.71100000000001</v>
      </c>
      <c r="L2208" s="18">
        <v>0</v>
      </c>
      <c r="M2208" s="18">
        <v>255</v>
      </c>
      <c r="N2208" s="18">
        <v>0</v>
      </c>
      <c r="O2208" s="18">
        <v>0</v>
      </c>
      <c r="Q2208" s="18">
        <v>0.96299999999999997</v>
      </c>
      <c r="R2208" s="7">
        <f>1.732*O2220</f>
        <v>0.55597200000000002</v>
      </c>
    </row>
    <row r="2209" spans="2:18" x14ac:dyDescent="0.25">
      <c r="B2209" s="25"/>
      <c r="C2209" s="25"/>
      <c r="D2209" s="25"/>
      <c r="E2209" s="25"/>
      <c r="G2209" s="25"/>
      <c r="H2209" s="25"/>
      <c r="I2209" s="18">
        <v>8</v>
      </c>
      <c r="J2209" s="18">
        <v>267.17399999999998</v>
      </c>
      <c r="K2209" s="18">
        <v>214.71100000000001</v>
      </c>
      <c r="L2209" s="18">
        <v>0</v>
      </c>
      <c r="M2209" s="18">
        <v>255</v>
      </c>
      <c r="N2209" s="18">
        <v>0</v>
      </c>
      <c r="O2209" s="18">
        <v>0</v>
      </c>
      <c r="Q2209" s="18">
        <v>0.90900000000000003</v>
      </c>
      <c r="R2209" s="7">
        <f t="shared" ref="R2209:R2213" si="83">1.732*O2221</f>
        <v>0</v>
      </c>
    </row>
    <row r="2210" spans="2:18" x14ac:dyDescent="0.25">
      <c r="B2210" s="25"/>
      <c r="C2210" s="25"/>
      <c r="D2210" s="25"/>
      <c r="E2210" s="25"/>
      <c r="G2210" s="25"/>
      <c r="H2210" s="25"/>
      <c r="I2210" s="18">
        <v>9</v>
      </c>
      <c r="J2210" s="18">
        <v>267.17399999999998</v>
      </c>
      <c r="K2210" s="18">
        <v>214.71100000000001</v>
      </c>
      <c r="L2210" s="18">
        <v>0</v>
      </c>
      <c r="M2210" s="18">
        <v>255</v>
      </c>
      <c r="N2210" s="18">
        <v>0</v>
      </c>
      <c r="O2210" s="18">
        <v>0</v>
      </c>
      <c r="Q2210" s="18">
        <v>0.96299999999999997</v>
      </c>
      <c r="R2210" s="7">
        <f t="shared" si="83"/>
        <v>0</v>
      </c>
    </row>
    <row r="2211" spans="2:18" x14ac:dyDescent="0.25">
      <c r="B2211" s="25"/>
      <c r="C2211" s="25"/>
      <c r="D2211" s="25"/>
      <c r="E2211" s="25"/>
      <c r="G2211" s="25"/>
      <c r="H2211" s="25"/>
      <c r="I2211" s="18">
        <v>10</v>
      </c>
      <c r="J2211" s="18">
        <v>6.0000000000000001E-3</v>
      </c>
      <c r="K2211" s="18">
        <v>24.259</v>
      </c>
      <c r="L2211" s="18">
        <v>0</v>
      </c>
      <c r="M2211" s="18">
        <v>104.333</v>
      </c>
      <c r="N2211" s="18">
        <v>-90</v>
      </c>
      <c r="O2211" s="18">
        <v>0.20300000000000001</v>
      </c>
      <c r="Q2211" s="18">
        <v>2.1930000000000001</v>
      </c>
      <c r="R2211" s="7">
        <f t="shared" si="83"/>
        <v>0.37064799999999998</v>
      </c>
    </row>
    <row r="2212" spans="2:18" x14ac:dyDescent="0.25">
      <c r="B2212" s="25"/>
      <c r="C2212" s="25"/>
      <c r="D2212" s="25"/>
      <c r="E2212" s="25"/>
      <c r="G2212" s="25"/>
      <c r="H2212" s="25"/>
      <c r="I2212" s="18">
        <v>11</v>
      </c>
      <c r="J2212" s="18">
        <v>267.17399999999998</v>
      </c>
      <c r="K2212" s="18">
        <v>214.71100000000001</v>
      </c>
      <c r="L2212" s="18">
        <v>0</v>
      </c>
      <c r="M2212" s="18">
        <v>255</v>
      </c>
      <c r="N2212" s="18">
        <v>0</v>
      </c>
      <c r="O2212" s="18">
        <v>0</v>
      </c>
      <c r="Q2212" s="18">
        <v>8.3420000000000005</v>
      </c>
      <c r="R2212" s="7">
        <f t="shared" si="83"/>
        <v>1.85324</v>
      </c>
    </row>
    <row r="2213" spans="2:18" x14ac:dyDescent="0.25">
      <c r="B2213" s="25"/>
      <c r="C2213" s="25"/>
      <c r="D2213" s="25"/>
      <c r="E2213" s="25"/>
      <c r="G2213" s="25"/>
      <c r="H2213" s="25"/>
      <c r="I2213" s="18">
        <v>12</v>
      </c>
      <c r="J2213" s="18">
        <v>3.2000000000000001E-2</v>
      </c>
      <c r="K2213" s="18">
        <v>196.69399999999999</v>
      </c>
      <c r="L2213" s="18">
        <v>0</v>
      </c>
      <c r="M2213" s="18">
        <v>239</v>
      </c>
      <c r="N2213" s="18">
        <v>-90</v>
      </c>
      <c r="O2213" s="18">
        <v>1.218</v>
      </c>
      <c r="Q2213" s="18">
        <v>2.2989999999999999</v>
      </c>
      <c r="R2213" s="7">
        <f t="shared" si="83"/>
        <v>0</v>
      </c>
    </row>
    <row r="2214" spans="2:18" x14ac:dyDescent="0.25">
      <c r="B2214" s="25"/>
      <c r="C2214" s="25"/>
      <c r="D2214" s="25"/>
      <c r="E2214" s="25"/>
      <c r="G2214" s="25"/>
      <c r="H2214" s="25"/>
      <c r="I2214" s="18">
        <v>1</v>
      </c>
      <c r="J2214" s="18">
        <v>2.5999999999999999E-2</v>
      </c>
      <c r="K2214" s="18">
        <v>243.405</v>
      </c>
      <c r="L2214" s="18">
        <v>90.332999999999998</v>
      </c>
      <c r="M2214" s="18">
        <v>255</v>
      </c>
      <c r="N2214" s="18">
        <v>-90</v>
      </c>
      <c r="O2214" s="18">
        <v>0.96299999999999997</v>
      </c>
      <c r="Q2214" s="18">
        <v>0.9</v>
      </c>
      <c r="R2214" s="7">
        <f>1.732*O2236</f>
        <v>0</v>
      </c>
    </row>
    <row r="2215" spans="2:18" x14ac:dyDescent="0.25">
      <c r="B2215" s="25"/>
      <c r="C2215" s="25"/>
      <c r="D2215" s="25"/>
      <c r="E2215" s="25"/>
      <c r="G2215" s="25"/>
      <c r="H2215" s="25"/>
      <c r="I2215" s="18">
        <v>2</v>
      </c>
      <c r="J2215" s="18">
        <v>2.5000000000000001E-2</v>
      </c>
      <c r="K2215" s="18">
        <v>238.19</v>
      </c>
      <c r="L2215" s="18">
        <v>46.332999999999998</v>
      </c>
      <c r="M2215" s="18">
        <v>255</v>
      </c>
      <c r="N2215" s="18">
        <v>-90</v>
      </c>
      <c r="O2215" s="18">
        <v>0.90900000000000003</v>
      </c>
      <c r="Q2215" s="18">
        <v>34.167000000000002</v>
      </c>
      <c r="R2215" s="7">
        <f t="shared" ref="R2215:R2223" si="84">1.732*O2237</f>
        <v>5.9546160000000006</v>
      </c>
    </row>
    <row r="2216" spans="2:18" x14ac:dyDescent="0.25">
      <c r="B2216" s="25"/>
      <c r="C2216" s="25"/>
      <c r="D2216" s="25"/>
      <c r="E2216" s="25"/>
      <c r="G2216" s="25"/>
      <c r="H2216" s="25"/>
      <c r="I2216" s="18">
        <v>3</v>
      </c>
      <c r="J2216" s="18">
        <v>2.5999999999999999E-2</v>
      </c>
      <c r="K2216" s="18">
        <v>222.126</v>
      </c>
      <c r="L2216" s="18">
        <v>0</v>
      </c>
      <c r="M2216" s="18">
        <v>255</v>
      </c>
      <c r="N2216" s="18">
        <v>-90</v>
      </c>
      <c r="O2216" s="18">
        <v>0.96299999999999997</v>
      </c>
      <c r="Q2216" s="18">
        <v>1.778</v>
      </c>
      <c r="R2216" s="7">
        <f t="shared" si="84"/>
        <v>0.526528</v>
      </c>
    </row>
    <row r="2217" spans="2:18" x14ac:dyDescent="0.25">
      <c r="B2217" s="25"/>
      <c r="C2217" s="25"/>
      <c r="D2217" s="25"/>
      <c r="E2217" s="25"/>
      <c r="G2217" s="25"/>
      <c r="H2217" s="25"/>
      <c r="I2217" s="18">
        <v>4</v>
      </c>
      <c r="J2217" s="18">
        <v>5.8999999999999997E-2</v>
      </c>
      <c r="K2217" s="18">
        <v>0</v>
      </c>
      <c r="L2217" s="18">
        <v>0</v>
      </c>
      <c r="M2217" s="18">
        <v>0</v>
      </c>
      <c r="N2217" s="18">
        <v>-90</v>
      </c>
      <c r="O2217" s="18">
        <v>2.1930000000000001</v>
      </c>
      <c r="Q2217" s="18">
        <v>7.1109999999999998</v>
      </c>
      <c r="R2217" s="7">
        <f t="shared" si="84"/>
        <v>0.70146000000000008</v>
      </c>
    </row>
    <row r="2218" spans="2:18" x14ac:dyDescent="0.25">
      <c r="B2218" s="25"/>
      <c r="C2218" s="25"/>
      <c r="D2218" s="25"/>
      <c r="E2218" s="25"/>
      <c r="G2218" s="25"/>
      <c r="H2218" s="25"/>
      <c r="I2218" s="18">
        <v>5</v>
      </c>
      <c r="J2218" s="18">
        <v>0.224</v>
      </c>
      <c r="K2218" s="18">
        <v>0</v>
      </c>
      <c r="L2218" s="18">
        <v>0</v>
      </c>
      <c r="M2218" s="18">
        <v>0</v>
      </c>
      <c r="N2218" s="18">
        <v>-90</v>
      </c>
      <c r="O2218" s="18">
        <v>8.3420000000000005</v>
      </c>
      <c r="Q2218" s="18">
        <v>5.1360000000000001</v>
      </c>
      <c r="R2218" s="7">
        <f t="shared" si="84"/>
        <v>1.2279879999999999</v>
      </c>
    </row>
    <row r="2219" spans="2:18" x14ac:dyDescent="0.25">
      <c r="B2219" s="25"/>
      <c r="C2219" s="25"/>
      <c r="D2219" s="25"/>
      <c r="E2219" s="25"/>
      <c r="G2219" s="25"/>
      <c r="H2219" s="25"/>
      <c r="I2219" s="18">
        <v>6</v>
      </c>
      <c r="J2219" s="18">
        <v>6.2E-2</v>
      </c>
      <c r="K2219" s="18">
        <v>9.2219999999999995</v>
      </c>
      <c r="L2219" s="18">
        <v>0</v>
      </c>
      <c r="M2219" s="18">
        <v>255</v>
      </c>
      <c r="N2219" s="18">
        <v>-90</v>
      </c>
      <c r="O2219" s="18">
        <v>2.2989999999999999</v>
      </c>
      <c r="Q2219" s="18">
        <v>0.88900000000000001</v>
      </c>
      <c r="R2219" s="7">
        <f t="shared" si="84"/>
        <v>0</v>
      </c>
    </row>
    <row r="2220" spans="2:18" x14ac:dyDescent="0.25">
      <c r="B2220" s="25"/>
      <c r="C2220" s="25"/>
      <c r="D2220" s="25"/>
      <c r="E2220" s="25"/>
      <c r="G2220" s="25"/>
      <c r="H2220" s="25"/>
      <c r="I2220" s="18">
        <v>7</v>
      </c>
      <c r="J2220" s="18">
        <v>8.9999999999999993E-3</v>
      </c>
      <c r="K2220" s="18">
        <v>119.205</v>
      </c>
      <c r="L2220" s="18">
        <v>0</v>
      </c>
      <c r="M2220" s="18">
        <v>247</v>
      </c>
      <c r="N2220" s="18">
        <v>-90</v>
      </c>
      <c r="O2220" s="18">
        <v>0.32100000000000001</v>
      </c>
      <c r="Q2220" s="18">
        <v>1.0860000000000001</v>
      </c>
      <c r="R2220" s="7">
        <f t="shared" si="84"/>
        <v>0.87639199999999995</v>
      </c>
    </row>
    <row r="2221" spans="2:18" x14ac:dyDescent="0.25">
      <c r="B2221" s="25"/>
      <c r="C2221" s="25"/>
      <c r="D2221" s="25"/>
      <c r="E2221" s="25"/>
      <c r="G2221" s="25"/>
      <c r="H2221" s="25"/>
      <c r="I2221" s="18">
        <v>8</v>
      </c>
      <c r="J2221" s="18">
        <v>627.58699999999999</v>
      </c>
      <c r="K2221" s="18">
        <v>227.928</v>
      </c>
      <c r="L2221" s="18">
        <v>0</v>
      </c>
      <c r="M2221" s="18">
        <v>255</v>
      </c>
      <c r="N2221" s="18">
        <v>0</v>
      </c>
      <c r="O2221" s="18">
        <v>0</v>
      </c>
      <c r="Q2221" s="18">
        <v>0.79</v>
      </c>
      <c r="R2221" s="7">
        <f t="shared" si="84"/>
        <v>0</v>
      </c>
    </row>
    <row r="2222" spans="2:18" x14ac:dyDescent="0.25">
      <c r="B2222" s="25"/>
      <c r="C2222" s="25"/>
      <c r="D2222" s="25"/>
      <c r="E2222" s="25"/>
      <c r="G2222" s="25"/>
      <c r="H2222" s="25"/>
      <c r="I2222" s="18">
        <v>9</v>
      </c>
      <c r="J2222" s="18">
        <v>627.58699999999999</v>
      </c>
      <c r="K2222" s="18">
        <v>227.928</v>
      </c>
      <c r="L2222" s="18">
        <v>0</v>
      </c>
      <c r="M2222" s="18">
        <v>255</v>
      </c>
      <c r="N2222" s="18">
        <v>0</v>
      </c>
      <c r="O2222" s="18">
        <v>0</v>
      </c>
      <c r="Q2222" s="18">
        <v>1.1850000000000001</v>
      </c>
      <c r="R2222" s="7">
        <f t="shared" si="84"/>
        <v>0</v>
      </c>
    </row>
    <row r="2223" spans="2:18" x14ac:dyDescent="0.25">
      <c r="B2223" s="25"/>
      <c r="C2223" s="25"/>
      <c r="D2223" s="25"/>
      <c r="E2223" s="25"/>
      <c r="G2223" s="25"/>
      <c r="H2223" s="25"/>
      <c r="I2223" s="18">
        <v>10</v>
      </c>
      <c r="J2223" s="18">
        <v>6.0000000000000001E-3</v>
      </c>
      <c r="K2223" s="18">
        <v>26.852</v>
      </c>
      <c r="L2223" s="18">
        <v>0</v>
      </c>
      <c r="M2223" s="18">
        <v>68.667000000000002</v>
      </c>
      <c r="N2223" s="18">
        <v>-90</v>
      </c>
      <c r="O2223" s="18">
        <v>0.214</v>
      </c>
      <c r="Q2223" s="18">
        <v>0.69099999999999995</v>
      </c>
      <c r="R2223" s="7">
        <f t="shared" si="84"/>
        <v>0</v>
      </c>
    </row>
    <row r="2224" spans="2:18" x14ac:dyDescent="0.25">
      <c r="B2224" s="25"/>
      <c r="C2224" s="25"/>
      <c r="D2224" s="25"/>
      <c r="E2224" s="25"/>
      <c r="G2224" s="25"/>
      <c r="H2224" s="25"/>
      <c r="I2224" s="18">
        <v>11</v>
      </c>
      <c r="J2224" s="18">
        <v>2.9000000000000001E-2</v>
      </c>
      <c r="K2224" s="18">
        <v>169.22800000000001</v>
      </c>
      <c r="L2224" s="18">
        <v>0</v>
      </c>
      <c r="M2224" s="18">
        <v>197</v>
      </c>
      <c r="N2224" s="18">
        <v>-90</v>
      </c>
      <c r="O2224" s="18">
        <v>1.07</v>
      </c>
      <c r="Q2224" s="7">
        <v>1.01</v>
      </c>
      <c r="R2224" s="7">
        <f>1.732*O2248</f>
        <v>0.213036</v>
      </c>
    </row>
    <row r="2225" spans="2:18" x14ac:dyDescent="0.25">
      <c r="B2225" s="25"/>
      <c r="C2225" s="25"/>
      <c r="D2225" s="25"/>
      <c r="E2225" s="25"/>
      <c r="G2225" s="25"/>
      <c r="H2225" s="25"/>
      <c r="I2225" s="18">
        <v>12</v>
      </c>
      <c r="J2225" s="18">
        <v>627.58699999999999</v>
      </c>
      <c r="K2225" s="18">
        <v>227.928</v>
      </c>
      <c r="L2225" s="18">
        <v>0</v>
      </c>
      <c r="M2225" s="18">
        <v>255</v>
      </c>
      <c r="N2225" s="18">
        <v>0</v>
      </c>
      <c r="O2225" s="18">
        <v>0</v>
      </c>
      <c r="Q2225" s="7">
        <v>1.0329999999999999</v>
      </c>
      <c r="R2225" s="7">
        <f>1.732*O2249</f>
        <v>0.14202400000000001</v>
      </c>
    </row>
    <row r="2226" spans="2:18" x14ac:dyDescent="0.25">
      <c r="B2226" s="25"/>
      <c r="C2226" s="25"/>
      <c r="D2226" s="25"/>
      <c r="E2226" s="25"/>
      <c r="G2226" s="25"/>
      <c r="H2226" s="25"/>
      <c r="I2226" s="18">
        <v>13</v>
      </c>
      <c r="J2226" s="18">
        <v>4.8000000000000001E-2</v>
      </c>
      <c r="K2226" s="18">
        <v>12.105</v>
      </c>
      <c r="L2226" s="18">
        <v>0</v>
      </c>
      <c r="M2226" s="18">
        <v>189</v>
      </c>
      <c r="N2226" s="18">
        <v>-90</v>
      </c>
      <c r="O2226" s="18">
        <v>0.9</v>
      </c>
      <c r="Q2226" s="18">
        <v>0.99199999999999999</v>
      </c>
      <c r="R2226" s="7">
        <f>1.732*O2262</f>
        <v>0</v>
      </c>
    </row>
    <row r="2227" spans="2:18" x14ac:dyDescent="0.25">
      <c r="B2227" s="25"/>
      <c r="C2227" s="25"/>
      <c r="D2227" s="25"/>
      <c r="E2227" s="25"/>
      <c r="G2227" s="25"/>
      <c r="H2227" s="25"/>
      <c r="I2227" s="18">
        <v>14</v>
      </c>
      <c r="J2227" s="18">
        <v>0.77100000000000002</v>
      </c>
      <c r="K2227" s="18">
        <v>6.0570000000000004</v>
      </c>
      <c r="L2227" s="18">
        <v>0</v>
      </c>
      <c r="M2227" s="18">
        <v>255</v>
      </c>
      <c r="N2227" s="18">
        <v>-90</v>
      </c>
      <c r="O2227" s="18">
        <v>34.167000000000002</v>
      </c>
      <c r="Q2227" s="18">
        <v>1.038</v>
      </c>
      <c r="R2227" s="7">
        <f t="shared" ref="R2227:R2237" si="85">1.732*O2263</f>
        <v>0</v>
      </c>
    </row>
    <row r="2228" spans="2:18" x14ac:dyDescent="0.25">
      <c r="B2228" s="25"/>
      <c r="C2228" s="25"/>
      <c r="D2228" s="25"/>
      <c r="E2228" s="25"/>
      <c r="G2228" s="25"/>
      <c r="H2228" s="25"/>
      <c r="I2228" s="18">
        <v>15</v>
      </c>
      <c r="J2228" s="18">
        <v>0.09</v>
      </c>
      <c r="K2228" s="18">
        <v>13.252000000000001</v>
      </c>
      <c r="L2228" s="18">
        <v>0</v>
      </c>
      <c r="M2228" s="18">
        <v>255</v>
      </c>
      <c r="N2228" s="18">
        <v>-90</v>
      </c>
      <c r="O2228" s="18">
        <v>1.778</v>
      </c>
      <c r="Q2228" s="18">
        <v>1.0149999999999999</v>
      </c>
      <c r="R2228" s="7">
        <f t="shared" si="85"/>
        <v>0</v>
      </c>
    </row>
    <row r="2229" spans="2:18" x14ac:dyDescent="0.25">
      <c r="B2229" s="25"/>
      <c r="C2229" s="25"/>
      <c r="D2229" s="25"/>
      <c r="E2229" s="25"/>
      <c r="G2229" s="25"/>
      <c r="H2229" s="25"/>
      <c r="I2229" s="18">
        <v>16</v>
      </c>
      <c r="J2229" s="18">
        <v>0.35399999999999998</v>
      </c>
      <c r="K2229" s="18">
        <v>0.63900000000000001</v>
      </c>
      <c r="L2229" s="18">
        <v>0</v>
      </c>
      <c r="M2229" s="18">
        <v>46.332999999999998</v>
      </c>
      <c r="N2229" s="18">
        <v>-90</v>
      </c>
      <c r="O2229" s="18">
        <v>7.1109999999999998</v>
      </c>
      <c r="Q2229" s="18">
        <v>1.0149999999999999</v>
      </c>
      <c r="R2229" s="7">
        <f t="shared" si="85"/>
        <v>0</v>
      </c>
    </row>
    <row r="2230" spans="2:18" x14ac:dyDescent="0.25">
      <c r="B2230" s="25"/>
      <c r="C2230" s="25"/>
      <c r="D2230" s="25"/>
      <c r="E2230" s="25"/>
      <c r="G2230" s="25"/>
      <c r="H2230" s="25"/>
      <c r="I2230" s="18">
        <v>17</v>
      </c>
      <c r="J2230" s="18">
        <v>0.25600000000000001</v>
      </c>
      <c r="K2230" s="18">
        <v>4.1269999999999998</v>
      </c>
      <c r="L2230" s="18">
        <v>0</v>
      </c>
      <c r="M2230" s="18">
        <v>255</v>
      </c>
      <c r="N2230" s="18">
        <v>-90</v>
      </c>
      <c r="O2230" s="18">
        <v>5.1360000000000001</v>
      </c>
      <c r="Q2230" s="18">
        <v>0.99199999999999999</v>
      </c>
      <c r="R2230" s="7">
        <f t="shared" si="85"/>
        <v>0</v>
      </c>
    </row>
    <row r="2231" spans="2:18" x14ac:dyDescent="0.25">
      <c r="B2231" s="25"/>
      <c r="C2231" s="25"/>
      <c r="D2231" s="25"/>
      <c r="E2231" s="25"/>
      <c r="G2231" s="25"/>
      <c r="H2231" s="25"/>
      <c r="I2231" s="18">
        <v>18</v>
      </c>
      <c r="J2231" s="18">
        <v>4.5999999999999999E-2</v>
      </c>
      <c r="K2231" s="18">
        <v>171.982</v>
      </c>
      <c r="L2231" s="18">
        <v>0</v>
      </c>
      <c r="M2231" s="18">
        <v>255</v>
      </c>
      <c r="N2231" s="18">
        <v>-90</v>
      </c>
      <c r="O2231" s="18">
        <v>0.88900000000000001</v>
      </c>
      <c r="Q2231" s="18">
        <v>1.385</v>
      </c>
      <c r="R2231" s="7">
        <f t="shared" si="85"/>
        <v>1.0391999999999999</v>
      </c>
    </row>
    <row r="2232" spans="2:18" x14ac:dyDescent="0.25">
      <c r="B2232" s="25"/>
      <c r="C2232" s="25"/>
      <c r="D2232" s="25"/>
      <c r="E2232" s="25"/>
      <c r="G2232" s="25"/>
      <c r="H2232" s="25"/>
      <c r="I2232" s="18">
        <v>19</v>
      </c>
      <c r="J2232" s="18">
        <v>5.6000000000000001E-2</v>
      </c>
      <c r="K2232" s="18">
        <v>196.101</v>
      </c>
      <c r="L2232" s="18">
        <v>0</v>
      </c>
      <c r="M2232" s="18">
        <v>255</v>
      </c>
      <c r="N2232" s="18">
        <v>-90</v>
      </c>
      <c r="O2232" s="18">
        <v>1.0860000000000001</v>
      </c>
      <c r="Q2232" s="18">
        <v>3.508</v>
      </c>
      <c r="R2232" s="7">
        <f t="shared" si="85"/>
        <v>0.32041999999999998</v>
      </c>
    </row>
    <row r="2233" spans="2:18" x14ac:dyDescent="0.25">
      <c r="B2233" s="25"/>
      <c r="C2233" s="25"/>
      <c r="D2233" s="25"/>
      <c r="E2233" s="25"/>
      <c r="G2233" s="25"/>
      <c r="H2233" s="25"/>
      <c r="I2233" s="18">
        <v>20</v>
      </c>
      <c r="J2233" s="18">
        <v>4.1000000000000002E-2</v>
      </c>
      <c r="K2233" s="18">
        <v>188.54900000000001</v>
      </c>
      <c r="L2233" s="18">
        <v>0</v>
      </c>
      <c r="M2233" s="18">
        <v>255</v>
      </c>
      <c r="N2233" s="18">
        <v>-90</v>
      </c>
      <c r="O2233" s="18">
        <v>0.79</v>
      </c>
      <c r="Q2233" s="18">
        <v>1.8919999999999999</v>
      </c>
      <c r="R2233" s="7">
        <f t="shared" si="85"/>
        <v>0.43992799999999999</v>
      </c>
    </row>
    <row r="2234" spans="2:18" x14ac:dyDescent="0.25">
      <c r="B2234" s="25"/>
      <c r="C2234" s="25"/>
      <c r="D2234" s="25"/>
      <c r="E2234" s="25"/>
      <c r="G2234" s="25"/>
      <c r="H2234" s="25"/>
      <c r="I2234" s="18">
        <v>21</v>
      </c>
      <c r="J2234" s="18">
        <v>6.0999999999999999E-2</v>
      </c>
      <c r="K2234" s="18">
        <v>146.18700000000001</v>
      </c>
      <c r="L2234" s="18">
        <v>0</v>
      </c>
      <c r="M2234" s="18">
        <v>255</v>
      </c>
      <c r="N2234" s="18">
        <v>-90</v>
      </c>
      <c r="O2234" s="18">
        <v>1.1850000000000001</v>
      </c>
      <c r="Q2234" s="18">
        <v>0.27700000000000002</v>
      </c>
      <c r="R2234" s="7">
        <f t="shared" si="85"/>
        <v>0</v>
      </c>
    </row>
    <row r="2235" spans="2:18" x14ac:dyDescent="0.25">
      <c r="B2235" s="25"/>
      <c r="C2235" s="25"/>
      <c r="D2235" s="25"/>
      <c r="E2235" s="25"/>
      <c r="G2235" s="25"/>
      <c r="H2235" s="25"/>
      <c r="I2235" s="18">
        <v>22</v>
      </c>
      <c r="J2235" s="18">
        <v>3.6999999999999998E-2</v>
      </c>
      <c r="K2235" s="18">
        <v>217.178</v>
      </c>
      <c r="L2235" s="18">
        <v>0</v>
      </c>
      <c r="M2235" s="18">
        <v>255</v>
      </c>
      <c r="N2235" s="18">
        <v>-90</v>
      </c>
      <c r="O2235" s="18">
        <v>0.69099999999999995</v>
      </c>
      <c r="Q2235" s="18">
        <v>1.3620000000000001</v>
      </c>
      <c r="R2235" s="7">
        <f t="shared" si="85"/>
        <v>0.75861599999999996</v>
      </c>
    </row>
    <row r="2236" spans="2:18" x14ac:dyDescent="0.25">
      <c r="B2236" s="25"/>
      <c r="C2236" s="25"/>
      <c r="D2236" s="25"/>
      <c r="E2236" s="25"/>
      <c r="G2236" s="25"/>
      <c r="H2236" s="25"/>
      <c r="I2236" s="18">
        <v>23</v>
      </c>
      <c r="J2236" s="18">
        <v>2140.7570000000001</v>
      </c>
      <c r="K2236" s="18">
        <v>227.928</v>
      </c>
      <c r="L2236" s="18">
        <v>0</v>
      </c>
      <c r="M2236" s="18">
        <v>255</v>
      </c>
      <c r="N2236" s="18">
        <v>0</v>
      </c>
      <c r="O2236" s="18">
        <v>0</v>
      </c>
      <c r="Q2236" s="18">
        <v>1.038</v>
      </c>
      <c r="R2236" s="7">
        <f t="shared" si="85"/>
        <v>0.15934399999999999</v>
      </c>
    </row>
    <row r="2237" spans="2:18" x14ac:dyDescent="0.25">
      <c r="B2237" s="25"/>
      <c r="C2237" s="25"/>
      <c r="D2237" s="25"/>
      <c r="E2237" s="25"/>
      <c r="G2237" s="25"/>
      <c r="H2237" s="25"/>
      <c r="I2237" s="18">
        <v>24</v>
      </c>
      <c r="J2237" s="18">
        <v>0.27500000000000002</v>
      </c>
      <c r="K2237" s="18">
        <v>110.333</v>
      </c>
      <c r="L2237" s="18">
        <v>0</v>
      </c>
      <c r="M2237" s="18">
        <v>126.333</v>
      </c>
      <c r="N2237" s="18">
        <v>-90</v>
      </c>
      <c r="O2237" s="18">
        <v>3.4380000000000002</v>
      </c>
      <c r="Q2237" s="18">
        <v>4.3380000000000001</v>
      </c>
      <c r="R2237" s="7">
        <f t="shared" si="85"/>
        <v>1.3197840000000001</v>
      </c>
    </row>
    <row r="2238" spans="2:18" x14ac:dyDescent="0.25">
      <c r="B2238" s="25"/>
      <c r="C2238" s="25"/>
      <c r="D2238" s="25"/>
      <c r="E2238" s="25"/>
      <c r="G2238" s="25"/>
      <c r="H2238" s="25"/>
      <c r="I2238" s="18">
        <v>25</v>
      </c>
      <c r="J2238" s="18">
        <v>1.7999999999999999E-2</v>
      </c>
      <c r="K2238" s="18">
        <v>1.143</v>
      </c>
      <c r="L2238" s="18">
        <v>0</v>
      </c>
      <c r="M2238" s="18">
        <v>8</v>
      </c>
      <c r="N2238" s="18">
        <v>-90</v>
      </c>
      <c r="O2238" s="18">
        <v>0.30399999999999999</v>
      </c>
    </row>
    <row r="2239" spans="2:18" x14ac:dyDescent="0.25">
      <c r="B2239" s="25"/>
      <c r="C2239" s="25"/>
      <c r="D2239" s="25"/>
      <c r="E2239" s="25"/>
      <c r="G2239" s="25"/>
      <c r="H2239" s="25"/>
      <c r="I2239" s="18">
        <v>26</v>
      </c>
      <c r="J2239" s="18">
        <v>2.3E-2</v>
      </c>
      <c r="K2239" s="18">
        <v>0.88900000000000001</v>
      </c>
      <c r="L2239" s="18">
        <v>0</v>
      </c>
      <c r="M2239" s="18">
        <v>8</v>
      </c>
      <c r="N2239" s="18">
        <v>-90</v>
      </c>
      <c r="O2239" s="18">
        <v>0.40500000000000003</v>
      </c>
    </row>
    <row r="2240" spans="2:18" x14ac:dyDescent="0.25">
      <c r="B2240" s="25"/>
      <c r="C2240" s="25"/>
      <c r="D2240" s="25"/>
      <c r="E2240" s="25"/>
      <c r="G2240" s="25"/>
      <c r="H2240" s="25"/>
      <c r="I2240" s="18">
        <v>27</v>
      </c>
      <c r="J2240" s="18">
        <v>3.7999999999999999E-2</v>
      </c>
      <c r="K2240" s="18">
        <v>1.8440000000000001</v>
      </c>
      <c r="L2240" s="18">
        <v>0</v>
      </c>
      <c r="M2240" s="18">
        <v>27.667000000000002</v>
      </c>
      <c r="N2240" s="18">
        <v>-90</v>
      </c>
      <c r="O2240" s="18">
        <v>0.70899999999999996</v>
      </c>
    </row>
    <row r="2241" spans="2:15" x14ac:dyDescent="0.25">
      <c r="B2241" s="25"/>
      <c r="C2241" s="25"/>
      <c r="D2241" s="25"/>
      <c r="E2241" s="25"/>
      <c r="G2241" s="25"/>
      <c r="H2241" s="25"/>
      <c r="I2241" s="18">
        <v>28</v>
      </c>
      <c r="J2241" s="18">
        <v>2250.5210000000002</v>
      </c>
      <c r="K2241" s="18">
        <v>227.928</v>
      </c>
      <c r="L2241" s="18">
        <v>0</v>
      </c>
      <c r="M2241" s="18">
        <v>255</v>
      </c>
      <c r="N2241" s="18">
        <v>0</v>
      </c>
      <c r="O2241" s="18">
        <v>0</v>
      </c>
    </row>
    <row r="2242" spans="2:15" x14ac:dyDescent="0.25">
      <c r="B2242" s="25"/>
      <c r="C2242" s="25"/>
      <c r="D2242" s="25"/>
      <c r="E2242" s="25"/>
      <c r="G2242" s="25"/>
      <c r="H2242" s="25"/>
      <c r="I2242" s="18">
        <v>29</v>
      </c>
      <c r="J2242" s="18">
        <v>2.8000000000000001E-2</v>
      </c>
      <c r="K2242" s="18">
        <v>0</v>
      </c>
      <c r="L2242" s="18">
        <v>0</v>
      </c>
      <c r="M2242" s="18">
        <v>0</v>
      </c>
      <c r="N2242" s="18">
        <v>-90</v>
      </c>
      <c r="O2242" s="18">
        <v>0.50600000000000001</v>
      </c>
    </row>
    <row r="2243" spans="2:15" x14ac:dyDescent="0.25">
      <c r="B2243" s="25"/>
      <c r="C2243" s="25"/>
      <c r="D2243" s="25"/>
      <c r="E2243" s="25"/>
      <c r="G2243" s="25"/>
      <c r="H2243" s="25"/>
      <c r="I2243" s="18">
        <v>30</v>
      </c>
      <c r="J2243" s="18">
        <v>2250.5210000000002</v>
      </c>
      <c r="K2243" s="18">
        <v>227.928</v>
      </c>
      <c r="L2243" s="18">
        <v>0</v>
      </c>
      <c r="M2243" s="18">
        <v>255</v>
      </c>
      <c r="N2243" s="18">
        <v>0</v>
      </c>
      <c r="O2243" s="18">
        <v>0</v>
      </c>
    </row>
    <row r="2244" spans="2:15" x14ac:dyDescent="0.25">
      <c r="B2244" s="25"/>
      <c r="C2244" s="25"/>
      <c r="D2244" s="25"/>
      <c r="E2244" s="25"/>
      <c r="G2244" s="25"/>
      <c r="H2244" s="25"/>
      <c r="I2244" s="18">
        <v>31</v>
      </c>
      <c r="J2244" s="18">
        <v>2250.5210000000002</v>
      </c>
      <c r="K2244" s="18">
        <v>227.928</v>
      </c>
      <c r="L2244" s="18">
        <v>0</v>
      </c>
      <c r="M2244" s="18">
        <v>255</v>
      </c>
      <c r="N2244" s="18">
        <v>0</v>
      </c>
      <c r="O2244" s="18">
        <v>0</v>
      </c>
    </row>
    <row r="2245" spans="2:15" x14ac:dyDescent="0.25">
      <c r="B2245" s="25"/>
      <c r="C2245" s="25"/>
      <c r="D2245" s="25"/>
      <c r="E2245" s="25"/>
      <c r="G2245" s="25"/>
      <c r="H2245" s="25"/>
      <c r="I2245" s="18">
        <v>32</v>
      </c>
      <c r="J2245" s="18">
        <v>2250.5210000000002</v>
      </c>
      <c r="K2245" s="18">
        <v>227.928</v>
      </c>
      <c r="L2245" s="18">
        <v>0</v>
      </c>
      <c r="M2245" s="18">
        <v>255</v>
      </c>
      <c r="N2245" s="18">
        <v>0</v>
      </c>
      <c r="O2245" s="18">
        <v>0</v>
      </c>
    </row>
    <row r="2246" spans="2:15" x14ac:dyDescent="0.25">
      <c r="B2246" s="25"/>
      <c r="C2246" s="25"/>
      <c r="D2246" s="25"/>
      <c r="E2246" s="25"/>
      <c r="G2246" s="25"/>
      <c r="H2246" s="25"/>
      <c r="I2246" s="18">
        <v>1</v>
      </c>
      <c r="J2246" s="18">
        <v>6.0000000000000001E-3</v>
      </c>
      <c r="K2246" s="18">
        <v>248.14400000000001</v>
      </c>
      <c r="L2246" s="18">
        <v>0</v>
      </c>
      <c r="M2246" s="18">
        <v>255</v>
      </c>
      <c r="N2246" s="18">
        <v>-90</v>
      </c>
      <c r="O2246" s="18">
        <v>1.01</v>
      </c>
    </row>
    <row r="2247" spans="2:15" x14ac:dyDescent="0.25">
      <c r="B2247" s="25"/>
      <c r="C2247" s="25"/>
      <c r="D2247" s="25"/>
      <c r="E2247" s="25"/>
      <c r="G2247" s="25"/>
      <c r="H2247" s="25"/>
      <c r="I2247" s="18">
        <v>2</v>
      </c>
      <c r="J2247" s="18">
        <v>6.0000000000000001E-3</v>
      </c>
      <c r="K2247" s="18">
        <v>4.4999999999999998E-2</v>
      </c>
      <c r="L2247" s="18">
        <v>0</v>
      </c>
      <c r="M2247" s="18">
        <v>8</v>
      </c>
      <c r="N2247" s="18">
        <v>-90</v>
      </c>
      <c r="O2247" s="18">
        <v>1.0329999999999999</v>
      </c>
    </row>
    <row r="2248" spans="2:15" x14ac:dyDescent="0.25">
      <c r="B2248" s="25"/>
      <c r="C2248" s="25"/>
      <c r="D2248" s="25"/>
      <c r="E2248" s="25"/>
      <c r="G2248" s="25"/>
      <c r="H2248" s="25"/>
      <c r="I2248" s="18">
        <v>3</v>
      </c>
      <c r="J2248" s="19">
        <v>7.494E-4</v>
      </c>
      <c r="K2248" s="18">
        <v>29.03</v>
      </c>
      <c r="L2248" s="18">
        <v>0</v>
      </c>
      <c r="M2248" s="18">
        <v>255</v>
      </c>
      <c r="N2248" s="18">
        <v>-90</v>
      </c>
      <c r="O2248" s="18">
        <v>0.123</v>
      </c>
    </row>
    <row r="2249" spans="2:15" x14ac:dyDescent="0.25">
      <c r="B2249" s="25"/>
      <c r="C2249" s="25"/>
      <c r="D2249" s="25"/>
      <c r="E2249" s="25"/>
      <c r="G2249" s="25"/>
      <c r="H2249" s="25"/>
      <c r="I2249" s="18">
        <v>4</v>
      </c>
      <c r="J2249" s="19">
        <v>5.1099999999999995E-4</v>
      </c>
      <c r="K2249" s="18">
        <v>4.2670000000000003</v>
      </c>
      <c r="L2249" s="18">
        <v>0</v>
      </c>
      <c r="M2249" s="18">
        <v>13.333</v>
      </c>
      <c r="N2249" s="18">
        <v>-90</v>
      </c>
      <c r="O2249" s="18">
        <v>8.2000000000000003E-2</v>
      </c>
    </row>
    <row r="2250" spans="2:15" x14ac:dyDescent="0.25">
      <c r="B2250" s="25"/>
      <c r="C2250" s="25"/>
      <c r="D2250" s="25"/>
      <c r="E2250" s="25"/>
      <c r="G2250" s="25"/>
      <c r="H2250" s="25"/>
      <c r="I2250" s="18">
        <v>5</v>
      </c>
      <c r="J2250" s="18">
        <v>2.3E-2</v>
      </c>
      <c r="K2250" s="18">
        <v>230.92400000000001</v>
      </c>
      <c r="L2250" s="18">
        <v>0</v>
      </c>
      <c r="M2250" s="18">
        <v>255</v>
      </c>
      <c r="N2250" s="18">
        <v>-90</v>
      </c>
      <c r="O2250" s="18">
        <v>0.99199999999999999</v>
      </c>
    </row>
    <row r="2251" spans="2:15" x14ac:dyDescent="0.25">
      <c r="B2251" s="25"/>
      <c r="C2251" s="25"/>
      <c r="D2251" s="25"/>
      <c r="E2251" s="25"/>
      <c r="G2251" s="25"/>
      <c r="H2251" s="25"/>
      <c r="I2251" s="18">
        <v>6</v>
      </c>
      <c r="J2251" s="18">
        <v>2.4E-2</v>
      </c>
      <c r="K2251" s="18">
        <v>221.768</v>
      </c>
      <c r="L2251" s="18">
        <v>0</v>
      </c>
      <c r="M2251" s="18">
        <v>255</v>
      </c>
      <c r="N2251" s="18">
        <v>-90</v>
      </c>
      <c r="O2251" s="18">
        <v>1.038</v>
      </c>
    </row>
    <row r="2252" spans="2:15" x14ac:dyDescent="0.25">
      <c r="B2252" s="25"/>
      <c r="C2252" s="25"/>
      <c r="D2252" s="25"/>
      <c r="E2252" s="25"/>
      <c r="G2252" s="25"/>
      <c r="H2252" s="25"/>
      <c r="I2252" s="18">
        <v>7</v>
      </c>
      <c r="J2252" s="18">
        <v>2.4E-2</v>
      </c>
      <c r="K2252" s="18">
        <v>227.119</v>
      </c>
      <c r="L2252" s="18">
        <v>0</v>
      </c>
      <c r="M2252" s="18">
        <v>255</v>
      </c>
      <c r="N2252" s="18">
        <v>-90</v>
      </c>
      <c r="O2252" s="18">
        <v>1.0149999999999999</v>
      </c>
    </row>
    <row r="2253" spans="2:15" x14ac:dyDescent="0.25">
      <c r="B2253" s="25"/>
      <c r="C2253" s="25"/>
      <c r="D2253" s="25"/>
      <c r="E2253" s="25"/>
      <c r="G2253" s="25"/>
      <c r="H2253" s="25"/>
      <c r="I2253" s="18">
        <v>8</v>
      </c>
      <c r="J2253" s="18">
        <v>2.4E-2</v>
      </c>
      <c r="K2253" s="18">
        <v>226.55600000000001</v>
      </c>
      <c r="L2253" s="18">
        <v>0</v>
      </c>
      <c r="M2253" s="18">
        <v>255</v>
      </c>
      <c r="N2253" s="18">
        <v>-90</v>
      </c>
      <c r="O2253" s="18">
        <v>1.0149999999999999</v>
      </c>
    </row>
    <row r="2254" spans="2:15" x14ac:dyDescent="0.25">
      <c r="B2254" s="25"/>
      <c r="C2254" s="25"/>
      <c r="D2254" s="25"/>
      <c r="E2254" s="25"/>
      <c r="G2254" s="25"/>
      <c r="H2254" s="25"/>
      <c r="I2254" s="18">
        <v>9</v>
      </c>
      <c r="J2254" s="18">
        <v>2.3E-2</v>
      </c>
      <c r="K2254" s="18">
        <v>231.54499999999999</v>
      </c>
      <c r="L2254" s="18">
        <v>0</v>
      </c>
      <c r="M2254" s="18">
        <v>255</v>
      </c>
      <c r="N2254" s="18">
        <v>-90</v>
      </c>
      <c r="O2254" s="18">
        <v>0.99199999999999999</v>
      </c>
    </row>
    <row r="2255" spans="2:15" x14ac:dyDescent="0.25">
      <c r="B2255" s="25"/>
      <c r="C2255" s="25"/>
      <c r="D2255" s="25"/>
      <c r="E2255" s="25"/>
      <c r="G2255" s="25"/>
      <c r="H2255" s="25"/>
      <c r="I2255" s="18">
        <v>10</v>
      </c>
      <c r="J2255" s="18">
        <v>3.2000000000000001E-2</v>
      </c>
      <c r="K2255" s="18">
        <v>238.59</v>
      </c>
      <c r="L2255" s="18">
        <v>0</v>
      </c>
      <c r="M2255" s="18">
        <v>255</v>
      </c>
      <c r="N2255" s="18">
        <v>-90</v>
      </c>
      <c r="O2255" s="18">
        <v>1.385</v>
      </c>
    </row>
    <row r="2256" spans="2:15" x14ac:dyDescent="0.25">
      <c r="B2256" s="25"/>
      <c r="C2256" s="25"/>
      <c r="D2256" s="25"/>
      <c r="E2256" s="25"/>
      <c r="G2256" s="25"/>
      <c r="H2256" s="25"/>
      <c r="I2256" s="18">
        <v>11</v>
      </c>
      <c r="J2256" s="18">
        <v>8.1000000000000003E-2</v>
      </c>
      <c r="K2256" s="18">
        <v>0.13900000000000001</v>
      </c>
      <c r="L2256" s="18">
        <v>0</v>
      </c>
      <c r="M2256" s="18">
        <v>13.333</v>
      </c>
      <c r="N2256" s="18">
        <v>-90</v>
      </c>
      <c r="O2256" s="18">
        <v>3.508</v>
      </c>
    </row>
    <row r="2257" spans="2:15" x14ac:dyDescent="0.25">
      <c r="B2257" s="25"/>
      <c r="C2257" s="25"/>
      <c r="D2257" s="25"/>
      <c r="E2257" s="25"/>
      <c r="G2257" s="25"/>
      <c r="H2257" s="25"/>
      <c r="I2257" s="18">
        <v>12</v>
      </c>
      <c r="J2257" s="18">
        <v>4.3999999999999997E-2</v>
      </c>
      <c r="K2257" s="18">
        <v>1.2569999999999999</v>
      </c>
      <c r="L2257" s="18">
        <v>0</v>
      </c>
      <c r="M2257" s="18">
        <v>104.333</v>
      </c>
      <c r="N2257" s="18">
        <v>-90</v>
      </c>
      <c r="O2257" s="18">
        <v>1.8919999999999999</v>
      </c>
    </row>
    <row r="2258" spans="2:15" x14ac:dyDescent="0.25">
      <c r="B2258" s="25"/>
      <c r="C2258" s="25"/>
      <c r="D2258" s="25"/>
      <c r="E2258" s="25"/>
      <c r="G2258" s="25"/>
      <c r="H2258" s="25"/>
      <c r="I2258" s="18">
        <v>13</v>
      </c>
      <c r="J2258" s="18">
        <v>7.0000000000000001E-3</v>
      </c>
      <c r="K2258" s="18">
        <v>0</v>
      </c>
      <c r="L2258" s="18">
        <v>0</v>
      </c>
      <c r="M2258" s="18">
        <v>0</v>
      </c>
      <c r="N2258" s="18">
        <v>-90</v>
      </c>
      <c r="O2258" s="18">
        <v>0.27700000000000002</v>
      </c>
    </row>
    <row r="2259" spans="2:15" x14ac:dyDescent="0.25">
      <c r="B2259" s="25"/>
      <c r="C2259" s="25"/>
      <c r="D2259" s="25"/>
      <c r="E2259" s="25"/>
      <c r="G2259" s="25"/>
      <c r="H2259" s="25"/>
      <c r="I2259" s="18">
        <v>14</v>
      </c>
      <c r="J2259" s="18">
        <v>3.2000000000000001E-2</v>
      </c>
      <c r="K2259" s="18">
        <v>0</v>
      </c>
      <c r="L2259" s="18">
        <v>0</v>
      </c>
      <c r="M2259" s="18">
        <v>0</v>
      </c>
      <c r="N2259" s="18">
        <v>-90</v>
      </c>
      <c r="O2259" s="18">
        <v>1.3620000000000001</v>
      </c>
    </row>
    <row r="2260" spans="2:15" x14ac:dyDescent="0.25">
      <c r="B2260" s="25"/>
      <c r="C2260" s="25"/>
      <c r="D2260" s="25"/>
      <c r="E2260" s="25"/>
      <c r="G2260" s="25"/>
      <c r="H2260" s="25"/>
      <c r="I2260" s="18">
        <v>15</v>
      </c>
      <c r="J2260" s="18">
        <v>2.4E-2</v>
      </c>
      <c r="K2260" s="18">
        <v>0</v>
      </c>
      <c r="L2260" s="18">
        <v>0</v>
      </c>
      <c r="M2260" s="18">
        <v>0</v>
      </c>
      <c r="N2260" s="18">
        <v>-90</v>
      </c>
      <c r="O2260" s="18">
        <v>1.038</v>
      </c>
    </row>
    <row r="2261" spans="2:15" x14ac:dyDescent="0.25">
      <c r="B2261" s="25"/>
      <c r="C2261" s="25"/>
      <c r="D2261" s="25"/>
      <c r="E2261" s="25"/>
      <c r="G2261" s="25"/>
      <c r="H2261" s="25"/>
      <c r="I2261" s="18">
        <v>16</v>
      </c>
      <c r="J2261" s="18">
        <v>0.10100000000000001</v>
      </c>
      <c r="K2261" s="18">
        <v>0.434</v>
      </c>
      <c r="L2261" s="18">
        <v>0</v>
      </c>
      <c r="M2261" s="18">
        <v>82</v>
      </c>
      <c r="N2261" s="18">
        <v>-90</v>
      </c>
      <c r="O2261" s="18">
        <v>4.3380000000000001</v>
      </c>
    </row>
    <row r="2262" spans="2:15" x14ac:dyDescent="0.25">
      <c r="B2262" s="25"/>
      <c r="C2262" s="25"/>
      <c r="D2262" s="25"/>
      <c r="E2262" s="25"/>
      <c r="G2262" s="25"/>
      <c r="H2262" s="25"/>
      <c r="I2262" s="18">
        <v>17</v>
      </c>
      <c r="J2262" s="18">
        <v>234.952</v>
      </c>
      <c r="K2262" s="18">
        <v>221.191</v>
      </c>
      <c r="L2262" s="18">
        <v>0</v>
      </c>
      <c r="M2262" s="18">
        <v>255</v>
      </c>
      <c r="N2262" s="18">
        <v>0</v>
      </c>
      <c r="O2262" s="18">
        <v>0</v>
      </c>
    </row>
    <row r="2263" spans="2:15" x14ac:dyDescent="0.25">
      <c r="B2263" s="25"/>
      <c r="C2263" s="25"/>
      <c r="D2263" s="25"/>
      <c r="E2263" s="25"/>
      <c r="G2263" s="25"/>
      <c r="H2263" s="25"/>
      <c r="I2263" s="18">
        <v>18</v>
      </c>
      <c r="J2263" s="18">
        <v>234.952</v>
      </c>
      <c r="K2263" s="18">
        <v>221.191</v>
      </c>
      <c r="L2263" s="18">
        <v>0</v>
      </c>
      <c r="M2263" s="18">
        <v>255</v>
      </c>
      <c r="N2263" s="18">
        <v>0</v>
      </c>
      <c r="O2263" s="18">
        <v>0</v>
      </c>
    </row>
    <row r="2264" spans="2:15" x14ac:dyDescent="0.25">
      <c r="B2264" s="25"/>
      <c r="C2264" s="25"/>
      <c r="D2264" s="25"/>
      <c r="E2264" s="25"/>
      <c r="G2264" s="25"/>
      <c r="H2264" s="25"/>
      <c r="I2264" s="18">
        <v>19</v>
      </c>
      <c r="J2264" s="18">
        <v>234.952</v>
      </c>
      <c r="K2264" s="18">
        <v>221.191</v>
      </c>
      <c r="L2264" s="18">
        <v>0</v>
      </c>
      <c r="M2264" s="18">
        <v>255</v>
      </c>
      <c r="N2264" s="18">
        <v>0</v>
      </c>
      <c r="O2264" s="18">
        <v>0</v>
      </c>
    </row>
    <row r="2265" spans="2:15" x14ac:dyDescent="0.25">
      <c r="B2265" s="25"/>
      <c r="C2265" s="25"/>
      <c r="D2265" s="25"/>
      <c r="E2265" s="25"/>
      <c r="G2265" s="25"/>
      <c r="H2265" s="25"/>
      <c r="I2265" s="18">
        <v>20</v>
      </c>
      <c r="J2265" s="18">
        <v>234.952</v>
      </c>
      <c r="K2265" s="18">
        <v>221.191</v>
      </c>
      <c r="L2265" s="18">
        <v>0</v>
      </c>
      <c r="M2265" s="18">
        <v>255</v>
      </c>
      <c r="N2265" s="18">
        <v>0</v>
      </c>
      <c r="O2265" s="18">
        <v>0</v>
      </c>
    </row>
    <row r="2266" spans="2:15" x14ac:dyDescent="0.25">
      <c r="B2266" s="25"/>
      <c r="C2266" s="25"/>
      <c r="D2266" s="25"/>
      <c r="E2266" s="25"/>
      <c r="G2266" s="25"/>
      <c r="H2266" s="25"/>
      <c r="I2266" s="18">
        <v>21</v>
      </c>
      <c r="J2266" s="18">
        <v>234.952</v>
      </c>
      <c r="K2266" s="18">
        <v>221.191</v>
      </c>
      <c r="L2266" s="18">
        <v>0</v>
      </c>
      <c r="M2266" s="18">
        <v>255</v>
      </c>
      <c r="N2266" s="18">
        <v>0</v>
      </c>
      <c r="O2266" s="18">
        <v>0</v>
      </c>
    </row>
    <row r="2267" spans="2:15" x14ac:dyDescent="0.25">
      <c r="B2267" s="25"/>
      <c r="C2267" s="25"/>
      <c r="D2267" s="25"/>
      <c r="E2267" s="25"/>
      <c r="G2267" s="25"/>
      <c r="H2267" s="25"/>
      <c r="I2267" s="18">
        <v>22</v>
      </c>
      <c r="J2267" s="18">
        <v>1.4E-2</v>
      </c>
      <c r="K2267" s="18">
        <v>102.877</v>
      </c>
      <c r="L2267" s="18">
        <v>0</v>
      </c>
      <c r="M2267" s="18">
        <v>132</v>
      </c>
      <c r="N2267" s="18">
        <v>-90</v>
      </c>
      <c r="O2267" s="18">
        <v>0.6</v>
      </c>
    </row>
    <row r="2268" spans="2:15" x14ac:dyDescent="0.25">
      <c r="B2268" s="25"/>
      <c r="C2268" s="25"/>
      <c r="D2268" s="25"/>
      <c r="E2268" s="25"/>
      <c r="G2268" s="25"/>
      <c r="H2268" s="25"/>
      <c r="I2268" s="18">
        <v>23</v>
      </c>
      <c r="J2268" s="18">
        <v>5.0000000000000001E-3</v>
      </c>
      <c r="K2268" s="18">
        <v>81.259</v>
      </c>
      <c r="L2268" s="18">
        <v>0</v>
      </c>
      <c r="M2268" s="18">
        <v>255</v>
      </c>
      <c r="N2268" s="18">
        <v>-90</v>
      </c>
      <c r="O2268" s="18">
        <v>0.185</v>
      </c>
    </row>
    <row r="2269" spans="2:15" x14ac:dyDescent="0.25">
      <c r="B2269" s="25"/>
      <c r="C2269" s="25"/>
      <c r="D2269" s="25"/>
      <c r="E2269" s="25"/>
      <c r="G2269" s="25"/>
      <c r="H2269" s="25"/>
      <c r="I2269" s="18">
        <v>24</v>
      </c>
      <c r="J2269" s="18">
        <v>6.0000000000000001E-3</v>
      </c>
      <c r="K2269" s="18">
        <v>5.5</v>
      </c>
      <c r="L2269" s="18">
        <v>0</v>
      </c>
      <c r="M2269" s="18">
        <v>66</v>
      </c>
      <c r="N2269" s="18">
        <v>-90</v>
      </c>
      <c r="O2269" s="18">
        <v>0.254</v>
      </c>
    </row>
    <row r="2270" spans="2:15" x14ac:dyDescent="0.25">
      <c r="B2270" s="25"/>
      <c r="C2270" s="25"/>
      <c r="D2270" s="25"/>
      <c r="E2270" s="25"/>
      <c r="G2270" s="25"/>
      <c r="H2270" s="25"/>
      <c r="I2270" s="18">
        <v>25</v>
      </c>
      <c r="J2270" s="18">
        <v>234.952</v>
      </c>
      <c r="K2270" s="18">
        <v>221.191</v>
      </c>
      <c r="L2270" s="18">
        <v>0</v>
      </c>
      <c r="M2270" s="18">
        <v>255</v>
      </c>
      <c r="N2270" s="18">
        <v>0</v>
      </c>
      <c r="O2270" s="18">
        <v>0</v>
      </c>
    </row>
    <row r="2271" spans="2:15" x14ac:dyDescent="0.25">
      <c r="B2271" s="25"/>
      <c r="C2271" s="25"/>
      <c r="D2271" s="25"/>
      <c r="E2271" s="25"/>
      <c r="G2271" s="25"/>
      <c r="H2271" s="25"/>
      <c r="I2271" s="18">
        <v>26</v>
      </c>
      <c r="J2271" s="18">
        <v>1.0999999999999999E-2</v>
      </c>
      <c r="K2271" s="18">
        <v>2.4500000000000002</v>
      </c>
      <c r="L2271" s="18">
        <v>0</v>
      </c>
      <c r="M2271" s="18">
        <v>49</v>
      </c>
      <c r="N2271" s="18">
        <v>-90</v>
      </c>
      <c r="O2271" s="18">
        <v>0.438</v>
      </c>
    </row>
    <row r="2272" spans="2:15" x14ac:dyDescent="0.25">
      <c r="B2272" s="25"/>
      <c r="C2272" s="25"/>
      <c r="D2272" s="25"/>
      <c r="E2272" s="25"/>
      <c r="G2272" s="25"/>
      <c r="H2272" s="25"/>
      <c r="I2272" s="18">
        <v>27</v>
      </c>
      <c r="J2272" s="18">
        <v>3.0000000000000001E-3</v>
      </c>
      <c r="K2272" s="18">
        <v>7.133</v>
      </c>
      <c r="L2272" s="18">
        <v>0</v>
      </c>
      <c r="M2272" s="18">
        <v>35.667000000000002</v>
      </c>
      <c r="N2272" s="18">
        <v>-90</v>
      </c>
      <c r="O2272" s="18">
        <v>9.1999999999999998E-2</v>
      </c>
    </row>
    <row r="2273" spans="1:18" x14ac:dyDescent="0.25">
      <c r="B2273" s="25"/>
      <c r="C2273" s="25"/>
      <c r="D2273" s="25"/>
      <c r="E2273" s="25"/>
      <c r="G2273" s="25"/>
      <c r="H2273" s="25"/>
      <c r="I2273" s="18">
        <v>28</v>
      </c>
      <c r="J2273" s="18">
        <v>1.7999999999999999E-2</v>
      </c>
      <c r="K2273" s="18">
        <v>2.7349999999999999</v>
      </c>
      <c r="L2273" s="18">
        <v>0</v>
      </c>
      <c r="M2273" s="18">
        <v>93</v>
      </c>
      <c r="N2273" s="18">
        <v>-90</v>
      </c>
      <c r="O2273" s="18">
        <v>0.76200000000000001</v>
      </c>
    </row>
    <row r="2274" spans="1:18" x14ac:dyDescent="0.25">
      <c r="B2274" s="25"/>
      <c r="C2274" s="25"/>
      <c r="D2274" s="25"/>
      <c r="E2274" s="25"/>
      <c r="G2274" s="25"/>
      <c r="H2274" s="25"/>
    </row>
    <row r="2275" spans="1:18" x14ac:dyDescent="0.25">
      <c r="B2275" s="25"/>
      <c r="C2275" s="25"/>
      <c r="D2275" s="25"/>
      <c r="E2275" s="25"/>
      <c r="G2275" s="25"/>
      <c r="H2275" s="25"/>
    </row>
    <row r="2276" spans="1:18" x14ac:dyDescent="0.25">
      <c r="B2276" s="25"/>
      <c r="C2276" s="25"/>
      <c r="D2276" s="25"/>
      <c r="E2276" s="25"/>
      <c r="G2276" s="25"/>
      <c r="H2276" s="25"/>
    </row>
    <row r="2277" spans="1:18" x14ac:dyDescent="0.25">
      <c r="B2277" s="25"/>
      <c r="C2277" s="25"/>
      <c r="D2277" s="25"/>
      <c r="E2277" s="25"/>
      <c r="G2277" s="25"/>
      <c r="H2277" s="25"/>
    </row>
    <row r="2278" spans="1:18" x14ac:dyDescent="0.25">
      <c r="B2278" s="25"/>
      <c r="C2278" s="25"/>
      <c r="D2278" s="25"/>
      <c r="E2278" s="25"/>
      <c r="G2278" s="25"/>
      <c r="H2278" s="25"/>
    </row>
    <row r="2279" spans="1:18" x14ac:dyDescent="0.25">
      <c r="B2279" s="25"/>
      <c r="C2279" s="25"/>
      <c r="D2279" s="25"/>
      <c r="E2279" s="25"/>
      <c r="G2279" s="25"/>
      <c r="H2279" s="25"/>
    </row>
    <row r="2280" spans="1:18" s="25" customFormat="1" x14ac:dyDescent="0.25">
      <c r="A2280" s="25">
        <v>36</v>
      </c>
      <c r="B2280" s="25" t="s">
        <v>634</v>
      </c>
      <c r="C2280" s="25" t="s">
        <v>16</v>
      </c>
      <c r="E2280" s="25" t="s">
        <v>46</v>
      </c>
      <c r="F2280" s="7" t="s">
        <v>28</v>
      </c>
      <c r="G2280" s="25" t="s">
        <v>50</v>
      </c>
      <c r="I2280" s="7">
        <v>3</v>
      </c>
      <c r="J2280" s="7">
        <v>0.624</v>
      </c>
      <c r="K2280" s="7">
        <v>0</v>
      </c>
      <c r="L2280" s="7">
        <v>3</v>
      </c>
      <c r="M2280" s="7">
        <v>1.4119999999999999</v>
      </c>
      <c r="N2280" s="7">
        <v>0</v>
      </c>
      <c r="O2280" s="7"/>
    </row>
    <row r="2281" spans="1:18" x14ac:dyDescent="0.25">
      <c r="B2281" s="25" t="s">
        <v>634</v>
      </c>
      <c r="C2281" s="25" t="s">
        <v>16</v>
      </c>
      <c r="D2281" s="25"/>
      <c r="E2281" s="25" t="s">
        <v>46</v>
      </c>
      <c r="F2281" s="7" t="s">
        <v>28</v>
      </c>
      <c r="G2281" s="25" t="s">
        <v>49</v>
      </c>
      <c r="H2281" s="25"/>
      <c r="I2281" s="7">
        <v>3</v>
      </c>
      <c r="J2281" s="7">
        <v>0.80200000000000005</v>
      </c>
      <c r="K2281" s="7">
        <v>0</v>
      </c>
      <c r="L2281" s="7">
        <v>3</v>
      </c>
      <c r="M2281" s="7">
        <v>1.2350000000000001</v>
      </c>
      <c r="N2281" s="7">
        <v>0</v>
      </c>
    </row>
    <row r="2282" spans="1:18" x14ac:dyDescent="0.25">
      <c r="B2282" s="25" t="s">
        <v>634</v>
      </c>
      <c r="C2282" s="25" t="s">
        <v>16</v>
      </c>
      <c r="D2282" s="25"/>
      <c r="E2282" s="25" t="s">
        <v>46</v>
      </c>
      <c r="F2282" s="7" t="s">
        <v>28</v>
      </c>
      <c r="G2282" s="25" t="s">
        <v>14</v>
      </c>
      <c r="H2282" s="25"/>
      <c r="I2282" s="7">
        <v>3</v>
      </c>
      <c r="J2282" s="7">
        <v>1.782</v>
      </c>
      <c r="K2282" s="7">
        <v>0</v>
      </c>
      <c r="L2282" s="7">
        <v>3</v>
      </c>
      <c r="M2282" s="7">
        <v>1.3240000000000001</v>
      </c>
      <c r="N2282" s="7">
        <v>0</v>
      </c>
    </row>
    <row r="2283" spans="1:18" x14ac:dyDescent="0.25">
      <c r="B2283" s="25" t="s">
        <v>634</v>
      </c>
      <c r="C2283" s="25" t="s">
        <v>16</v>
      </c>
      <c r="D2283" s="25"/>
      <c r="E2283" s="25" t="s">
        <v>46</v>
      </c>
      <c r="F2283" s="7" t="s">
        <v>28</v>
      </c>
      <c r="G2283" s="25" t="s">
        <v>30</v>
      </c>
      <c r="H2283" s="25"/>
      <c r="I2283" s="7">
        <v>3</v>
      </c>
      <c r="J2283" s="7">
        <v>5.891</v>
      </c>
      <c r="K2283" s="7">
        <v>0</v>
      </c>
      <c r="L2283" s="7">
        <v>3</v>
      </c>
      <c r="M2283" s="7">
        <v>1.294</v>
      </c>
      <c r="N2283" s="7">
        <v>0</v>
      </c>
    </row>
    <row r="2284" spans="1:18" x14ac:dyDescent="0.25">
      <c r="B2284" s="25" t="s">
        <v>634</v>
      </c>
      <c r="C2284" s="25" t="s">
        <v>16</v>
      </c>
      <c r="D2284" s="25"/>
      <c r="E2284" s="25" t="s">
        <v>46</v>
      </c>
      <c r="F2284" s="7" t="s">
        <v>28</v>
      </c>
      <c r="G2284" s="25" t="s">
        <v>34</v>
      </c>
      <c r="H2284" s="25"/>
      <c r="I2284" s="7">
        <v>3</v>
      </c>
      <c r="J2284" s="7">
        <v>2.3820000000000001</v>
      </c>
      <c r="K2284" s="7">
        <v>0</v>
      </c>
      <c r="L2284" s="7">
        <v>3</v>
      </c>
      <c r="M2284" s="7">
        <v>1.2350000000000001</v>
      </c>
      <c r="N2284" s="7">
        <v>0</v>
      </c>
    </row>
    <row r="2285" spans="1:18" x14ac:dyDescent="0.25">
      <c r="B2285" s="25" t="s">
        <v>634</v>
      </c>
      <c r="C2285" s="25" t="s">
        <v>16</v>
      </c>
      <c r="D2285" s="25"/>
      <c r="E2285" s="25" t="s">
        <v>46</v>
      </c>
      <c r="F2285" s="7" t="s">
        <v>28</v>
      </c>
      <c r="G2285" s="25" t="s">
        <v>41</v>
      </c>
      <c r="H2285" s="25"/>
      <c r="I2285" s="7">
        <v>3</v>
      </c>
      <c r="J2285" s="7">
        <v>2.1469999999999998</v>
      </c>
      <c r="K2285" s="7">
        <v>0</v>
      </c>
      <c r="L2285" s="7">
        <v>3</v>
      </c>
      <c r="M2285" s="7">
        <v>1.3819999999999999</v>
      </c>
      <c r="N2285" s="7">
        <v>0</v>
      </c>
    </row>
    <row r="2286" spans="1:18" x14ac:dyDescent="0.25">
      <c r="B2286" s="25"/>
      <c r="C2286" s="25"/>
      <c r="D2286" s="25"/>
      <c r="E2286" s="25"/>
      <c r="G2286" s="25"/>
      <c r="H2286" s="25"/>
    </row>
    <row r="2287" spans="1:18" x14ac:dyDescent="0.25">
      <c r="B2287" s="25"/>
      <c r="C2287" s="25"/>
      <c r="D2287" s="25"/>
      <c r="E2287" s="25"/>
      <c r="G2287" s="25"/>
      <c r="H2287" s="25"/>
    </row>
    <row r="2288" spans="1:18" x14ac:dyDescent="0.25">
      <c r="B2288" s="25"/>
      <c r="C2288" s="25"/>
      <c r="D2288" s="25"/>
      <c r="E2288" s="25"/>
      <c r="G2288" s="25"/>
      <c r="H2288" s="25"/>
      <c r="I2288" s="18" t="s">
        <v>372</v>
      </c>
      <c r="J2288" s="18" t="s">
        <v>373</v>
      </c>
      <c r="K2288" s="18" t="s">
        <v>374</v>
      </c>
      <c r="L2288" s="18" t="s">
        <v>375</v>
      </c>
      <c r="M2288" s="18" t="s">
        <v>376</v>
      </c>
      <c r="N2288" s="18" t="s">
        <v>377</v>
      </c>
      <c r="O2288" s="18" t="s">
        <v>378</v>
      </c>
      <c r="P2288" s="18"/>
      <c r="Q2288" s="18" t="s">
        <v>659</v>
      </c>
      <c r="R2288" s="18" t="s">
        <v>660</v>
      </c>
    </row>
    <row r="2289" spans="2:18" x14ac:dyDescent="0.25">
      <c r="B2289" s="25"/>
      <c r="C2289" s="25"/>
      <c r="D2289" s="25"/>
      <c r="E2289" s="25"/>
      <c r="G2289" s="25"/>
      <c r="H2289" s="25"/>
      <c r="I2289" s="18">
        <v>1</v>
      </c>
      <c r="J2289" s="18">
        <v>8.9999999999999993E-3</v>
      </c>
      <c r="K2289" s="18">
        <v>157.49600000000001</v>
      </c>
      <c r="L2289" s="18">
        <v>97.667000000000002</v>
      </c>
      <c r="M2289" s="18">
        <v>166</v>
      </c>
      <c r="N2289" s="18">
        <v>-90</v>
      </c>
      <c r="O2289" s="18">
        <v>0.624</v>
      </c>
      <c r="P2289" s="18"/>
      <c r="Q2289" s="18">
        <v>0.624</v>
      </c>
      <c r="R2289" s="18">
        <f>1.732*O2301</f>
        <v>0</v>
      </c>
    </row>
    <row r="2290" spans="2:18" x14ac:dyDescent="0.25">
      <c r="B2290" s="25"/>
      <c r="C2290" s="25"/>
      <c r="D2290" s="25"/>
      <c r="E2290" s="25"/>
      <c r="G2290" s="25"/>
      <c r="H2290" s="25"/>
      <c r="I2290" s="18">
        <v>2</v>
      </c>
      <c r="J2290" s="18">
        <v>1.2E-2</v>
      </c>
      <c r="K2290" s="18">
        <v>149.309</v>
      </c>
      <c r="L2290" s="18">
        <v>42.332999999999998</v>
      </c>
      <c r="M2290" s="18">
        <v>168</v>
      </c>
      <c r="N2290" s="18">
        <v>-90</v>
      </c>
      <c r="O2290" s="18">
        <v>0.80200000000000005</v>
      </c>
      <c r="P2290" s="18"/>
      <c r="Q2290" s="18">
        <v>0.80200000000000005</v>
      </c>
      <c r="R2290" s="18">
        <f t="shared" ref="R2290:R2300" si="86">1.732*O2302</f>
        <v>0</v>
      </c>
    </row>
    <row r="2291" spans="2:18" x14ac:dyDescent="0.25">
      <c r="B2291" s="25"/>
      <c r="C2291" s="25"/>
      <c r="D2291" s="25"/>
      <c r="E2291" s="25"/>
      <c r="G2291" s="25"/>
      <c r="H2291" s="25"/>
      <c r="I2291" s="18">
        <v>3</v>
      </c>
      <c r="J2291" s="18">
        <v>2.7E-2</v>
      </c>
      <c r="K2291" s="18">
        <v>154.37700000000001</v>
      </c>
      <c r="L2291" s="18">
        <v>37.667000000000002</v>
      </c>
      <c r="M2291" s="18">
        <v>166.667</v>
      </c>
      <c r="N2291" s="18">
        <v>-90</v>
      </c>
      <c r="O2291" s="18">
        <v>1.782</v>
      </c>
      <c r="P2291" s="18"/>
      <c r="Q2291" s="18">
        <v>1.782</v>
      </c>
      <c r="R2291" s="18">
        <f t="shared" si="86"/>
        <v>0</v>
      </c>
    </row>
    <row r="2292" spans="2:18" x14ac:dyDescent="0.25">
      <c r="B2292" s="25"/>
      <c r="C2292" s="25"/>
      <c r="D2292" s="25"/>
      <c r="E2292" s="25"/>
      <c r="G2292" s="25"/>
      <c r="H2292" s="25"/>
      <c r="I2292" s="18">
        <v>4</v>
      </c>
      <c r="J2292" s="18">
        <v>2.3E-2</v>
      </c>
      <c r="K2292" s="18">
        <v>155.16200000000001</v>
      </c>
      <c r="L2292" s="18">
        <v>66</v>
      </c>
      <c r="M2292" s="18">
        <v>227.667</v>
      </c>
      <c r="N2292" s="18">
        <v>-90</v>
      </c>
      <c r="O2292" s="18">
        <v>5.891</v>
      </c>
      <c r="P2292" s="18"/>
      <c r="Q2292" s="18">
        <v>5.891</v>
      </c>
      <c r="R2292" s="18">
        <f t="shared" si="86"/>
        <v>0</v>
      </c>
    </row>
    <row r="2293" spans="2:18" x14ac:dyDescent="0.25">
      <c r="B2293" s="25"/>
      <c r="C2293" s="25"/>
      <c r="D2293" s="25"/>
      <c r="E2293" s="25"/>
      <c r="G2293" s="25"/>
      <c r="H2293" s="25"/>
      <c r="I2293" s="18">
        <v>5</v>
      </c>
      <c r="J2293" s="18">
        <v>3.5000000000000003E-2</v>
      </c>
      <c r="K2293" s="18">
        <v>158.32300000000001</v>
      </c>
      <c r="L2293" s="18">
        <v>98</v>
      </c>
      <c r="M2293" s="18">
        <v>166.667</v>
      </c>
      <c r="N2293" s="18">
        <v>-90</v>
      </c>
      <c r="O2293" s="18">
        <v>2.3820000000000001</v>
      </c>
      <c r="P2293" s="18"/>
      <c r="Q2293" s="18">
        <v>2.3820000000000001</v>
      </c>
      <c r="R2293" s="18">
        <f t="shared" si="86"/>
        <v>0</v>
      </c>
    </row>
    <row r="2294" spans="2:18" x14ac:dyDescent="0.25">
      <c r="B2294" s="25"/>
      <c r="C2294" s="25"/>
      <c r="D2294" s="25"/>
      <c r="E2294" s="25"/>
      <c r="G2294" s="25"/>
      <c r="H2294" s="25"/>
      <c r="I2294" s="18">
        <v>6</v>
      </c>
      <c r="J2294" s="18">
        <v>3.2000000000000001E-2</v>
      </c>
      <c r="K2294" s="18">
        <v>156.93</v>
      </c>
      <c r="L2294" s="18">
        <v>42</v>
      </c>
      <c r="M2294" s="18">
        <v>194</v>
      </c>
      <c r="N2294" s="18">
        <v>-90</v>
      </c>
      <c r="O2294" s="18">
        <v>2.1469999999999998</v>
      </c>
      <c r="P2294" s="18"/>
      <c r="Q2294" s="18">
        <v>2.1469999999999998</v>
      </c>
      <c r="R2294" s="18">
        <f t="shared" si="86"/>
        <v>0</v>
      </c>
    </row>
    <row r="2295" spans="2:18" x14ac:dyDescent="0.25">
      <c r="B2295" s="25"/>
      <c r="C2295" s="25"/>
      <c r="D2295" s="25"/>
      <c r="E2295" s="25"/>
      <c r="G2295" s="25"/>
      <c r="H2295" s="25"/>
      <c r="I2295" s="18">
        <v>7</v>
      </c>
      <c r="J2295" s="18">
        <v>2.1000000000000001E-2</v>
      </c>
      <c r="K2295" s="18">
        <v>161.03100000000001</v>
      </c>
      <c r="L2295" s="18">
        <v>33</v>
      </c>
      <c r="M2295" s="18">
        <v>173</v>
      </c>
      <c r="N2295" s="18">
        <v>-90</v>
      </c>
      <c r="O2295" s="18">
        <v>1.4119999999999999</v>
      </c>
      <c r="P2295" s="18"/>
      <c r="Q2295" s="18">
        <v>1.4119999999999999</v>
      </c>
      <c r="R2295" s="18">
        <f t="shared" si="86"/>
        <v>0</v>
      </c>
    </row>
    <row r="2296" spans="2:18" x14ac:dyDescent="0.25">
      <c r="B2296" s="25"/>
      <c r="C2296" s="25"/>
      <c r="D2296" s="25"/>
      <c r="E2296" s="25"/>
      <c r="G2296" s="25"/>
      <c r="H2296" s="25"/>
      <c r="I2296" s="18">
        <v>8</v>
      </c>
      <c r="J2296" s="18">
        <v>1.7999999999999999E-2</v>
      </c>
      <c r="K2296" s="18">
        <v>162.70599999999999</v>
      </c>
      <c r="L2296" s="18">
        <v>148</v>
      </c>
      <c r="M2296" s="18">
        <v>173</v>
      </c>
      <c r="N2296" s="18">
        <v>-90</v>
      </c>
      <c r="O2296" s="18">
        <v>1.2350000000000001</v>
      </c>
      <c r="P2296" s="18"/>
      <c r="Q2296" s="18">
        <v>1.2350000000000001</v>
      </c>
      <c r="R2296" s="18">
        <f t="shared" si="86"/>
        <v>0</v>
      </c>
    </row>
    <row r="2297" spans="2:18" x14ac:dyDescent="0.25">
      <c r="B2297" s="25"/>
      <c r="C2297" s="25"/>
      <c r="D2297" s="25"/>
      <c r="E2297" s="25"/>
      <c r="G2297" s="25"/>
      <c r="H2297" s="25"/>
      <c r="I2297" s="18">
        <v>9</v>
      </c>
      <c r="J2297" s="18">
        <v>0.02</v>
      </c>
      <c r="K2297" s="18">
        <v>158.83500000000001</v>
      </c>
      <c r="L2297" s="18">
        <v>8.6669999999999998</v>
      </c>
      <c r="M2297" s="18">
        <v>173</v>
      </c>
      <c r="N2297" s="18">
        <v>-90</v>
      </c>
      <c r="O2297" s="18">
        <v>1.3240000000000001</v>
      </c>
      <c r="Q2297" s="18">
        <v>1.3240000000000001</v>
      </c>
      <c r="R2297" s="18">
        <f>1.732*O2309</f>
        <v>0</v>
      </c>
    </row>
    <row r="2298" spans="2:18" x14ac:dyDescent="0.25">
      <c r="B2298" s="25"/>
      <c r="C2298" s="25"/>
      <c r="D2298" s="25"/>
      <c r="E2298" s="25"/>
      <c r="G2298" s="25"/>
      <c r="H2298" s="25"/>
      <c r="I2298" s="18">
        <v>10</v>
      </c>
      <c r="J2298" s="18">
        <v>1.9E-2</v>
      </c>
      <c r="K2298" s="18">
        <v>161.51300000000001</v>
      </c>
      <c r="L2298" s="18">
        <v>36</v>
      </c>
      <c r="M2298" s="18">
        <v>173.333</v>
      </c>
      <c r="N2298" s="18">
        <v>-90</v>
      </c>
      <c r="O2298" s="18">
        <v>1.294</v>
      </c>
      <c r="Q2298" s="18">
        <v>1.294</v>
      </c>
      <c r="R2298" s="18">
        <f t="shared" si="86"/>
        <v>0</v>
      </c>
    </row>
    <row r="2299" spans="2:18" x14ac:dyDescent="0.25">
      <c r="B2299" s="25"/>
      <c r="C2299" s="25"/>
      <c r="D2299" s="25"/>
      <c r="E2299" s="25"/>
      <c r="G2299" s="25"/>
      <c r="H2299" s="25"/>
      <c r="I2299" s="18">
        <v>11</v>
      </c>
      <c r="J2299" s="18">
        <v>1.7999999999999999E-2</v>
      </c>
      <c r="K2299" s="18">
        <v>162.16900000000001</v>
      </c>
      <c r="L2299" s="18">
        <v>44.332999999999998</v>
      </c>
      <c r="M2299" s="18">
        <v>203.667</v>
      </c>
      <c r="N2299" s="18">
        <v>-90</v>
      </c>
      <c r="O2299" s="18">
        <v>1.2350000000000001</v>
      </c>
      <c r="Q2299" s="18">
        <v>1.2350000000000001</v>
      </c>
      <c r="R2299" s="18">
        <f t="shared" si="86"/>
        <v>0</v>
      </c>
    </row>
    <row r="2300" spans="2:18" x14ac:dyDescent="0.25">
      <c r="B2300" s="25"/>
      <c r="C2300" s="25"/>
      <c r="D2300" s="25"/>
      <c r="E2300" s="25"/>
      <c r="G2300" s="25"/>
      <c r="H2300" s="25"/>
      <c r="I2300" s="18">
        <v>12</v>
      </c>
      <c r="J2300" s="18">
        <v>2.1000000000000001E-2</v>
      </c>
      <c r="K2300" s="18">
        <v>167.709</v>
      </c>
      <c r="L2300" s="18">
        <v>45.667000000000002</v>
      </c>
      <c r="M2300" s="18">
        <v>255</v>
      </c>
      <c r="N2300" s="18">
        <v>-90</v>
      </c>
      <c r="O2300" s="18">
        <v>1.3819999999999999</v>
      </c>
      <c r="Q2300" s="18">
        <v>1.3819999999999999</v>
      </c>
      <c r="R2300" s="18">
        <f t="shared" si="86"/>
        <v>0</v>
      </c>
    </row>
    <row r="2301" spans="2:18" x14ac:dyDescent="0.25">
      <c r="B2301" s="25"/>
      <c r="C2301" s="25"/>
      <c r="D2301" s="25"/>
      <c r="E2301" s="25"/>
      <c r="G2301" s="25"/>
      <c r="H2301" s="25"/>
      <c r="I2301" s="18">
        <v>13</v>
      </c>
      <c r="J2301" s="18">
        <v>75.474999999999994</v>
      </c>
      <c r="K2301" s="18">
        <v>240.24</v>
      </c>
      <c r="L2301" s="18">
        <v>0</v>
      </c>
      <c r="M2301" s="18">
        <v>255</v>
      </c>
      <c r="N2301" s="18">
        <v>0</v>
      </c>
      <c r="O2301" s="18">
        <v>0</v>
      </c>
    </row>
    <row r="2302" spans="2:18" x14ac:dyDescent="0.25">
      <c r="B2302" s="25"/>
      <c r="C2302" s="25"/>
      <c r="D2302" s="25"/>
      <c r="E2302" s="25"/>
      <c r="G2302" s="25"/>
      <c r="H2302" s="25"/>
      <c r="I2302" s="18">
        <v>14</v>
      </c>
      <c r="J2302" s="18">
        <v>75.474999999999994</v>
      </c>
      <c r="K2302" s="18">
        <v>240.24</v>
      </c>
      <c r="L2302" s="18">
        <v>0</v>
      </c>
      <c r="M2302" s="18">
        <v>255</v>
      </c>
      <c r="N2302" s="18">
        <v>0</v>
      </c>
      <c r="O2302" s="18">
        <v>0</v>
      </c>
    </row>
    <row r="2303" spans="2:18" x14ac:dyDescent="0.25">
      <c r="B2303" s="25"/>
      <c r="C2303" s="25"/>
      <c r="D2303" s="25"/>
      <c r="E2303" s="25"/>
      <c r="G2303" s="25"/>
      <c r="H2303" s="25"/>
      <c r="I2303" s="18">
        <v>15</v>
      </c>
      <c r="J2303" s="18">
        <v>75.474999999999994</v>
      </c>
      <c r="K2303" s="18">
        <v>240.24</v>
      </c>
      <c r="L2303" s="18">
        <v>0</v>
      </c>
      <c r="M2303" s="18">
        <v>255</v>
      </c>
      <c r="N2303" s="18">
        <v>0</v>
      </c>
      <c r="O2303" s="18">
        <v>0</v>
      </c>
    </row>
    <row r="2304" spans="2:18" x14ac:dyDescent="0.25">
      <c r="B2304" s="25"/>
      <c r="C2304" s="25"/>
      <c r="D2304" s="25"/>
      <c r="E2304" s="25"/>
      <c r="G2304" s="25"/>
      <c r="H2304" s="25"/>
      <c r="I2304" s="18">
        <v>16</v>
      </c>
      <c r="J2304" s="18">
        <v>75.474999999999994</v>
      </c>
      <c r="K2304" s="18">
        <v>240.24</v>
      </c>
      <c r="L2304" s="18">
        <v>0</v>
      </c>
      <c r="M2304" s="18">
        <v>255</v>
      </c>
      <c r="N2304" s="18">
        <v>0</v>
      </c>
      <c r="O2304" s="18">
        <v>0</v>
      </c>
    </row>
    <row r="2305" spans="1:15" x14ac:dyDescent="0.25">
      <c r="B2305" s="25"/>
      <c r="C2305" s="25"/>
      <c r="D2305" s="25"/>
      <c r="E2305" s="25"/>
      <c r="G2305" s="25"/>
      <c r="H2305" s="25"/>
      <c r="I2305" s="18">
        <v>17</v>
      </c>
      <c r="J2305" s="18">
        <v>75.474999999999994</v>
      </c>
      <c r="K2305" s="18">
        <v>240.24</v>
      </c>
      <c r="L2305" s="18">
        <v>0</v>
      </c>
      <c r="M2305" s="18">
        <v>255</v>
      </c>
      <c r="N2305" s="18">
        <v>0</v>
      </c>
      <c r="O2305" s="18">
        <v>0</v>
      </c>
    </row>
    <row r="2306" spans="1:15" x14ac:dyDescent="0.25">
      <c r="B2306" s="25"/>
      <c r="C2306" s="25"/>
      <c r="D2306" s="25"/>
      <c r="E2306" s="25"/>
      <c r="G2306" s="25"/>
      <c r="H2306" s="25"/>
      <c r="I2306" s="18">
        <v>18</v>
      </c>
      <c r="J2306" s="18">
        <v>75.474999999999994</v>
      </c>
      <c r="K2306" s="18">
        <v>240.24</v>
      </c>
      <c r="L2306" s="18">
        <v>0</v>
      </c>
      <c r="M2306" s="18">
        <v>255</v>
      </c>
      <c r="N2306" s="18">
        <v>0</v>
      </c>
      <c r="O2306" s="18">
        <v>0</v>
      </c>
    </row>
    <row r="2307" spans="1:15" x14ac:dyDescent="0.25">
      <c r="B2307" s="25"/>
      <c r="C2307" s="25"/>
      <c r="D2307" s="25"/>
      <c r="E2307" s="25"/>
      <c r="G2307" s="25"/>
      <c r="H2307" s="25"/>
      <c r="I2307" s="18">
        <v>19</v>
      </c>
      <c r="J2307" s="18">
        <v>75.474999999999994</v>
      </c>
      <c r="K2307" s="18">
        <v>240.24</v>
      </c>
      <c r="L2307" s="18">
        <v>0</v>
      </c>
      <c r="M2307" s="18">
        <v>255</v>
      </c>
      <c r="N2307" s="18">
        <v>0</v>
      </c>
      <c r="O2307" s="18">
        <v>0</v>
      </c>
    </row>
    <row r="2308" spans="1:15" x14ac:dyDescent="0.25">
      <c r="B2308" s="25"/>
      <c r="C2308" s="25"/>
      <c r="D2308" s="25"/>
      <c r="E2308" s="25"/>
      <c r="G2308" s="25"/>
      <c r="H2308" s="25"/>
      <c r="I2308" s="18">
        <v>20</v>
      </c>
      <c r="J2308" s="18">
        <v>75.474999999999994</v>
      </c>
      <c r="K2308" s="18">
        <v>240.24</v>
      </c>
      <c r="L2308" s="18">
        <v>0</v>
      </c>
      <c r="M2308" s="18">
        <v>255</v>
      </c>
      <c r="N2308" s="18">
        <v>0</v>
      </c>
      <c r="O2308" s="18">
        <v>0</v>
      </c>
    </row>
    <row r="2309" spans="1:15" x14ac:dyDescent="0.25">
      <c r="B2309" s="25"/>
      <c r="C2309" s="25"/>
      <c r="D2309" s="25"/>
      <c r="E2309" s="25"/>
      <c r="G2309" s="25"/>
      <c r="H2309" s="25"/>
      <c r="I2309" s="18">
        <v>21</v>
      </c>
      <c r="J2309" s="18">
        <v>75.474999999999994</v>
      </c>
      <c r="K2309" s="18">
        <v>240.24</v>
      </c>
      <c r="L2309" s="18">
        <v>0</v>
      </c>
      <c r="M2309" s="18">
        <v>255</v>
      </c>
      <c r="N2309" s="18">
        <v>0</v>
      </c>
      <c r="O2309" s="18">
        <v>0</v>
      </c>
    </row>
    <row r="2310" spans="1:15" x14ac:dyDescent="0.25">
      <c r="B2310" s="25"/>
      <c r="C2310" s="25"/>
      <c r="D2310" s="25"/>
      <c r="E2310" s="25"/>
      <c r="G2310" s="25"/>
      <c r="H2310" s="25"/>
      <c r="I2310" s="18">
        <v>22</v>
      </c>
      <c r="J2310" s="18">
        <v>75.474999999999994</v>
      </c>
      <c r="K2310" s="18">
        <v>240.24</v>
      </c>
      <c r="L2310" s="18">
        <v>0</v>
      </c>
      <c r="M2310" s="18">
        <v>255</v>
      </c>
      <c r="N2310" s="18">
        <v>0</v>
      </c>
      <c r="O2310" s="18">
        <v>0</v>
      </c>
    </row>
    <row r="2311" spans="1:15" x14ac:dyDescent="0.25">
      <c r="B2311" s="25"/>
      <c r="C2311" s="25"/>
      <c r="D2311" s="25"/>
      <c r="E2311" s="25"/>
      <c r="G2311" s="25"/>
      <c r="H2311" s="25"/>
      <c r="I2311" s="18">
        <v>23</v>
      </c>
      <c r="J2311" s="18">
        <v>75.474999999999994</v>
      </c>
      <c r="K2311" s="18">
        <v>240.24</v>
      </c>
      <c r="L2311" s="18">
        <v>0</v>
      </c>
      <c r="M2311" s="18">
        <v>255</v>
      </c>
      <c r="N2311" s="18">
        <v>0</v>
      </c>
      <c r="O2311" s="18">
        <v>0</v>
      </c>
    </row>
    <row r="2312" spans="1:15" x14ac:dyDescent="0.25">
      <c r="B2312" s="25"/>
      <c r="C2312" s="25"/>
      <c r="D2312" s="25"/>
      <c r="E2312" s="25"/>
      <c r="G2312" s="25"/>
      <c r="H2312" s="25"/>
      <c r="I2312" s="18">
        <v>24</v>
      </c>
      <c r="J2312" s="18">
        <v>75.474999999999994</v>
      </c>
      <c r="K2312" s="18">
        <v>240.24</v>
      </c>
      <c r="L2312" s="18">
        <v>0</v>
      </c>
      <c r="M2312" s="18">
        <v>255</v>
      </c>
      <c r="N2312" s="18">
        <v>0</v>
      </c>
      <c r="O2312" s="18">
        <v>0</v>
      </c>
    </row>
    <row r="2313" spans="1:15" x14ac:dyDescent="0.25">
      <c r="B2313" s="25"/>
      <c r="C2313" s="25"/>
      <c r="D2313" s="25"/>
      <c r="E2313" s="25"/>
      <c r="G2313" s="25"/>
      <c r="H2313" s="25"/>
    </row>
    <row r="2314" spans="1:15" s="25" customFormat="1" x14ac:dyDescent="0.25">
      <c r="A2314" s="25">
        <v>37</v>
      </c>
      <c r="B2314" s="25" t="s">
        <v>305</v>
      </c>
      <c r="C2314" s="25" t="s">
        <v>295</v>
      </c>
      <c r="E2314" s="25" t="s">
        <v>307</v>
      </c>
      <c r="F2314" s="7" t="s">
        <v>28</v>
      </c>
      <c r="G2314" s="25" t="s">
        <v>43</v>
      </c>
      <c r="I2314" s="7">
        <v>3</v>
      </c>
      <c r="J2314" s="7">
        <v>1.234</v>
      </c>
      <c r="K2314" s="7">
        <v>0.12989999999999999</v>
      </c>
      <c r="L2314" s="7">
        <v>3</v>
      </c>
      <c r="M2314" s="7">
        <v>1.0089999999999999</v>
      </c>
      <c r="N2314" s="7">
        <v>9.3528E-2</v>
      </c>
      <c r="O2314" s="7"/>
    </row>
    <row r="2315" spans="1:15" x14ac:dyDescent="0.25">
      <c r="B2315" s="25" t="s">
        <v>305</v>
      </c>
      <c r="C2315" s="25" t="s">
        <v>295</v>
      </c>
      <c r="D2315" s="25"/>
      <c r="E2315" s="25" t="s">
        <v>307</v>
      </c>
      <c r="F2315" s="7" t="s">
        <v>28</v>
      </c>
      <c r="G2315" s="25" t="s">
        <v>44</v>
      </c>
      <c r="H2315" s="25"/>
      <c r="I2315" s="7">
        <v>3</v>
      </c>
      <c r="J2315" s="7">
        <v>2.0059999999999998</v>
      </c>
      <c r="K2315" s="7">
        <v>7.4475999999999987E-2</v>
      </c>
      <c r="L2315" s="7">
        <v>3</v>
      </c>
      <c r="M2315" s="7">
        <v>1.0089999999999999</v>
      </c>
      <c r="N2315" s="7">
        <v>9.3528E-2</v>
      </c>
    </row>
    <row r="2316" spans="1:15" x14ac:dyDescent="0.25">
      <c r="B2316" s="25" t="s">
        <v>305</v>
      </c>
      <c r="C2316" s="25" t="s">
        <v>295</v>
      </c>
      <c r="D2316" s="25"/>
      <c r="E2316" s="25" t="s">
        <v>307</v>
      </c>
      <c r="F2316" s="7" t="s">
        <v>28</v>
      </c>
      <c r="G2316" s="25" t="s">
        <v>308</v>
      </c>
      <c r="H2316" s="25"/>
      <c r="I2316" s="7">
        <v>3</v>
      </c>
      <c r="J2316" s="7">
        <v>1.0840000000000001</v>
      </c>
      <c r="K2316" s="7">
        <v>9.3528E-2</v>
      </c>
      <c r="L2316" s="7">
        <v>3</v>
      </c>
      <c r="M2316" s="7">
        <v>1.0089999999999999</v>
      </c>
      <c r="N2316" s="7">
        <v>9.3528E-2</v>
      </c>
    </row>
    <row r="2317" spans="1:15" x14ac:dyDescent="0.25">
      <c r="B2317" s="25" t="s">
        <v>305</v>
      </c>
      <c r="C2317" s="25" t="s">
        <v>295</v>
      </c>
      <c r="D2317" s="25"/>
      <c r="E2317" s="25" t="s">
        <v>307</v>
      </c>
      <c r="F2317" s="7" t="s">
        <v>28</v>
      </c>
      <c r="G2317" s="25" t="s">
        <v>135</v>
      </c>
      <c r="H2317" s="25"/>
      <c r="I2317" s="7">
        <v>3</v>
      </c>
      <c r="J2317" s="7">
        <v>0.80500000000000005</v>
      </c>
      <c r="K2317" s="7">
        <v>0.16800400000000001</v>
      </c>
      <c r="L2317" s="7">
        <v>3</v>
      </c>
      <c r="M2317" s="7">
        <v>1.0089999999999999</v>
      </c>
      <c r="N2317" s="7">
        <v>9.3528E-2</v>
      </c>
    </row>
    <row r="2318" spans="1:15" x14ac:dyDescent="0.25">
      <c r="B2318" s="25" t="s">
        <v>305</v>
      </c>
      <c r="C2318" s="25" t="s">
        <v>295</v>
      </c>
      <c r="D2318" s="25"/>
      <c r="E2318" s="25" t="s">
        <v>307</v>
      </c>
      <c r="F2318" s="7" t="s">
        <v>28</v>
      </c>
      <c r="G2318" s="25" t="s">
        <v>45</v>
      </c>
      <c r="H2318" s="25"/>
      <c r="I2318" s="7">
        <v>3</v>
      </c>
      <c r="J2318" s="7">
        <v>1.7270000000000001</v>
      </c>
      <c r="K2318" s="7">
        <v>5.5424000000000001E-2</v>
      </c>
      <c r="L2318" s="7">
        <v>3</v>
      </c>
      <c r="M2318" s="7">
        <v>1.0089999999999999</v>
      </c>
      <c r="N2318" s="7">
        <v>9.3528E-2</v>
      </c>
    </row>
    <row r="2319" spans="1:15" x14ac:dyDescent="0.25">
      <c r="B2319" s="25" t="s">
        <v>305</v>
      </c>
      <c r="C2319" s="25" t="s">
        <v>295</v>
      </c>
      <c r="D2319" s="25"/>
      <c r="E2319" s="25" t="s">
        <v>307</v>
      </c>
      <c r="F2319" s="7" t="s">
        <v>28</v>
      </c>
      <c r="G2319" s="25" t="s">
        <v>186</v>
      </c>
      <c r="H2319" s="25"/>
      <c r="I2319" s="7">
        <v>3</v>
      </c>
      <c r="J2319" s="7">
        <v>0.98699999999999999</v>
      </c>
      <c r="K2319" s="7">
        <v>7.4475999999999987E-2</v>
      </c>
      <c r="L2319" s="7">
        <v>3</v>
      </c>
      <c r="M2319" s="7">
        <v>1.0089999999999999</v>
      </c>
      <c r="N2319" s="7">
        <v>9.3528E-2</v>
      </c>
    </row>
    <row r="2320" spans="1:15" x14ac:dyDescent="0.25">
      <c r="B2320" s="25" t="s">
        <v>305</v>
      </c>
      <c r="C2320" s="25" t="s">
        <v>295</v>
      </c>
      <c r="D2320" s="25"/>
      <c r="E2320" s="25" t="s">
        <v>307</v>
      </c>
      <c r="F2320" s="7" t="s">
        <v>28</v>
      </c>
      <c r="G2320" s="25" t="s">
        <v>50</v>
      </c>
      <c r="H2320" s="25"/>
      <c r="I2320" s="7">
        <v>3</v>
      </c>
      <c r="J2320" s="7">
        <v>1.052</v>
      </c>
      <c r="K2320" s="7">
        <v>9.3528E-2</v>
      </c>
      <c r="L2320" s="7">
        <v>3</v>
      </c>
      <c r="M2320" s="7">
        <v>1.0089999999999999</v>
      </c>
      <c r="N2320" s="7">
        <v>9.3528E-2</v>
      </c>
    </row>
    <row r="2321" spans="2:18" x14ac:dyDescent="0.25">
      <c r="B2321" s="25"/>
      <c r="C2321" s="25"/>
      <c r="D2321" s="25"/>
      <c r="E2321" s="25"/>
      <c r="G2321" s="25"/>
      <c r="H2321" s="25"/>
    </row>
    <row r="2322" spans="2:18" x14ac:dyDescent="0.25">
      <c r="B2322" s="25"/>
      <c r="C2322" s="25"/>
      <c r="D2322" s="25"/>
      <c r="E2322" s="25"/>
      <c r="G2322" s="25"/>
      <c r="H2322" s="25"/>
      <c r="I2322" s="18" t="s">
        <v>372</v>
      </c>
      <c r="J2322" s="18" t="s">
        <v>373</v>
      </c>
      <c r="K2322" s="18" t="s">
        <v>374</v>
      </c>
      <c r="L2322" s="18" t="s">
        <v>375</v>
      </c>
      <c r="M2322" s="18" t="s">
        <v>376</v>
      </c>
      <c r="N2322" s="18" t="s">
        <v>377</v>
      </c>
      <c r="O2322" s="18" t="s">
        <v>378</v>
      </c>
      <c r="P2322" s="18"/>
      <c r="Q2322" s="18" t="s">
        <v>659</v>
      </c>
      <c r="R2322" s="18" t="s">
        <v>660</v>
      </c>
    </row>
    <row r="2323" spans="2:18" x14ac:dyDescent="0.25">
      <c r="B2323" s="25"/>
      <c r="C2323" s="25"/>
      <c r="D2323" s="25"/>
      <c r="E2323" s="25"/>
      <c r="G2323" s="25"/>
      <c r="H2323" s="25"/>
      <c r="I2323" s="18">
        <v>1</v>
      </c>
      <c r="J2323" s="18">
        <v>5.0000000000000001E-3</v>
      </c>
      <c r="K2323" s="18">
        <v>1.704</v>
      </c>
      <c r="L2323" s="18">
        <v>0</v>
      </c>
      <c r="M2323" s="18">
        <v>154</v>
      </c>
      <c r="N2323" s="18">
        <v>90</v>
      </c>
      <c r="O2323" s="18">
        <v>1.0089999999999999</v>
      </c>
      <c r="P2323" s="18"/>
      <c r="Q2323" s="18">
        <v>1.0089999999999999</v>
      </c>
      <c r="R2323" s="18">
        <f>O2331*1.732</f>
        <v>9.3528E-2</v>
      </c>
    </row>
    <row r="2324" spans="2:18" x14ac:dyDescent="0.25">
      <c r="B2324" s="25"/>
      <c r="C2324" s="25"/>
      <c r="D2324" s="25"/>
      <c r="E2324" s="25"/>
      <c r="G2324" s="25"/>
      <c r="H2324" s="25"/>
      <c r="I2324" s="18">
        <v>2</v>
      </c>
      <c r="J2324" s="18">
        <v>7.0000000000000001E-3</v>
      </c>
      <c r="K2324" s="18">
        <v>4.3040000000000003</v>
      </c>
      <c r="L2324" s="18">
        <v>0</v>
      </c>
      <c r="M2324" s="18">
        <v>17</v>
      </c>
      <c r="N2324" s="18">
        <v>90</v>
      </c>
      <c r="O2324" s="18">
        <v>1.234</v>
      </c>
      <c r="P2324" s="18"/>
      <c r="Q2324" s="18">
        <v>1.234</v>
      </c>
      <c r="R2324" s="18">
        <f t="shared" ref="R2324:R2330" si="87">O2332*1.732</f>
        <v>0.12989999999999999</v>
      </c>
    </row>
    <row r="2325" spans="2:18" x14ac:dyDescent="0.25">
      <c r="B2325" s="25"/>
      <c r="C2325" s="25"/>
      <c r="D2325" s="25"/>
      <c r="E2325" s="25"/>
      <c r="G2325" s="25"/>
      <c r="H2325" s="25"/>
      <c r="I2325" s="18">
        <v>3</v>
      </c>
      <c r="J2325" s="18">
        <v>1.0999999999999999E-2</v>
      </c>
      <c r="K2325" s="18">
        <v>3.2000000000000001E-2</v>
      </c>
      <c r="L2325" s="18">
        <v>0</v>
      </c>
      <c r="M2325" s="18">
        <v>12</v>
      </c>
      <c r="N2325" s="18">
        <v>90</v>
      </c>
      <c r="O2325" s="18">
        <v>2.0059999999999998</v>
      </c>
      <c r="P2325" s="18"/>
      <c r="Q2325" s="18">
        <v>2.0059999999999998</v>
      </c>
      <c r="R2325" s="18">
        <f t="shared" si="87"/>
        <v>7.4475999999999987E-2</v>
      </c>
    </row>
    <row r="2326" spans="2:18" x14ac:dyDescent="0.25">
      <c r="B2326" s="25"/>
      <c r="C2326" s="25"/>
      <c r="D2326" s="25"/>
      <c r="E2326" s="25"/>
      <c r="G2326" s="25"/>
      <c r="H2326" s="25"/>
      <c r="I2326" s="18">
        <v>4</v>
      </c>
      <c r="J2326" s="18">
        <v>6.0000000000000001E-3</v>
      </c>
      <c r="K2326" s="18">
        <v>26.428999999999998</v>
      </c>
      <c r="L2326" s="18">
        <v>0</v>
      </c>
      <c r="M2326" s="18">
        <v>29.332999999999998</v>
      </c>
      <c r="N2326" s="18">
        <v>90</v>
      </c>
      <c r="O2326" s="18">
        <v>1.0840000000000001</v>
      </c>
      <c r="P2326" s="18"/>
      <c r="Q2326" s="18">
        <v>1.0840000000000001</v>
      </c>
      <c r="R2326" s="18">
        <f t="shared" si="87"/>
        <v>9.3528E-2</v>
      </c>
    </row>
    <row r="2327" spans="2:18" x14ac:dyDescent="0.25">
      <c r="B2327" s="25"/>
      <c r="C2327" s="25"/>
      <c r="D2327" s="25"/>
      <c r="E2327" s="25"/>
      <c r="G2327" s="25"/>
      <c r="H2327" s="25"/>
      <c r="I2327" s="18">
        <v>5</v>
      </c>
      <c r="J2327" s="18">
        <v>4.0000000000000001E-3</v>
      </c>
      <c r="K2327" s="18">
        <v>18.477</v>
      </c>
      <c r="L2327" s="18">
        <v>0</v>
      </c>
      <c r="M2327" s="18">
        <v>20</v>
      </c>
      <c r="N2327" s="18">
        <v>90</v>
      </c>
      <c r="O2327" s="18">
        <v>0.80500000000000005</v>
      </c>
      <c r="P2327" s="18"/>
      <c r="Q2327" s="18">
        <v>0.80500000000000005</v>
      </c>
      <c r="R2327" s="18">
        <f t="shared" si="87"/>
        <v>0.16800400000000001</v>
      </c>
    </row>
    <row r="2328" spans="2:18" x14ac:dyDescent="0.25">
      <c r="B2328" s="25"/>
      <c r="C2328" s="25"/>
      <c r="D2328" s="25"/>
      <c r="E2328" s="25"/>
      <c r="G2328" s="25"/>
      <c r="H2328" s="25"/>
      <c r="I2328" s="18">
        <v>6</v>
      </c>
      <c r="J2328" s="18">
        <v>8.9999999999999993E-3</v>
      </c>
      <c r="K2328" s="18">
        <v>25.189</v>
      </c>
      <c r="L2328" s="18">
        <v>7.3330000000000002</v>
      </c>
      <c r="M2328" s="18">
        <v>139</v>
      </c>
      <c r="N2328" s="18">
        <v>90</v>
      </c>
      <c r="O2328" s="18">
        <v>1.7270000000000001</v>
      </c>
      <c r="P2328" s="18"/>
      <c r="Q2328" s="18">
        <v>1.7270000000000001</v>
      </c>
      <c r="R2328" s="18">
        <f t="shared" si="87"/>
        <v>5.5424000000000001E-2</v>
      </c>
    </row>
    <row r="2329" spans="2:18" x14ac:dyDescent="0.25">
      <c r="B2329" s="25"/>
      <c r="C2329" s="25"/>
      <c r="D2329" s="25"/>
      <c r="E2329" s="25"/>
      <c r="G2329" s="25"/>
      <c r="H2329" s="25"/>
      <c r="I2329" s="18">
        <v>7</v>
      </c>
      <c r="J2329" s="18">
        <v>5.0000000000000001E-3</v>
      </c>
      <c r="K2329" s="18">
        <v>0</v>
      </c>
      <c r="L2329" s="18">
        <v>0</v>
      </c>
      <c r="M2329" s="18">
        <v>0</v>
      </c>
      <c r="N2329" s="18">
        <v>90</v>
      </c>
      <c r="O2329" s="18">
        <v>0.98699999999999999</v>
      </c>
      <c r="P2329" s="18"/>
      <c r="Q2329" s="18">
        <v>0.98699999999999999</v>
      </c>
      <c r="R2329" s="18">
        <f t="shared" si="87"/>
        <v>7.4475999999999987E-2</v>
      </c>
    </row>
    <row r="2330" spans="2:18" x14ac:dyDescent="0.25">
      <c r="B2330" s="25"/>
      <c r="C2330" s="25"/>
      <c r="D2330" s="25"/>
      <c r="E2330" s="25"/>
      <c r="G2330" s="25"/>
      <c r="H2330" s="25"/>
      <c r="I2330" s="18">
        <v>8</v>
      </c>
      <c r="J2330" s="18">
        <v>6.0000000000000001E-3</v>
      </c>
      <c r="K2330" s="18">
        <v>0</v>
      </c>
      <c r="L2330" s="18">
        <v>0</v>
      </c>
      <c r="M2330" s="18">
        <v>0</v>
      </c>
      <c r="N2330" s="18">
        <v>90</v>
      </c>
      <c r="O2330" s="18">
        <v>1.052</v>
      </c>
      <c r="P2330" s="18"/>
      <c r="Q2330" s="18">
        <v>1.052</v>
      </c>
      <c r="R2330" s="18">
        <f t="shared" si="87"/>
        <v>9.3528E-2</v>
      </c>
    </row>
    <row r="2331" spans="2:18" x14ac:dyDescent="0.25">
      <c r="B2331" s="25"/>
      <c r="C2331" s="25"/>
      <c r="D2331" s="25"/>
      <c r="E2331" s="25"/>
      <c r="G2331" s="25"/>
      <c r="H2331" s="25"/>
      <c r="I2331" s="18">
        <v>9</v>
      </c>
      <c r="J2331" s="19">
        <v>3.166E-4</v>
      </c>
      <c r="K2331" s="18">
        <v>152.273</v>
      </c>
      <c r="L2331" s="18">
        <v>20</v>
      </c>
      <c r="M2331" s="18">
        <v>255</v>
      </c>
      <c r="N2331" s="18">
        <v>90</v>
      </c>
      <c r="O2331" s="18">
        <v>5.3999999999999999E-2</v>
      </c>
      <c r="P2331" s="18"/>
      <c r="Q2331" s="18"/>
      <c r="R2331" s="18"/>
    </row>
    <row r="2332" spans="2:18" x14ac:dyDescent="0.25">
      <c r="B2332" s="25"/>
      <c r="C2332" s="25"/>
      <c r="D2332" s="25"/>
      <c r="E2332" s="25"/>
      <c r="G2332" s="25"/>
      <c r="H2332" s="25"/>
      <c r="I2332" s="18">
        <v>10</v>
      </c>
      <c r="J2332" s="19">
        <v>4.3169999999999998E-4</v>
      </c>
      <c r="K2332" s="18">
        <v>140.80000000000001</v>
      </c>
      <c r="L2332" s="18">
        <v>0.66700000000000004</v>
      </c>
      <c r="M2332" s="18">
        <v>255</v>
      </c>
      <c r="N2332" s="18">
        <v>90</v>
      </c>
      <c r="O2332" s="18">
        <v>7.4999999999999997E-2</v>
      </c>
      <c r="P2332" s="18"/>
      <c r="Q2332" s="18"/>
      <c r="R2332" s="18"/>
    </row>
    <row r="2333" spans="2:18" x14ac:dyDescent="0.25">
      <c r="B2333" s="25"/>
      <c r="C2333" s="25"/>
      <c r="D2333" s="25"/>
      <c r="E2333" s="25"/>
      <c r="G2333" s="25"/>
      <c r="H2333" s="25"/>
      <c r="I2333" s="18">
        <v>11</v>
      </c>
      <c r="J2333" s="19">
        <v>2.5900000000000001E-4</v>
      </c>
      <c r="K2333" s="18">
        <v>135.852</v>
      </c>
      <c r="L2333" s="18">
        <v>0</v>
      </c>
      <c r="M2333" s="18">
        <v>255</v>
      </c>
      <c r="N2333" s="18">
        <v>90</v>
      </c>
      <c r="O2333" s="18">
        <v>4.2999999999999997E-2</v>
      </c>
      <c r="P2333" s="18"/>
      <c r="Q2333" s="18"/>
      <c r="R2333" s="18"/>
    </row>
    <row r="2334" spans="2:18" x14ac:dyDescent="0.25">
      <c r="B2334" s="25"/>
      <c r="C2334" s="25"/>
      <c r="D2334" s="25"/>
      <c r="E2334" s="25"/>
      <c r="G2334" s="25"/>
      <c r="H2334" s="25"/>
      <c r="I2334" s="18">
        <v>12</v>
      </c>
      <c r="J2334" s="19">
        <v>3.166E-4</v>
      </c>
      <c r="K2334" s="18">
        <v>198.45500000000001</v>
      </c>
      <c r="L2334" s="18">
        <v>43.667000000000002</v>
      </c>
      <c r="M2334" s="18">
        <v>255</v>
      </c>
      <c r="N2334" s="18">
        <v>90</v>
      </c>
      <c r="O2334" s="18">
        <v>5.3999999999999999E-2</v>
      </c>
      <c r="P2334" s="18"/>
      <c r="Q2334" s="18"/>
      <c r="R2334" s="18"/>
    </row>
    <row r="2335" spans="2:18" x14ac:dyDescent="0.25">
      <c r="B2335" s="25"/>
      <c r="C2335" s="25"/>
      <c r="D2335" s="25"/>
      <c r="E2335" s="25"/>
      <c r="G2335" s="25"/>
      <c r="H2335" s="25"/>
      <c r="I2335" s="18">
        <v>13</v>
      </c>
      <c r="J2335" s="19">
        <v>5.4679999999999996E-4</v>
      </c>
      <c r="K2335" s="18">
        <v>147.10499999999999</v>
      </c>
      <c r="L2335" s="18">
        <v>0</v>
      </c>
      <c r="M2335" s="18">
        <v>255</v>
      </c>
      <c r="N2335" s="18">
        <v>90</v>
      </c>
      <c r="O2335" s="18">
        <v>9.7000000000000003E-2</v>
      </c>
      <c r="P2335" s="18"/>
      <c r="Q2335" s="18"/>
      <c r="R2335" s="18"/>
    </row>
    <row r="2336" spans="2:18" x14ac:dyDescent="0.25">
      <c r="B2336" s="25"/>
      <c r="C2336" s="25"/>
      <c r="D2336" s="25"/>
      <c r="E2336" s="25"/>
      <c r="G2336" s="25"/>
      <c r="H2336" s="25"/>
      <c r="I2336" s="18">
        <v>14</v>
      </c>
      <c r="J2336" s="19">
        <v>2.0149999999999999E-4</v>
      </c>
      <c r="K2336" s="18">
        <v>162</v>
      </c>
      <c r="L2336" s="18">
        <v>33</v>
      </c>
      <c r="M2336" s="18">
        <v>255</v>
      </c>
      <c r="N2336" s="18">
        <v>90</v>
      </c>
      <c r="O2336" s="18">
        <v>3.2000000000000001E-2</v>
      </c>
      <c r="P2336" s="18"/>
      <c r="Q2336" s="18"/>
      <c r="R2336" s="18"/>
    </row>
    <row r="2337" spans="1:18" x14ac:dyDescent="0.25">
      <c r="B2337" s="25"/>
      <c r="C2337" s="25"/>
      <c r="D2337" s="25"/>
      <c r="E2337" s="25"/>
      <c r="G2337" s="25"/>
      <c r="H2337" s="25"/>
      <c r="I2337" s="18">
        <v>15</v>
      </c>
      <c r="J2337" s="19">
        <v>2.5900000000000001E-4</v>
      </c>
      <c r="K2337" s="18">
        <v>159.96299999999999</v>
      </c>
      <c r="L2337" s="18">
        <v>0</v>
      </c>
      <c r="M2337" s="18">
        <v>253</v>
      </c>
      <c r="N2337" s="18">
        <v>90</v>
      </c>
      <c r="O2337" s="18">
        <v>4.2999999999999997E-2</v>
      </c>
      <c r="P2337" s="18"/>
      <c r="Q2337" s="18"/>
      <c r="R2337" s="18"/>
    </row>
    <row r="2338" spans="1:18" x14ac:dyDescent="0.25">
      <c r="B2338" s="25"/>
      <c r="C2338" s="25"/>
      <c r="D2338" s="25"/>
      <c r="E2338" s="25"/>
      <c r="G2338" s="25"/>
      <c r="H2338" s="25"/>
      <c r="I2338" s="18">
        <v>16</v>
      </c>
      <c r="J2338" s="19">
        <v>3.166E-4</v>
      </c>
      <c r="K2338" s="18">
        <v>53.606000000000002</v>
      </c>
      <c r="L2338" s="18">
        <v>20.667000000000002</v>
      </c>
      <c r="M2338" s="18">
        <v>67.332999999999998</v>
      </c>
      <c r="N2338" s="18">
        <v>90</v>
      </c>
      <c r="O2338" s="18">
        <v>5.3999999999999999E-2</v>
      </c>
      <c r="P2338" s="18"/>
      <c r="Q2338" s="18"/>
      <c r="R2338" s="18"/>
    </row>
    <row r="2339" spans="1:18" x14ac:dyDescent="0.25">
      <c r="B2339" s="25"/>
      <c r="C2339" s="25"/>
      <c r="D2339" s="25"/>
      <c r="E2339" s="25"/>
      <c r="G2339" s="25"/>
      <c r="H2339" s="25"/>
    </row>
    <row r="2340" spans="1:18" s="25" customFormat="1" x14ac:dyDescent="0.25">
      <c r="A2340" s="25">
        <v>38</v>
      </c>
      <c r="B2340" s="25" t="s">
        <v>309</v>
      </c>
      <c r="C2340" s="25" t="s">
        <v>15</v>
      </c>
      <c r="E2340" s="25" t="s">
        <v>52</v>
      </c>
      <c r="F2340" s="7" t="s">
        <v>28</v>
      </c>
      <c r="G2340" s="25" t="s">
        <v>53</v>
      </c>
      <c r="I2340" s="7">
        <v>3</v>
      </c>
      <c r="J2340" s="7">
        <v>0.91500000000000004</v>
      </c>
      <c r="K2340" s="7">
        <v>4.8495999999999997E-2</v>
      </c>
      <c r="L2340" s="7">
        <v>3</v>
      </c>
      <c r="M2340" s="25">
        <v>0.99099999999999999</v>
      </c>
      <c r="N2340" s="25">
        <v>3.2908E-2</v>
      </c>
    </row>
    <row r="2341" spans="1:18" x14ac:dyDescent="0.25">
      <c r="B2341" s="25" t="s">
        <v>309</v>
      </c>
      <c r="C2341" s="25" t="s">
        <v>15</v>
      </c>
      <c r="D2341" s="25"/>
      <c r="E2341" s="25" t="s">
        <v>52</v>
      </c>
      <c r="F2341" s="7" t="s">
        <v>28</v>
      </c>
      <c r="G2341" s="25" t="s">
        <v>36</v>
      </c>
      <c r="H2341" s="25"/>
      <c r="I2341" s="7">
        <v>3</v>
      </c>
      <c r="J2341" s="7">
        <v>0.92500000000000004</v>
      </c>
      <c r="K2341" s="7">
        <v>8.1404000000000004E-2</v>
      </c>
      <c r="L2341" s="7">
        <v>3</v>
      </c>
      <c r="M2341" s="7">
        <v>1.0089999999999999</v>
      </c>
      <c r="N2341" s="7">
        <v>0.11431200000000001</v>
      </c>
    </row>
    <row r="2342" spans="1:18" x14ac:dyDescent="0.25">
      <c r="B2342" s="25" t="s">
        <v>309</v>
      </c>
      <c r="C2342" s="25" t="s">
        <v>15</v>
      </c>
      <c r="D2342" s="25"/>
      <c r="E2342" s="25" t="s">
        <v>52</v>
      </c>
      <c r="F2342" s="7" t="s">
        <v>28</v>
      </c>
      <c r="G2342" s="25" t="s">
        <v>49</v>
      </c>
      <c r="H2342" s="25"/>
      <c r="I2342" s="7">
        <v>3</v>
      </c>
      <c r="J2342" s="7">
        <v>0.69699999999999995</v>
      </c>
      <c r="K2342" s="7">
        <v>9.5259999999999997E-2</v>
      </c>
      <c r="L2342" s="7">
        <v>3</v>
      </c>
      <c r="M2342" s="7">
        <v>1</v>
      </c>
      <c r="N2342" s="7">
        <v>9.5259999999999997E-2</v>
      </c>
    </row>
    <row r="2343" spans="1:18" x14ac:dyDescent="0.25">
      <c r="B2343" s="25" t="s">
        <v>309</v>
      </c>
      <c r="C2343" s="25" t="s">
        <v>15</v>
      </c>
      <c r="D2343" s="25"/>
      <c r="E2343" s="25" t="s">
        <v>52</v>
      </c>
      <c r="F2343" s="7" t="s">
        <v>28</v>
      </c>
      <c r="G2343" s="25" t="s">
        <v>50</v>
      </c>
      <c r="H2343" s="25"/>
      <c r="I2343" s="7">
        <v>3</v>
      </c>
      <c r="J2343" s="7">
        <v>0.79800000000000004</v>
      </c>
      <c r="K2343" s="7">
        <v>0</v>
      </c>
      <c r="L2343" s="7">
        <v>3</v>
      </c>
      <c r="M2343" s="7">
        <v>0.99099999999999999</v>
      </c>
      <c r="N2343" s="7">
        <v>6.4084000000000002E-2</v>
      </c>
    </row>
    <row r="2344" spans="1:18" x14ac:dyDescent="0.25">
      <c r="B2344" s="25" t="s">
        <v>309</v>
      </c>
      <c r="C2344" s="25" t="s">
        <v>15</v>
      </c>
      <c r="D2344" s="25"/>
      <c r="E2344" s="25" t="s">
        <v>52</v>
      </c>
      <c r="F2344" s="7" t="s">
        <v>28</v>
      </c>
      <c r="G2344" s="25" t="s">
        <v>46</v>
      </c>
      <c r="H2344" s="25"/>
      <c r="I2344" s="7">
        <v>3</v>
      </c>
      <c r="J2344" s="7">
        <v>0.77100000000000002</v>
      </c>
      <c r="K2344" s="7">
        <v>6.4084000000000002E-2</v>
      </c>
      <c r="L2344" s="7">
        <v>3</v>
      </c>
      <c r="M2344" s="7">
        <v>1</v>
      </c>
      <c r="N2344" s="7">
        <v>3.1175999999999999E-2</v>
      </c>
    </row>
    <row r="2345" spans="1:18" x14ac:dyDescent="0.25">
      <c r="B2345" s="25" t="s">
        <v>309</v>
      </c>
      <c r="C2345" s="25" t="s">
        <v>15</v>
      </c>
      <c r="D2345" s="25"/>
      <c r="E2345" s="25" t="s">
        <v>52</v>
      </c>
      <c r="F2345" s="7" t="s">
        <v>28</v>
      </c>
      <c r="G2345" s="25" t="s">
        <v>56</v>
      </c>
      <c r="H2345" s="25"/>
      <c r="I2345" s="7">
        <v>3</v>
      </c>
      <c r="J2345" s="7">
        <v>0.82399999999999995</v>
      </c>
      <c r="K2345" s="7">
        <v>0.13336400000000001</v>
      </c>
      <c r="L2345" s="7">
        <v>3</v>
      </c>
      <c r="M2345" s="7">
        <v>0.998</v>
      </c>
      <c r="N2345" s="7">
        <v>9.0063999999999991E-2</v>
      </c>
    </row>
    <row r="2346" spans="1:18" x14ac:dyDescent="0.25">
      <c r="B2346" s="25" t="s">
        <v>309</v>
      </c>
      <c r="C2346" s="25" t="s">
        <v>15</v>
      </c>
      <c r="D2346" s="25"/>
      <c r="E2346" s="25" t="s">
        <v>52</v>
      </c>
      <c r="F2346" s="7" t="s">
        <v>28</v>
      </c>
      <c r="G2346" s="25" t="s">
        <v>73</v>
      </c>
      <c r="H2346" s="25"/>
      <c r="I2346" s="7">
        <v>3</v>
      </c>
      <c r="J2346" s="7">
        <v>0.61799999999999999</v>
      </c>
      <c r="K2346" s="7">
        <v>0.178396</v>
      </c>
      <c r="L2346" s="7">
        <v>3</v>
      </c>
      <c r="M2346" s="7">
        <v>0.95899999999999996</v>
      </c>
      <c r="N2346" s="7">
        <v>9.0063999999999991E-2</v>
      </c>
    </row>
    <row r="2347" spans="1:18" x14ac:dyDescent="0.25">
      <c r="B2347" s="25" t="s">
        <v>309</v>
      </c>
      <c r="C2347" s="25" t="s">
        <v>15</v>
      </c>
      <c r="D2347" s="25"/>
      <c r="E2347" s="25" t="s">
        <v>52</v>
      </c>
      <c r="F2347" s="7" t="s">
        <v>28</v>
      </c>
      <c r="G2347" s="25" t="s">
        <v>34</v>
      </c>
      <c r="H2347" s="25"/>
      <c r="I2347" s="7">
        <v>3</v>
      </c>
      <c r="J2347" s="7">
        <v>0.86199999999999999</v>
      </c>
      <c r="K2347" s="7">
        <v>0.19918</v>
      </c>
      <c r="L2347" s="7">
        <v>3</v>
      </c>
      <c r="M2347" s="7">
        <v>1.002</v>
      </c>
      <c r="N2347" s="7">
        <v>6.5816E-2</v>
      </c>
    </row>
    <row r="2348" spans="1:18" x14ac:dyDescent="0.25">
      <c r="B2348" s="25" t="s">
        <v>309</v>
      </c>
      <c r="C2348" s="25" t="s">
        <v>15</v>
      </c>
      <c r="D2348" s="25"/>
      <c r="E2348" s="25" t="s">
        <v>52</v>
      </c>
      <c r="F2348" s="7" t="s">
        <v>28</v>
      </c>
      <c r="G2348" s="25" t="s">
        <v>31</v>
      </c>
      <c r="H2348" s="25"/>
      <c r="I2348" s="7">
        <v>3</v>
      </c>
      <c r="J2348" s="7">
        <v>0.81100000000000005</v>
      </c>
      <c r="K2348" s="7">
        <v>1.0392E-2</v>
      </c>
      <c r="L2348" s="7">
        <v>3</v>
      </c>
      <c r="M2348" s="7">
        <v>0.996</v>
      </c>
      <c r="N2348" s="7">
        <v>4.5031999999999996E-2</v>
      </c>
    </row>
    <row r="2349" spans="1:18" x14ac:dyDescent="0.25">
      <c r="B2349" s="25" t="s">
        <v>309</v>
      </c>
      <c r="C2349" s="25" t="s">
        <v>15</v>
      </c>
      <c r="D2349" s="25"/>
      <c r="E2349" s="25" t="s">
        <v>52</v>
      </c>
      <c r="F2349" s="7" t="s">
        <v>28</v>
      </c>
      <c r="G2349" s="25" t="s">
        <v>33</v>
      </c>
      <c r="H2349" s="25"/>
      <c r="I2349" s="7">
        <v>3</v>
      </c>
      <c r="J2349" s="7">
        <v>0.747</v>
      </c>
      <c r="K2349" s="7">
        <v>0</v>
      </c>
      <c r="L2349" s="7">
        <v>3</v>
      </c>
      <c r="M2349" s="7">
        <v>1.0089999999999999</v>
      </c>
      <c r="N2349" s="7">
        <v>8.8331999999999994E-2</v>
      </c>
    </row>
    <row r="2350" spans="1:18" s="25" customFormat="1" x14ac:dyDescent="0.25">
      <c r="B2350" s="25" t="s">
        <v>309</v>
      </c>
      <c r="C2350" s="25" t="s">
        <v>15</v>
      </c>
      <c r="E2350" s="25" t="s">
        <v>39</v>
      </c>
      <c r="F2350" s="7" t="s">
        <v>28</v>
      </c>
      <c r="G2350" s="25" t="s">
        <v>53</v>
      </c>
      <c r="I2350" s="7">
        <v>3</v>
      </c>
      <c r="J2350" s="7">
        <v>1.0289999999999999</v>
      </c>
      <c r="K2350" s="7">
        <v>0.10738399999999999</v>
      </c>
      <c r="L2350" s="7">
        <v>3</v>
      </c>
      <c r="M2350" s="25">
        <v>1.0089999999999999</v>
      </c>
      <c r="N2350" s="25">
        <v>0.13509599999999999</v>
      </c>
    </row>
    <row r="2351" spans="1:18" x14ac:dyDescent="0.25">
      <c r="B2351" s="25" t="s">
        <v>309</v>
      </c>
      <c r="C2351" s="25" t="s">
        <v>15</v>
      </c>
      <c r="D2351" s="25"/>
      <c r="E2351" s="25" t="s">
        <v>39</v>
      </c>
      <c r="F2351" s="7" t="s">
        <v>28</v>
      </c>
      <c r="G2351" s="25" t="s">
        <v>36</v>
      </c>
      <c r="H2351" s="25"/>
      <c r="I2351" s="7">
        <v>3</v>
      </c>
      <c r="J2351" s="7">
        <v>0.82199999999999995</v>
      </c>
      <c r="K2351" s="7">
        <v>7.1012000000000006E-2</v>
      </c>
      <c r="L2351" s="7">
        <v>3</v>
      </c>
      <c r="M2351" s="7">
        <v>0.998</v>
      </c>
      <c r="N2351" s="7">
        <v>0.124704</v>
      </c>
    </row>
    <row r="2352" spans="1:18" x14ac:dyDescent="0.25">
      <c r="B2352" s="25" t="s">
        <v>309</v>
      </c>
      <c r="C2352" s="25" t="s">
        <v>15</v>
      </c>
      <c r="D2352" s="25"/>
      <c r="E2352" s="25" t="s">
        <v>39</v>
      </c>
      <c r="F2352" s="7" t="s">
        <v>28</v>
      </c>
      <c r="G2352" s="25" t="s">
        <v>676</v>
      </c>
      <c r="H2352" s="25"/>
      <c r="I2352" s="7">
        <v>3</v>
      </c>
      <c r="J2352" s="7">
        <v>0.51700000000000002</v>
      </c>
      <c r="K2352" s="7">
        <v>2.7712000000000001E-2</v>
      </c>
      <c r="L2352" s="7">
        <v>3</v>
      </c>
      <c r="M2352" s="7">
        <v>1.0089999999999999</v>
      </c>
      <c r="N2352" s="7">
        <v>0.10738399999999999</v>
      </c>
    </row>
    <row r="2353" spans="2:18" x14ac:dyDescent="0.25">
      <c r="B2353" s="25" t="s">
        <v>309</v>
      </c>
      <c r="C2353" s="25" t="s">
        <v>15</v>
      </c>
      <c r="D2353" s="25"/>
      <c r="E2353" s="25" t="s">
        <v>39</v>
      </c>
      <c r="F2353" s="7" t="s">
        <v>28</v>
      </c>
      <c r="G2353" s="25" t="s">
        <v>49</v>
      </c>
      <c r="H2353" s="25"/>
      <c r="I2353" s="7">
        <v>3</v>
      </c>
      <c r="J2353" s="7">
        <v>0.69</v>
      </c>
      <c r="K2353" s="7">
        <v>8.6599999999999993E-3</v>
      </c>
      <c r="L2353" s="7">
        <v>3</v>
      </c>
      <c r="M2353" s="7">
        <v>1.012</v>
      </c>
      <c r="N2353" s="7">
        <v>1.7319999999999999E-2</v>
      </c>
    </row>
    <row r="2354" spans="2:18" x14ac:dyDescent="0.25">
      <c r="B2354" s="25" t="s">
        <v>309</v>
      </c>
      <c r="C2354" s="25" t="s">
        <v>15</v>
      </c>
      <c r="D2354" s="25"/>
      <c r="E2354" s="25" t="s">
        <v>39</v>
      </c>
      <c r="F2354" s="7" t="s">
        <v>28</v>
      </c>
      <c r="G2354" s="25" t="s">
        <v>50</v>
      </c>
      <c r="H2354" s="25"/>
      <c r="I2354" s="7">
        <v>3</v>
      </c>
      <c r="J2354" s="7">
        <v>0.75800000000000001</v>
      </c>
      <c r="K2354" s="7">
        <v>0.22516</v>
      </c>
      <c r="L2354" s="7">
        <v>3</v>
      </c>
      <c r="M2354" s="7">
        <v>0.997</v>
      </c>
      <c r="N2354" s="7">
        <v>0.10738399999999999</v>
      </c>
    </row>
    <row r="2355" spans="2:18" x14ac:dyDescent="0.25">
      <c r="B2355" s="25" t="s">
        <v>309</v>
      </c>
      <c r="C2355" s="25" t="s">
        <v>15</v>
      </c>
      <c r="D2355" s="25"/>
      <c r="E2355" s="25" t="s">
        <v>39</v>
      </c>
      <c r="F2355" s="7" t="s">
        <v>28</v>
      </c>
      <c r="G2355" s="25" t="s">
        <v>46</v>
      </c>
      <c r="H2355" s="25"/>
      <c r="I2355" s="7">
        <v>3</v>
      </c>
      <c r="J2355" s="7">
        <v>0.54</v>
      </c>
      <c r="K2355" s="7">
        <v>0</v>
      </c>
      <c r="L2355" s="7">
        <v>3</v>
      </c>
      <c r="M2355" s="7">
        <v>1.002</v>
      </c>
      <c r="N2355" s="7">
        <v>0.10738399999999999</v>
      </c>
    </row>
    <row r="2356" spans="2:18" x14ac:dyDescent="0.25">
      <c r="B2356" s="25" t="s">
        <v>309</v>
      </c>
      <c r="C2356" s="25" t="s">
        <v>15</v>
      </c>
      <c r="D2356" s="25"/>
      <c r="E2356" s="25" t="s">
        <v>39</v>
      </c>
      <c r="F2356" s="7" t="s">
        <v>28</v>
      </c>
      <c r="G2356" s="25" t="s">
        <v>56</v>
      </c>
      <c r="H2356" s="25"/>
      <c r="I2356" s="7">
        <v>3</v>
      </c>
      <c r="J2356" s="7">
        <v>0.82199999999999995</v>
      </c>
      <c r="K2356" s="7">
        <v>0</v>
      </c>
      <c r="L2356" s="7">
        <v>3</v>
      </c>
      <c r="M2356" s="7">
        <v>1.0209999999999999</v>
      </c>
      <c r="N2356" s="7">
        <v>5.7156000000000005E-2</v>
      </c>
    </row>
    <row r="2357" spans="2:18" x14ac:dyDescent="0.25">
      <c r="B2357" s="25" t="s">
        <v>309</v>
      </c>
      <c r="C2357" s="25" t="s">
        <v>15</v>
      </c>
      <c r="D2357" s="25"/>
      <c r="E2357" s="25" t="s">
        <v>39</v>
      </c>
      <c r="F2357" s="7" t="s">
        <v>28</v>
      </c>
      <c r="G2357" s="25" t="s">
        <v>73</v>
      </c>
      <c r="H2357" s="25"/>
      <c r="I2357" s="7">
        <v>3</v>
      </c>
      <c r="J2357" s="7">
        <v>0.95399999999999996</v>
      </c>
      <c r="K2357" s="7">
        <v>4.3300000000000005E-2</v>
      </c>
      <c r="L2357" s="7">
        <v>3</v>
      </c>
      <c r="M2357" s="7">
        <v>0.996</v>
      </c>
      <c r="N2357" s="7">
        <v>8.660000000000001E-2</v>
      </c>
    </row>
    <row r="2358" spans="2:18" x14ac:dyDescent="0.25">
      <c r="B2358" s="25" t="s">
        <v>309</v>
      </c>
      <c r="C2358" s="25" t="s">
        <v>15</v>
      </c>
      <c r="D2358" s="25"/>
      <c r="E2358" s="25" t="s">
        <v>39</v>
      </c>
      <c r="F2358" s="7" t="s">
        <v>28</v>
      </c>
      <c r="G2358" s="25" t="s">
        <v>34</v>
      </c>
      <c r="H2358" s="25"/>
      <c r="I2358" s="7">
        <v>3</v>
      </c>
      <c r="J2358" s="7">
        <v>0.83799999999999997</v>
      </c>
      <c r="K2358" s="7">
        <v>0</v>
      </c>
      <c r="L2358" s="7">
        <v>3</v>
      </c>
      <c r="M2358" s="7">
        <v>1.022</v>
      </c>
      <c r="N2358" s="7">
        <v>2.9444000000000001E-2</v>
      </c>
    </row>
    <row r="2359" spans="2:18" x14ac:dyDescent="0.25">
      <c r="B2359" s="25" t="s">
        <v>309</v>
      </c>
      <c r="C2359" s="25" t="s">
        <v>15</v>
      </c>
      <c r="D2359" s="25"/>
      <c r="E2359" s="25" t="s">
        <v>39</v>
      </c>
      <c r="F2359" s="7" t="s">
        <v>28</v>
      </c>
      <c r="G2359" s="25" t="s">
        <v>31</v>
      </c>
      <c r="H2359" s="25"/>
      <c r="I2359" s="7">
        <v>3</v>
      </c>
      <c r="J2359" s="7">
        <v>1.1180000000000001</v>
      </c>
      <c r="K2359" s="7">
        <v>0.12124000000000001</v>
      </c>
      <c r="L2359" s="7">
        <v>3</v>
      </c>
      <c r="M2359" s="7">
        <v>0.996</v>
      </c>
      <c r="N2359" s="7">
        <v>7.6207999999999998E-2</v>
      </c>
    </row>
    <row r="2360" spans="2:18" x14ac:dyDescent="0.25">
      <c r="B2360" s="25" t="s">
        <v>309</v>
      </c>
      <c r="C2360" s="25" t="s">
        <v>15</v>
      </c>
      <c r="D2360" s="25"/>
      <c r="E2360" s="25" t="s">
        <v>39</v>
      </c>
      <c r="F2360" s="7" t="s">
        <v>28</v>
      </c>
      <c r="G2360" s="25" t="s">
        <v>33</v>
      </c>
      <c r="H2360" s="25"/>
      <c r="I2360" s="7">
        <v>3</v>
      </c>
      <c r="J2360" s="7">
        <v>0.70699999999999996</v>
      </c>
      <c r="K2360" s="7">
        <v>4.5031999999999996E-2</v>
      </c>
      <c r="L2360" s="7">
        <v>3</v>
      </c>
      <c r="M2360" s="7">
        <v>1.0129999999999999</v>
      </c>
      <c r="N2360" s="7">
        <v>1.5587999999999999E-2</v>
      </c>
    </row>
    <row r="2361" spans="2:18" x14ac:dyDescent="0.25">
      <c r="B2361" s="25"/>
      <c r="C2361" s="25"/>
      <c r="D2361" s="25"/>
      <c r="E2361" s="25"/>
      <c r="G2361" s="25"/>
      <c r="H2361" s="25"/>
    </row>
    <row r="2362" spans="2:18" x14ac:dyDescent="0.25">
      <c r="B2362" s="25"/>
      <c r="C2362" s="25"/>
      <c r="D2362" s="25"/>
      <c r="E2362" s="25"/>
      <c r="G2362" s="25"/>
      <c r="H2362" s="25"/>
      <c r="I2362" s="18" t="s">
        <v>372</v>
      </c>
      <c r="J2362" s="18" t="s">
        <v>373</v>
      </c>
      <c r="K2362" s="18" t="s">
        <v>374</v>
      </c>
      <c r="L2362" s="18" t="s">
        <v>375</v>
      </c>
      <c r="M2362" s="18" t="s">
        <v>376</v>
      </c>
      <c r="N2362" s="18" t="s">
        <v>377</v>
      </c>
      <c r="O2362" s="18" t="s">
        <v>378</v>
      </c>
      <c r="P2362" s="18"/>
      <c r="Q2362" s="18" t="s">
        <v>659</v>
      </c>
      <c r="R2362" s="18" t="s">
        <v>660</v>
      </c>
    </row>
    <row r="2363" spans="2:18" x14ac:dyDescent="0.25">
      <c r="B2363" s="25"/>
      <c r="C2363" s="25"/>
      <c r="D2363" s="25"/>
      <c r="E2363" s="25"/>
      <c r="G2363" s="25"/>
      <c r="H2363" s="25"/>
      <c r="I2363" s="18">
        <v>1</v>
      </c>
      <c r="J2363" s="18">
        <v>5.0000000000000001E-3</v>
      </c>
      <c r="K2363" s="18">
        <v>251.209</v>
      </c>
      <c r="L2363" s="18">
        <v>41</v>
      </c>
      <c r="M2363" s="18">
        <v>255</v>
      </c>
      <c r="N2363" s="18">
        <v>90</v>
      </c>
      <c r="O2363" s="18">
        <v>0.99099999999999999</v>
      </c>
      <c r="P2363" s="18"/>
      <c r="Q2363" s="18">
        <v>0.99099999999999999</v>
      </c>
      <c r="R2363" s="18">
        <f>O2367*1.732</f>
        <v>3.2908E-2</v>
      </c>
    </row>
    <row r="2364" spans="2:18" x14ac:dyDescent="0.25">
      <c r="B2364" s="25"/>
      <c r="C2364" s="25"/>
      <c r="D2364" s="25"/>
      <c r="E2364" s="25"/>
      <c r="G2364" s="25"/>
      <c r="H2364" s="25"/>
      <c r="I2364" s="18">
        <v>2</v>
      </c>
      <c r="J2364" s="18">
        <v>5.0000000000000001E-3</v>
      </c>
      <c r="K2364" s="18">
        <v>247.995</v>
      </c>
      <c r="L2364" s="18">
        <v>27.667000000000002</v>
      </c>
      <c r="M2364" s="18">
        <v>255</v>
      </c>
      <c r="N2364" s="18">
        <v>90</v>
      </c>
      <c r="O2364" s="18">
        <v>1.0089999999999999</v>
      </c>
      <c r="P2364" s="18"/>
      <c r="Q2364" s="18">
        <v>1.0089999999999999</v>
      </c>
      <c r="R2364" s="18">
        <f t="shared" ref="R2364:R2366" si="88">O2368*1.732</f>
        <v>0.11431200000000001</v>
      </c>
    </row>
    <row r="2365" spans="2:18" x14ac:dyDescent="0.25">
      <c r="B2365" s="25"/>
      <c r="C2365" s="25"/>
      <c r="D2365" s="25"/>
      <c r="E2365" s="25"/>
      <c r="G2365" s="25"/>
      <c r="H2365" s="25"/>
      <c r="I2365" s="18">
        <v>3</v>
      </c>
      <c r="J2365" s="18">
        <v>4.0000000000000001E-3</v>
      </c>
      <c r="K2365" s="18">
        <v>56.542000000000002</v>
      </c>
      <c r="L2365" s="18">
        <v>48.667000000000002</v>
      </c>
      <c r="M2365" s="18">
        <v>205.667</v>
      </c>
      <c r="N2365" s="18">
        <v>90</v>
      </c>
      <c r="O2365" s="18">
        <v>0.91500000000000004</v>
      </c>
      <c r="P2365" s="18"/>
      <c r="Q2365" s="18">
        <v>0.91500000000000004</v>
      </c>
      <c r="R2365" s="18">
        <f t="shared" si="88"/>
        <v>4.8495999999999997E-2</v>
      </c>
    </row>
    <row r="2366" spans="2:18" x14ac:dyDescent="0.25">
      <c r="B2366" s="25"/>
      <c r="C2366" s="25"/>
      <c r="D2366" s="25"/>
      <c r="E2366" s="25"/>
      <c r="G2366" s="25"/>
      <c r="H2366" s="25"/>
      <c r="I2366" s="18">
        <v>4</v>
      </c>
      <c r="J2366" s="18">
        <v>4.0000000000000001E-3</v>
      </c>
      <c r="K2366" s="18">
        <v>116.34699999999999</v>
      </c>
      <c r="L2366" s="18">
        <v>83</v>
      </c>
      <c r="M2366" s="18">
        <v>226.333</v>
      </c>
      <c r="N2366" s="18">
        <v>90</v>
      </c>
      <c r="O2366" s="18">
        <v>0.92500000000000004</v>
      </c>
      <c r="P2366" s="18"/>
      <c r="Q2366" s="18">
        <v>0.92500000000000004</v>
      </c>
      <c r="R2366" s="18">
        <f t="shared" si="88"/>
        <v>8.1404000000000004E-2</v>
      </c>
    </row>
    <row r="2367" spans="2:18" x14ac:dyDescent="0.25">
      <c r="B2367" s="25"/>
      <c r="C2367" s="25"/>
      <c r="D2367" s="25"/>
      <c r="E2367" s="25"/>
      <c r="G2367" s="25"/>
      <c r="H2367" s="25"/>
      <c r="I2367" s="18">
        <v>5</v>
      </c>
      <c r="J2367" s="19">
        <v>1.1120000000000001E-4</v>
      </c>
      <c r="K2367" s="18">
        <v>205.06700000000001</v>
      </c>
      <c r="L2367" s="18">
        <v>111.667</v>
      </c>
      <c r="M2367" s="18">
        <v>252.667</v>
      </c>
      <c r="N2367" s="18">
        <v>90</v>
      </c>
      <c r="O2367" s="18">
        <v>1.9E-2</v>
      </c>
      <c r="P2367" s="18"/>
      <c r="Q2367" s="18"/>
      <c r="R2367" s="18"/>
    </row>
    <row r="2368" spans="2:18" x14ac:dyDescent="0.25">
      <c r="B2368" s="25"/>
      <c r="C2368" s="25"/>
      <c r="D2368" s="25"/>
      <c r="E2368" s="25"/>
      <c r="G2368" s="25"/>
      <c r="H2368" s="25"/>
      <c r="I2368" s="18">
        <v>6</v>
      </c>
      <c r="J2368" s="19">
        <v>3.3369999999999998E-4</v>
      </c>
      <c r="K2368" s="18">
        <v>232.489</v>
      </c>
      <c r="L2368" s="18">
        <v>93</v>
      </c>
      <c r="M2368" s="18">
        <v>255</v>
      </c>
      <c r="N2368" s="18">
        <v>90</v>
      </c>
      <c r="O2368" s="18">
        <v>6.6000000000000003E-2</v>
      </c>
      <c r="P2368" s="18"/>
      <c r="Q2368" s="18"/>
      <c r="R2368" s="18"/>
    </row>
    <row r="2369" spans="2:18" x14ac:dyDescent="0.25">
      <c r="B2369" s="25"/>
      <c r="C2369" s="25"/>
      <c r="D2369" s="25"/>
      <c r="E2369" s="25"/>
      <c r="G2369" s="25"/>
      <c r="H2369" s="25"/>
      <c r="I2369" s="18">
        <v>7</v>
      </c>
      <c r="J2369" s="19">
        <v>1.5569999999999999E-4</v>
      </c>
      <c r="K2369" s="18">
        <v>202.19</v>
      </c>
      <c r="L2369" s="18">
        <v>81</v>
      </c>
      <c r="M2369" s="18">
        <v>255</v>
      </c>
      <c r="N2369" s="18">
        <v>90</v>
      </c>
      <c r="O2369" s="18">
        <v>2.8000000000000001E-2</v>
      </c>
      <c r="P2369" s="18"/>
      <c r="Q2369" s="18"/>
      <c r="R2369" s="18"/>
    </row>
    <row r="2370" spans="2:18" x14ac:dyDescent="0.25">
      <c r="B2370" s="25"/>
      <c r="C2370" s="25"/>
      <c r="D2370" s="25"/>
      <c r="E2370" s="25"/>
      <c r="G2370" s="25"/>
      <c r="H2370" s="25"/>
      <c r="I2370" s="18">
        <v>8</v>
      </c>
      <c r="J2370" s="19">
        <v>2.4469999999999998E-4</v>
      </c>
      <c r="K2370" s="18">
        <v>245.06100000000001</v>
      </c>
      <c r="L2370" s="18">
        <v>189.333</v>
      </c>
      <c r="M2370" s="18">
        <v>255</v>
      </c>
      <c r="N2370" s="18">
        <v>90</v>
      </c>
      <c r="O2370" s="18">
        <v>4.7E-2</v>
      </c>
      <c r="P2370" s="18"/>
      <c r="Q2370" s="18"/>
      <c r="R2370" s="18"/>
    </row>
    <row r="2371" spans="2:18" x14ac:dyDescent="0.25">
      <c r="B2371" s="25"/>
      <c r="C2371" s="25"/>
      <c r="D2371" s="25"/>
      <c r="E2371" s="25"/>
      <c r="G2371" s="25"/>
      <c r="H2371" s="25"/>
    </row>
    <row r="2372" spans="2:18" x14ac:dyDescent="0.25">
      <c r="B2372" s="25"/>
      <c r="C2372" s="25"/>
      <c r="D2372" s="25"/>
      <c r="E2372" s="25"/>
      <c r="G2372" s="25"/>
      <c r="H2372" s="25"/>
      <c r="I2372" s="18" t="s">
        <v>372</v>
      </c>
      <c r="J2372" s="18" t="s">
        <v>373</v>
      </c>
      <c r="K2372" s="18" t="s">
        <v>374</v>
      </c>
      <c r="L2372" s="18" t="s">
        <v>375</v>
      </c>
      <c r="M2372" s="18" t="s">
        <v>376</v>
      </c>
      <c r="N2372" s="18" t="s">
        <v>377</v>
      </c>
      <c r="O2372" s="18" t="s">
        <v>378</v>
      </c>
      <c r="P2372" s="18"/>
      <c r="Q2372" s="18" t="s">
        <v>659</v>
      </c>
      <c r="R2372" s="18" t="s">
        <v>660</v>
      </c>
    </row>
    <row r="2373" spans="2:18" x14ac:dyDescent="0.25">
      <c r="B2373" s="25"/>
      <c r="C2373" s="25"/>
      <c r="D2373" s="25"/>
      <c r="E2373" s="25"/>
      <c r="G2373" s="25"/>
      <c r="H2373" s="25"/>
      <c r="I2373" s="18">
        <v>1</v>
      </c>
      <c r="J2373" s="18">
        <v>5.0000000000000001E-3</v>
      </c>
      <c r="K2373" s="18">
        <v>249.983</v>
      </c>
      <c r="L2373" s="18">
        <v>45.332999999999998</v>
      </c>
      <c r="M2373" s="18">
        <v>255</v>
      </c>
      <c r="N2373" s="18">
        <v>90</v>
      </c>
      <c r="O2373" s="18">
        <v>1</v>
      </c>
      <c r="P2373" s="18"/>
      <c r="Q2373" s="18">
        <v>1</v>
      </c>
      <c r="R2373" s="18">
        <f>1.732*O2379</f>
        <v>9.5259999999999997E-2</v>
      </c>
    </row>
    <row r="2374" spans="2:18" x14ac:dyDescent="0.25">
      <c r="B2374" s="25"/>
      <c r="C2374" s="25"/>
      <c r="D2374" s="25"/>
      <c r="E2374" s="25"/>
      <c r="G2374" s="25"/>
      <c r="H2374" s="25"/>
      <c r="I2374" s="18">
        <v>2</v>
      </c>
      <c r="J2374" s="18">
        <v>5.0000000000000001E-3</v>
      </c>
      <c r="K2374" s="18">
        <v>251.12100000000001</v>
      </c>
      <c r="L2374" s="18">
        <v>47</v>
      </c>
      <c r="M2374" s="18">
        <v>255</v>
      </c>
      <c r="N2374" s="18">
        <v>90</v>
      </c>
      <c r="O2374" s="18">
        <v>0.99099999999999999</v>
      </c>
      <c r="P2374" s="18"/>
      <c r="Q2374" s="18">
        <v>0.99099999999999999</v>
      </c>
      <c r="R2374" s="18">
        <f t="shared" ref="R2374:R2378" si="89">1.732*O2380</f>
        <v>6.4084000000000002E-2</v>
      </c>
    </row>
    <row r="2375" spans="2:18" x14ac:dyDescent="0.25">
      <c r="B2375" s="25"/>
      <c r="C2375" s="25"/>
      <c r="D2375" s="25"/>
      <c r="E2375" s="25"/>
      <c r="G2375" s="25"/>
      <c r="H2375" s="25"/>
      <c r="I2375" s="18">
        <v>3</v>
      </c>
      <c r="J2375" s="18">
        <v>5.0000000000000001E-3</v>
      </c>
      <c r="K2375" s="18">
        <v>250.20500000000001</v>
      </c>
      <c r="L2375" s="18">
        <v>50</v>
      </c>
      <c r="M2375" s="18">
        <v>255</v>
      </c>
      <c r="N2375" s="18">
        <v>90</v>
      </c>
      <c r="O2375" s="18">
        <v>1</v>
      </c>
      <c r="P2375" s="18"/>
      <c r="Q2375" s="18">
        <v>1</v>
      </c>
      <c r="R2375" s="18">
        <f t="shared" si="89"/>
        <v>3.1175999999999999E-2</v>
      </c>
    </row>
    <row r="2376" spans="2:18" x14ac:dyDescent="0.25">
      <c r="B2376" s="25"/>
      <c r="C2376" s="25"/>
      <c r="D2376" s="25"/>
      <c r="E2376" s="25"/>
      <c r="G2376" s="25"/>
      <c r="H2376" s="25"/>
      <c r="I2376" s="18">
        <v>4</v>
      </c>
      <c r="J2376" s="18">
        <v>3.0000000000000001E-3</v>
      </c>
      <c r="K2376" s="18">
        <v>33.036999999999999</v>
      </c>
      <c r="L2376" s="18">
        <v>29</v>
      </c>
      <c r="M2376" s="18">
        <v>84.667000000000002</v>
      </c>
      <c r="N2376" s="18">
        <v>90</v>
      </c>
      <c r="O2376" s="18">
        <v>0.69699999999999995</v>
      </c>
      <c r="P2376" s="18"/>
      <c r="Q2376" s="18">
        <v>0.69699999999999995</v>
      </c>
      <c r="R2376" s="18">
        <f t="shared" si="89"/>
        <v>9.5259999999999997E-2</v>
      </c>
    </row>
    <row r="2377" spans="2:18" x14ac:dyDescent="0.25">
      <c r="B2377" s="25"/>
      <c r="C2377" s="25"/>
      <c r="D2377" s="25"/>
      <c r="E2377" s="25"/>
      <c r="G2377" s="25"/>
      <c r="H2377" s="25"/>
      <c r="I2377" s="18">
        <v>5</v>
      </c>
      <c r="J2377" s="18">
        <v>4.0000000000000001E-3</v>
      </c>
      <c r="K2377" s="18">
        <v>32.656999999999996</v>
      </c>
      <c r="L2377" s="18">
        <v>30</v>
      </c>
      <c r="M2377" s="18">
        <v>33.667000000000002</v>
      </c>
      <c r="N2377" s="18">
        <v>90</v>
      </c>
      <c r="O2377" s="18">
        <v>0.79800000000000004</v>
      </c>
      <c r="P2377" s="18"/>
      <c r="Q2377" s="18">
        <v>0.79800000000000004</v>
      </c>
      <c r="R2377" s="18">
        <f t="shared" si="89"/>
        <v>0</v>
      </c>
    </row>
    <row r="2378" spans="2:18" x14ac:dyDescent="0.25">
      <c r="B2378" s="25"/>
      <c r="C2378" s="25"/>
      <c r="D2378" s="25"/>
      <c r="E2378" s="25"/>
      <c r="G2378" s="25"/>
      <c r="H2378" s="25"/>
      <c r="I2378" s="18">
        <v>6</v>
      </c>
      <c r="J2378" s="18">
        <v>4.0000000000000001E-3</v>
      </c>
      <c r="K2378" s="18">
        <v>33.923000000000002</v>
      </c>
      <c r="L2378" s="18">
        <v>30.667000000000002</v>
      </c>
      <c r="M2378" s="18">
        <v>151</v>
      </c>
      <c r="N2378" s="18">
        <v>90</v>
      </c>
      <c r="O2378" s="18">
        <v>0.77100000000000002</v>
      </c>
      <c r="P2378" s="18"/>
      <c r="Q2378" s="18">
        <v>0.77100000000000002</v>
      </c>
      <c r="R2378" s="18">
        <f t="shared" si="89"/>
        <v>6.4084000000000002E-2</v>
      </c>
    </row>
    <row r="2379" spans="2:18" x14ac:dyDescent="0.25">
      <c r="B2379" s="25"/>
      <c r="C2379" s="25"/>
      <c r="D2379" s="25"/>
      <c r="E2379" s="25"/>
      <c r="G2379" s="25"/>
      <c r="H2379" s="25"/>
      <c r="I2379" s="18">
        <v>7</v>
      </c>
      <c r="J2379" s="19">
        <v>2.7349999999999998E-4</v>
      </c>
      <c r="K2379" s="18">
        <v>174.667</v>
      </c>
      <c r="L2379" s="18">
        <v>46.667000000000002</v>
      </c>
      <c r="M2379" s="18">
        <v>215.333</v>
      </c>
      <c r="N2379" s="18">
        <v>90</v>
      </c>
      <c r="O2379" s="18">
        <v>5.5E-2</v>
      </c>
      <c r="P2379" s="18"/>
      <c r="Q2379" s="18"/>
      <c r="R2379" s="18"/>
    </row>
    <row r="2380" spans="2:18" x14ac:dyDescent="0.25">
      <c r="B2380" s="25"/>
      <c r="C2380" s="25"/>
      <c r="D2380" s="25"/>
      <c r="E2380" s="25"/>
      <c r="G2380" s="25"/>
      <c r="H2380" s="25"/>
      <c r="I2380" s="18">
        <v>8</v>
      </c>
      <c r="J2380" s="19">
        <v>1.894E-4</v>
      </c>
      <c r="K2380" s="18">
        <v>171.70400000000001</v>
      </c>
      <c r="L2380" s="18">
        <v>64</v>
      </c>
      <c r="M2380" s="18">
        <v>218</v>
      </c>
      <c r="N2380" s="18">
        <v>90</v>
      </c>
      <c r="O2380" s="18">
        <v>3.6999999999999998E-2</v>
      </c>
      <c r="P2380" s="18"/>
      <c r="Q2380" s="18"/>
      <c r="R2380" s="18"/>
    </row>
    <row r="2381" spans="2:18" x14ac:dyDescent="0.25">
      <c r="B2381" s="25"/>
      <c r="C2381" s="25"/>
      <c r="D2381" s="25"/>
      <c r="E2381" s="25"/>
      <c r="G2381" s="25"/>
      <c r="H2381" s="25"/>
      <c r="I2381" s="18">
        <v>9</v>
      </c>
      <c r="J2381" s="19">
        <v>1.052E-4</v>
      </c>
      <c r="K2381" s="18">
        <v>243.13300000000001</v>
      </c>
      <c r="L2381" s="18">
        <v>204</v>
      </c>
      <c r="M2381" s="18">
        <v>255</v>
      </c>
      <c r="N2381" s="18">
        <v>90</v>
      </c>
      <c r="O2381" s="18">
        <v>1.7999999999999999E-2</v>
      </c>
      <c r="P2381" s="18"/>
      <c r="Q2381" s="18"/>
      <c r="R2381" s="18"/>
    </row>
    <row r="2382" spans="2:18" x14ac:dyDescent="0.25">
      <c r="B2382" s="25"/>
      <c r="C2382" s="25"/>
      <c r="D2382" s="25"/>
      <c r="E2382" s="25"/>
      <c r="G2382" s="25"/>
      <c r="H2382" s="25"/>
      <c r="I2382" s="18">
        <v>10</v>
      </c>
      <c r="J2382" s="19">
        <v>2.7349999999999998E-4</v>
      </c>
      <c r="K2382" s="18">
        <v>121.821</v>
      </c>
      <c r="L2382" s="18">
        <v>83.667000000000002</v>
      </c>
      <c r="M2382" s="18">
        <v>132.667</v>
      </c>
      <c r="N2382" s="18">
        <v>90</v>
      </c>
      <c r="O2382" s="18">
        <v>5.5E-2</v>
      </c>
      <c r="P2382" s="18"/>
      <c r="Q2382" s="18"/>
      <c r="R2382" s="18"/>
    </row>
    <row r="2383" spans="2:18" x14ac:dyDescent="0.25">
      <c r="B2383" s="25"/>
      <c r="C2383" s="25"/>
      <c r="D2383" s="25"/>
      <c r="E2383" s="25"/>
      <c r="G2383" s="25"/>
      <c r="H2383" s="25"/>
      <c r="I2383" s="18">
        <v>11</v>
      </c>
      <c r="J2383" s="18">
        <v>18.846</v>
      </c>
      <c r="K2383" s="18">
        <v>221.79900000000001</v>
      </c>
      <c r="L2383" s="18">
        <v>6</v>
      </c>
      <c r="M2383" s="18">
        <v>255</v>
      </c>
      <c r="N2383" s="18">
        <v>0</v>
      </c>
      <c r="O2383" s="18">
        <v>0</v>
      </c>
      <c r="P2383" s="18"/>
      <c r="Q2383" s="18"/>
      <c r="R2383" s="18"/>
    </row>
    <row r="2384" spans="2:18" x14ac:dyDescent="0.25">
      <c r="B2384" s="25"/>
      <c r="C2384" s="25"/>
      <c r="D2384" s="25"/>
      <c r="E2384" s="25"/>
      <c r="G2384" s="25"/>
      <c r="H2384" s="25"/>
      <c r="I2384" s="18">
        <v>12</v>
      </c>
      <c r="J2384" s="19">
        <v>1.894E-4</v>
      </c>
      <c r="K2384" s="18">
        <v>90.703999999999994</v>
      </c>
      <c r="L2384" s="18">
        <v>42</v>
      </c>
      <c r="M2384" s="18">
        <v>118.333</v>
      </c>
      <c r="N2384" s="18">
        <v>90</v>
      </c>
      <c r="O2384" s="18">
        <v>3.6999999999999998E-2</v>
      </c>
      <c r="P2384" s="18"/>
      <c r="Q2384" s="18"/>
      <c r="R2384" s="18"/>
    </row>
    <row r="2385" spans="2:18" x14ac:dyDescent="0.25">
      <c r="B2385" s="25"/>
      <c r="C2385" s="25"/>
      <c r="D2385" s="25"/>
      <c r="E2385" s="25"/>
      <c r="G2385" s="25"/>
      <c r="H2385" s="25"/>
    </row>
    <row r="2386" spans="2:18" x14ac:dyDescent="0.25">
      <c r="B2386" s="25"/>
      <c r="C2386" s="25"/>
      <c r="D2386" s="25"/>
      <c r="E2386" s="25"/>
      <c r="G2386" s="25"/>
      <c r="H2386" s="25"/>
      <c r="I2386" s="18" t="s">
        <v>372</v>
      </c>
      <c r="J2386" s="18" t="s">
        <v>373</v>
      </c>
      <c r="K2386" s="18" t="s">
        <v>374</v>
      </c>
      <c r="L2386" s="18" t="s">
        <v>375</v>
      </c>
      <c r="M2386" s="18" t="s">
        <v>376</v>
      </c>
      <c r="N2386" s="18" t="s">
        <v>377</v>
      </c>
      <c r="O2386" s="18" t="s">
        <v>378</v>
      </c>
      <c r="P2386" s="18"/>
      <c r="Q2386" s="18" t="s">
        <v>659</v>
      </c>
      <c r="R2386" s="18" t="s">
        <v>660</v>
      </c>
    </row>
    <row r="2387" spans="2:18" x14ac:dyDescent="0.25">
      <c r="B2387" s="25"/>
      <c r="C2387" s="25"/>
      <c r="D2387" s="25"/>
      <c r="E2387" s="25"/>
      <c r="G2387" s="25"/>
      <c r="H2387" s="25"/>
      <c r="I2387" s="18">
        <v>1</v>
      </c>
      <c r="J2387" s="18">
        <v>6.0000000000000001E-3</v>
      </c>
      <c r="K2387" s="18">
        <v>251.99600000000001</v>
      </c>
      <c r="L2387" s="18">
        <v>50.332999999999998</v>
      </c>
      <c r="M2387" s="18">
        <v>255</v>
      </c>
      <c r="N2387" s="18">
        <v>90</v>
      </c>
      <c r="O2387" s="18">
        <v>0.998</v>
      </c>
      <c r="P2387" s="18"/>
      <c r="Q2387" s="18">
        <v>0.998</v>
      </c>
      <c r="R2387" s="18">
        <f>O2391*1.732</f>
        <v>9.0063999999999991E-2</v>
      </c>
    </row>
    <row r="2388" spans="2:18" x14ac:dyDescent="0.25">
      <c r="B2388" s="25"/>
      <c r="C2388" s="25"/>
      <c r="D2388" s="25"/>
      <c r="E2388" s="25"/>
      <c r="G2388" s="25"/>
      <c r="H2388" s="25"/>
      <c r="I2388" s="18">
        <v>2</v>
      </c>
      <c r="J2388" s="18">
        <v>6.0000000000000001E-3</v>
      </c>
      <c r="K2388" s="18">
        <v>251.70699999999999</v>
      </c>
      <c r="L2388" s="18">
        <v>54.332999999999998</v>
      </c>
      <c r="M2388" s="18">
        <v>255</v>
      </c>
      <c r="N2388" s="18">
        <v>90</v>
      </c>
      <c r="O2388" s="18">
        <v>0.95899999999999996</v>
      </c>
      <c r="P2388" s="18"/>
      <c r="Q2388" s="18">
        <v>0.95899999999999996</v>
      </c>
      <c r="R2388" s="18">
        <f t="shared" ref="R2388:R2390" si="90">O2392*1.732</f>
        <v>9.0063999999999991E-2</v>
      </c>
    </row>
    <row r="2389" spans="2:18" x14ac:dyDescent="0.25">
      <c r="B2389" s="25"/>
      <c r="C2389" s="25"/>
      <c r="D2389" s="25"/>
      <c r="E2389" s="25"/>
      <c r="G2389" s="25"/>
      <c r="H2389" s="25"/>
      <c r="I2389" s="18">
        <v>3</v>
      </c>
      <c r="J2389" s="18">
        <v>5.0000000000000001E-3</v>
      </c>
      <c r="K2389" s="18">
        <v>116.76</v>
      </c>
      <c r="L2389" s="18">
        <v>37.332999999999998</v>
      </c>
      <c r="M2389" s="18">
        <v>151</v>
      </c>
      <c r="N2389" s="18">
        <v>-90</v>
      </c>
      <c r="O2389" s="18">
        <v>0.82399999999999995</v>
      </c>
      <c r="P2389" s="18"/>
      <c r="Q2389" s="18">
        <v>0.82399999999999995</v>
      </c>
      <c r="R2389" s="18">
        <f t="shared" si="90"/>
        <v>0.13336400000000001</v>
      </c>
    </row>
    <row r="2390" spans="2:18" x14ac:dyDescent="0.25">
      <c r="B2390" s="25"/>
      <c r="C2390" s="25"/>
      <c r="D2390" s="25"/>
      <c r="E2390" s="25"/>
      <c r="G2390" s="25"/>
      <c r="H2390" s="25"/>
      <c r="I2390" s="18">
        <v>4</v>
      </c>
      <c r="J2390" s="18">
        <v>4.0000000000000001E-3</v>
      </c>
      <c r="K2390" s="18">
        <v>198.26499999999999</v>
      </c>
      <c r="L2390" s="18">
        <v>39.332999999999998</v>
      </c>
      <c r="M2390" s="18">
        <v>246.333</v>
      </c>
      <c r="N2390" s="18">
        <v>-90</v>
      </c>
      <c r="O2390" s="18">
        <v>0.61799999999999999</v>
      </c>
      <c r="P2390" s="18"/>
      <c r="Q2390" s="18">
        <v>0.61799999999999999</v>
      </c>
      <c r="R2390" s="18">
        <f t="shared" si="90"/>
        <v>0.178396</v>
      </c>
    </row>
    <row r="2391" spans="2:18" x14ac:dyDescent="0.25">
      <c r="B2391" s="25"/>
      <c r="C2391" s="25"/>
      <c r="D2391" s="25"/>
      <c r="E2391" s="25"/>
      <c r="G2391" s="25"/>
      <c r="H2391" s="25"/>
      <c r="I2391" s="18">
        <v>5</v>
      </c>
      <c r="J2391" s="19">
        <v>3.7300000000000001E-4</v>
      </c>
      <c r="K2391" s="18">
        <v>143.07400000000001</v>
      </c>
      <c r="L2391" s="18">
        <v>43.332999999999998</v>
      </c>
      <c r="M2391" s="18">
        <v>217.333</v>
      </c>
      <c r="N2391" s="18">
        <v>90</v>
      </c>
      <c r="O2391" s="18">
        <v>5.1999999999999998E-2</v>
      </c>
      <c r="P2391" s="18"/>
      <c r="Q2391" s="18"/>
      <c r="R2391" s="18"/>
    </row>
    <row r="2392" spans="2:18" x14ac:dyDescent="0.25">
      <c r="B2392" s="25"/>
      <c r="C2392" s="25"/>
      <c r="D2392" s="25"/>
      <c r="E2392" s="25"/>
      <c r="G2392" s="25"/>
      <c r="H2392" s="25"/>
      <c r="I2392" s="18">
        <v>6</v>
      </c>
      <c r="J2392" s="19">
        <v>3.7300000000000001E-4</v>
      </c>
      <c r="K2392" s="18">
        <v>193.667</v>
      </c>
      <c r="L2392" s="18">
        <v>36.667000000000002</v>
      </c>
      <c r="M2392" s="18">
        <v>255</v>
      </c>
      <c r="N2392" s="18">
        <v>90</v>
      </c>
      <c r="O2392" s="18">
        <v>5.1999999999999998E-2</v>
      </c>
      <c r="P2392" s="18"/>
      <c r="Q2392" s="18"/>
      <c r="R2392" s="18"/>
    </row>
    <row r="2393" spans="2:18" x14ac:dyDescent="0.25">
      <c r="B2393" s="25"/>
      <c r="C2393" s="25"/>
      <c r="D2393" s="25"/>
      <c r="E2393" s="25"/>
      <c r="G2393" s="25"/>
      <c r="H2393" s="25"/>
      <c r="I2393" s="18">
        <v>7</v>
      </c>
      <c r="J2393" s="19">
        <v>5.3879999999999998E-4</v>
      </c>
      <c r="K2393" s="18">
        <v>232.56399999999999</v>
      </c>
      <c r="L2393" s="18">
        <v>58.332999999999998</v>
      </c>
      <c r="M2393" s="18">
        <v>255</v>
      </c>
      <c r="N2393" s="18">
        <v>90</v>
      </c>
      <c r="O2393" s="18">
        <v>7.6999999999999999E-2</v>
      </c>
      <c r="P2393" s="18"/>
      <c r="Q2393" s="18"/>
      <c r="R2393" s="18"/>
    </row>
    <row r="2394" spans="2:18" x14ac:dyDescent="0.25">
      <c r="B2394" s="25"/>
      <c r="C2394" s="25"/>
      <c r="D2394" s="25"/>
      <c r="E2394" s="25"/>
      <c r="G2394" s="25"/>
      <c r="H2394" s="25"/>
      <c r="I2394" s="18">
        <v>8</v>
      </c>
      <c r="J2394" s="19">
        <v>7.046E-4</v>
      </c>
      <c r="K2394" s="18">
        <v>224.09800000000001</v>
      </c>
      <c r="L2394" s="18">
        <v>44</v>
      </c>
      <c r="M2394" s="18">
        <v>255</v>
      </c>
      <c r="N2394" s="18">
        <v>90</v>
      </c>
      <c r="O2394" s="18">
        <v>0.10299999999999999</v>
      </c>
      <c r="P2394" s="18"/>
      <c r="Q2394" s="18"/>
      <c r="R2394" s="18"/>
    </row>
    <row r="2395" spans="2:18" x14ac:dyDescent="0.25">
      <c r="B2395" s="25"/>
      <c r="C2395" s="25"/>
      <c r="D2395" s="25"/>
      <c r="E2395" s="25"/>
      <c r="G2395" s="25"/>
      <c r="H2395" s="25"/>
    </row>
    <row r="2396" spans="2:18" x14ac:dyDescent="0.25">
      <c r="B2396" s="25"/>
      <c r="C2396" s="25"/>
      <c r="D2396" s="25"/>
      <c r="E2396" s="25"/>
      <c r="G2396" s="25"/>
      <c r="H2396" s="25"/>
      <c r="I2396" s="18" t="s">
        <v>372</v>
      </c>
      <c r="J2396" s="18" t="s">
        <v>373</v>
      </c>
      <c r="K2396" s="18" t="s">
        <v>374</v>
      </c>
      <c r="L2396" s="18" t="s">
        <v>375</v>
      </c>
      <c r="M2396" s="18" t="s">
        <v>376</v>
      </c>
      <c r="N2396" s="18" t="s">
        <v>377</v>
      </c>
      <c r="O2396" s="18" t="s">
        <v>378</v>
      </c>
      <c r="P2396" s="18"/>
      <c r="Q2396" s="18" t="s">
        <v>659</v>
      </c>
      <c r="R2396" s="18" t="s">
        <v>660</v>
      </c>
    </row>
    <row r="2397" spans="2:18" x14ac:dyDescent="0.25">
      <c r="B2397" s="25"/>
      <c r="C2397" s="25"/>
      <c r="D2397" s="25"/>
      <c r="E2397" s="25"/>
      <c r="G2397" s="25"/>
      <c r="H2397" s="25"/>
      <c r="I2397" s="18">
        <v>1</v>
      </c>
      <c r="J2397" s="18">
        <v>6.0000000000000001E-3</v>
      </c>
      <c r="K2397" s="18">
        <v>249.673</v>
      </c>
      <c r="L2397" s="18">
        <v>29.667000000000002</v>
      </c>
      <c r="M2397" s="18">
        <v>255</v>
      </c>
      <c r="N2397" s="18">
        <v>90</v>
      </c>
      <c r="O2397" s="18">
        <v>1.002</v>
      </c>
      <c r="P2397" s="18"/>
      <c r="Q2397" s="18">
        <v>1.002</v>
      </c>
      <c r="R2397" s="18">
        <f>1.732*O2403</f>
        <v>6.5816E-2</v>
      </c>
    </row>
    <row r="2398" spans="2:18" x14ac:dyDescent="0.25">
      <c r="B2398" s="25"/>
      <c r="C2398" s="25"/>
      <c r="D2398" s="25"/>
      <c r="E2398" s="25"/>
      <c r="G2398" s="25"/>
      <c r="H2398" s="25"/>
      <c r="I2398" s="18">
        <v>2</v>
      </c>
      <c r="J2398" s="18">
        <v>6.0000000000000001E-3</v>
      </c>
      <c r="K2398" s="18">
        <v>177.696</v>
      </c>
      <c r="L2398" s="18">
        <v>55</v>
      </c>
      <c r="M2398" s="18">
        <v>183.333</v>
      </c>
      <c r="N2398" s="18">
        <v>90</v>
      </c>
      <c r="O2398" s="18">
        <v>0.996</v>
      </c>
      <c r="P2398" s="18"/>
      <c r="Q2398" s="18">
        <v>0.996</v>
      </c>
      <c r="R2398" s="18">
        <f t="shared" ref="R2398:R2402" si="91">1.732*O2404</f>
        <v>4.5031999999999996E-2</v>
      </c>
    </row>
    <row r="2399" spans="2:18" x14ac:dyDescent="0.25">
      <c r="B2399" s="25"/>
      <c r="C2399" s="25"/>
      <c r="D2399" s="25"/>
      <c r="E2399" s="25"/>
      <c r="G2399" s="25"/>
      <c r="H2399" s="25"/>
      <c r="I2399" s="18">
        <v>3</v>
      </c>
      <c r="J2399" s="18">
        <v>6.0000000000000001E-3</v>
      </c>
      <c r="K2399" s="18">
        <v>86.085999999999999</v>
      </c>
      <c r="L2399" s="18">
        <v>32.332999999999998</v>
      </c>
      <c r="M2399" s="18">
        <v>91</v>
      </c>
      <c r="N2399" s="18">
        <v>90</v>
      </c>
      <c r="O2399" s="18">
        <v>1.0089999999999999</v>
      </c>
      <c r="P2399" s="18"/>
      <c r="Q2399" s="18">
        <v>1.0089999999999999</v>
      </c>
      <c r="R2399" s="18">
        <f t="shared" si="91"/>
        <v>8.8331999999999994E-2</v>
      </c>
    </row>
    <row r="2400" spans="2:18" x14ac:dyDescent="0.25">
      <c r="B2400" s="25"/>
      <c r="C2400" s="25"/>
      <c r="D2400" s="25"/>
      <c r="E2400" s="25"/>
      <c r="G2400" s="25"/>
      <c r="H2400" s="25"/>
      <c r="I2400" s="18">
        <v>4</v>
      </c>
      <c r="J2400" s="18">
        <v>6.0000000000000001E-3</v>
      </c>
      <c r="K2400" s="18">
        <v>45.793999999999997</v>
      </c>
      <c r="L2400" s="18">
        <v>35.332999999999998</v>
      </c>
      <c r="M2400" s="18">
        <v>134.667</v>
      </c>
      <c r="N2400" s="18">
        <v>90</v>
      </c>
      <c r="O2400" s="18">
        <v>0.86199999999999999</v>
      </c>
      <c r="P2400" s="18"/>
      <c r="Q2400" s="18">
        <v>0.86199999999999999</v>
      </c>
      <c r="R2400" s="18">
        <f t="shared" si="91"/>
        <v>0.19918</v>
      </c>
    </row>
    <row r="2401" spans="2:18" x14ac:dyDescent="0.25">
      <c r="B2401" s="25"/>
      <c r="C2401" s="25"/>
      <c r="D2401" s="25"/>
      <c r="E2401" s="25"/>
      <c r="G2401" s="25"/>
      <c r="H2401" s="25"/>
      <c r="I2401" s="18">
        <v>5</v>
      </c>
      <c r="J2401" s="18">
        <v>5.0000000000000001E-3</v>
      </c>
      <c r="K2401" s="18">
        <v>29.995000000000001</v>
      </c>
      <c r="L2401" s="18">
        <v>23</v>
      </c>
      <c r="M2401" s="18">
        <v>44.332999999999998</v>
      </c>
      <c r="N2401" s="18">
        <v>90</v>
      </c>
      <c r="O2401" s="18">
        <v>0.81100000000000005</v>
      </c>
      <c r="P2401" s="18"/>
      <c r="Q2401" s="18">
        <v>0.81100000000000005</v>
      </c>
      <c r="R2401" s="18">
        <f t="shared" si="91"/>
        <v>1.0392E-2</v>
      </c>
    </row>
    <row r="2402" spans="2:18" x14ac:dyDescent="0.25">
      <c r="B2402" s="25"/>
      <c r="C2402" s="25"/>
      <c r="D2402" s="25"/>
      <c r="E2402" s="25"/>
      <c r="G2402" s="25"/>
      <c r="H2402" s="25"/>
      <c r="I2402" s="18">
        <v>6</v>
      </c>
      <c r="J2402" s="18">
        <v>5.0000000000000001E-3</v>
      </c>
      <c r="K2402" s="18">
        <v>36.253999999999998</v>
      </c>
      <c r="L2402" s="18">
        <v>17.667000000000002</v>
      </c>
      <c r="M2402" s="18">
        <v>54.667000000000002</v>
      </c>
      <c r="N2402" s="18">
        <v>90</v>
      </c>
      <c r="O2402" s="18">
        <v>0.747</v>
      </c>
      <c r="P2402" s="18"/>
      <c r="Q2402" s="18">
        <v>0.747</v>
      </c>
      <c r="R2402" s="18">
        <f t="shared" si="91"/>
        <v>0</v>
      </c>
    </row>
    <row r="2403" spans="2:18" x14ac:dyDescent="0.25">
      <c r="B2403" s="25"/>
      <c r="C2403" s="25"/>
      <c r="D2403" s="25"/>
      <c r="E2403" s="25"/>
      <c r="G2403" s="25"/>
      <c r="H2403" s="25"/>
      <c r="I2403" s="18">
        <v>7</v>
      </c>
      <c r="J2403" s="19">
        <v>2.8519999999999999E-4</v>
      </c>
      <c r="K2403" s="18">
        <v>95</v>
      </c>
      <c r="L2403" s="18">
        <v>32.667000000000002</v>
      </c>
      <c r="M2403" s="18">
        <v>143.333</v>
      </c>
      <c r="N2403" s="18">
        <v>90</v>
      </c>
      <c r="O2403" s="18">
        <v>3.7999999999999999E-2</v>
      </c>
      <c r="P2403" s="18"/>
      <c r="Q2403" s="18"/>
      <c r="R2403" s="18"/>
    </row>
    <row r="2404" spans="2:18" x14ac:dyDescent="0.25">
      <c r="B2404" s="25"/>
      <c r="C2404" s="25"/>
      <c r="D2404" s="25"/>
      <c r="E2404" s="25"/>
      <c r="G2404" s="25"/>
      <c r="H2404" s="25"/>
      <c r="I2404" s="18">
        <v>8</v>
      </c>
      <c r="J2404" s="19">
        <v>2.0369999999999999E-4</v>
      </c>
      <c r="K2404" s="18">
        <v>112.333</v>
      </c>
      <c r="L2404" s="18">
        <v>55.667000000000002</v>
      </c>
      <c r="M2404" s="18">
        <v>186.333</v>
      </c>
      <c r="N2404" s="18">
        <v>90</v>
      </c>
      <c r="O2404" s="18">
        <v>2.5999999999999999E-2</v>
      </c>
      <c r="P2404" s="18"/>
      <c r="Q2404" s="18"/>
      <c r="R2404" s="18"/>
    </row>
    <row r="2405" spans="2:18" x14ac:dyDescent="0.25">
      <c r="B2405" s="25"/>
      <c r="C2405" s="25"/>
      <c r="D2405" s="25"/>
      <c r="E2405" s="25"/>
      <c r="G2405" s="25"/>
      <c r="H2405" s="25"/>
      <c r="I2405" s="18">
        <v>9</v>
      </c>
      <c r="J2405" s="19">
        <v>3.6670000000000002E-4</v>
      </c>
      <c r="K2405" s="18">
        <v>174.40700000000001</v>
      </c>
      <c r="L2405" s="18">
        <v>35.332999999999998</v>
      </c>
      <c r="M2405" s="18">
        <v>219.333</v>
      </c>
      <c r="N2405" s="18">
        <v>90</v>
      </c>
      <c r="O2405" s="18">
        <v>5.0999999999999997E-2</v>
      </c>
      <c r="P2405" s="18"/>
      <c r="Q2405" s="18"/>
      <c r="R2405" s="18"/>
    </row>
    <row r="2406" spans="2:18" x14ac:dyDescent="0.25">
      <c r="B2406" s="25"/>
      <c r="C2406" s="25"/>
      <c r="D2406" s="25"/>
      <c r="E2406" s="25"/>
      <c r="G2406" s="25"/>
      <c r="H2406" s="25"/>
      <c r="I2406" s="18">
        <v>10</v>
      </c>
      <c r="J2406" s="19">
        <v>7.7410000000000001E-4</v>
      </c>
      <c r="K2406" s="18">
        <v>226.053</v>
      </c>
      <c r="L2406" s="18">
        <v>40.332999999999998</v>
      </c>
      <c r="M2406" s="18">
        <v>255</v>
      </c>
      <c r="N2406" s="18">
        <v>90</v>
      </c>
      <c r="O2406" s="18">
        <v>0.115</v>
      </c>
      <c r="P2406" s="18"/>
      <c r="Q2406" s="18"/>
      <c r="R2406" s="18"/>
    </row>
    <row r="2407" spans="2:18" x14ac:dyDescent="0.25">
      <c r="B2407" s="25"/>
      <c r="C2407" s="25"/>
      <c r="D2407" s="25"/>
      <c r="E2407" s="25"/>
      <c r="G2407" s="25"/>
      <c r="H2407" s="25"/>
      <c r="I2407" s="18">
        <v>11</v>
      </c>
      <c r="J2407" s="19">
        <v>8.1479999999999999E-5</v>
      </c>
      <c r="K2407" s="18">
        <v>190.167</v>
      </c>
      <c r="L2407" s="18">
        <v>141.333</v>
      </c>
      <c r="M2407" s="18">
        <v>239</v>
      </c>
      <c r="N2407" s="18">
        <v>90</v>
      </c>
      <c r="O2407" s="18">
        <v>6.0000000000000001E-3</v>
      </c>
      <c r="P2407" s="18"/>
      <c r="Q2407" s="18"/>
      <c r="R2407" s="18"/>
    </row>
    <row r="2408" spans="2:18" x14ac:dyDescent="0.25">
      <c r="B2408" s="25"/>
      <c r="C2408" s="25"/>
      <c r="D2408" s="25"/>
      <c r="E2408" s="25"/>
      <c r="G2408" s="25"/>
      <c r="H2408" s="25"/>
      <c r="I2408" s="18">
        <v>12</v>
      </c>
      <c r="J2408" s="18">
        <v>14.473000000000001</v>
      </c>
      <c r="K2408" s="18">
        <v>229.87200000000001</v>
      </c>
      <c r="L2408" s="18">
        <v>0</v>
      </c>
      <c r="M2408" s="18">
        <v>255</v>
      </c>
      <c r="N2408" s="18">
        <v>0</v>
      </c>
      <c r="O2408" s="18">
        <v>0</v>
      </c>
      <c r="P2408" s="18"/>
      <c r="Q2408" s="18"/>
      <c r="R2408" s="18"/>
    </row>
    <row r="2409" spans="2:18" x14ac:dyDescent="0.25">
      <c r="B2409" s="25"/>
      <c r="C2409" s="25"/>
      <c r="D2409" s="25"/>
      <c r="E2409" s="25"/>
      <c r="G2409" s="25"/>
      <c r="H2409" s="25"/>
    </row>
    <row r="2410" spans="2:18" x14ac:dyDescent="0.25">
      <c r="B2410" s="25"/>
      <c r="C2410" s="25"/>
      <c r="D2410" s="25"/>
      <c r="E2410" s="25"/>
      <c r="G2410" s="25"/>
      <c r="H2410" s="25"/>
      <c r="I2410" s="18" t="s">
        <v>372</v>
      </c>
      <c r="J2410" s="18" t="s">
        <v>373</v>
      </c>
      <c r="K2410" s="18" t="s">
        <v>374</v>
      </c>
      <c r="L2410" s="18" t="s">
        <v>375</v>
      </c>
      <c r="M2410" s="18" t="s">
        <v>376</v>
      </c>
      <c r="N2410" s="18" t="s">
        <v>377</v>
      </c>
      <c r="O2410" s="18" t="s">
        <v>378</v>
      </c>
      <c r="P2410" s="18"/>
      <c r="Q2410" s="18" t="s">
        <v>659</v>
      </c>
      <c r="R2410" s="18" t="s">
        <v>660</v>
      </c>
    </row>
    <row r="2411" spans="2:18" x14ac:dyDescent="0.25">
      <c r="B2411" s="25"/>
      <c r="C2411" s="25"/>
      <c r="D2411" s="25"/>
      <c r="E2411" s="25"/>
      <c r="G2411" s="25"/>
      <c r="H2411" s="25"/>
      <c r="I2411" s="18">
        <v>1</v>
      </c>
      <c r="J2411" s="18">
        <v>5.0000000000000001E-3</v>
      </c>
      <c r="K2411" s="18">
        <v>250.55799999999999</v>
      </c>
      <c r="L2411" s="18">
        <v>35.332999999999998</v>
      </c>
      <c r="M2411" s="18">
        <v>255</v>
      </c>
      <c r="N2411" s="18">
        <v>90</v>
      </c>
      <c r="O2411" s="18">
        <v>1.0089999999999999</v>
      </c>
      <c r="P2411" s="18"/>
      <c r="Q2411" s="18">
        <v>1.0089999999999999</v>
      </c>
      <c r="R2411" s="18">
        <f>O2417*1.732</f>
        <v>0.13509599999999999</v>
      </c>
    </row>
    <row r="2412" spans="2:18" x14ac:dyDescent="0.25">
      <c r="B2412" s="25"/>
      <c r="C2412" s="25"/>
      <c r="D2412" s="25"/>
      <c r="E2412" s="25"/>
      <c r="G2412" s="25"/>
      <c r="H2412" s="25"/>
      <c r="I2412" s="18">
        <v>2</v>
      </c>
      <c r="J2412" s="18">
        <v>5.0000000000000001E-3</v>
      </c>
      <c r="K2412" s="18">
        <v>251.05500000000001</v>
      </c>
      <c r="L2412" s="18">
        <v>45.332999999999998</v>
      </c>
      <c r="M2412" s="18">
        <v>255</v>
      </c>
      <c r="N2412" s="18">
        <v>90</v>
      </c>
      <c r="O2412" s="18">
        <v>0.998</v>
      </c>
      <c r="P2412" s="18"/>
      <c r="Q2412" s="18">
        <v>0.998</v>
      </c>
      <c r="R2412" s="18">
        <f t="shared" ref="R2412:R2416" si="92">O2418*1.732</f>
        <v>0.124704</v>
      </c>
    </row>
    <row r="2413" spans="2:18" x14ac:dyDescent="0.25">
      <c r="B2413" s="25"/>
      <c r="C2413" s="25"/>
      <c r="D2413" s="25"/>
      <c r="E2413" s="25"/>
      <c r="G2413" s="25"/>
      <c r="H2413" s="25"/>
      <c r="I2413" s="18">
        <v>3</v>
      </c>
      <c r="J2413" s="18">
        <v>5.0000000000000001E-3</v>
      </c>
      <c r="K2413" s="18">
        <v>251.72399999999999</v>
      </c>
      <c r="L2413" s="18">
        <v>38.332999999999998</v>
      </c>
      <c r="M2413" s="18">
        <v>255</v>
      </c>
      <c r="N2413" s="18">
        <v>90</v>
      </c>
      <c r="O2413" s="18">
        <v>1.0089999999999999</v>
      </c>
      <c r="P2413" s="18"/>
      <c r="Q2413" s="18">
        <v>1.0089999999999999</v>
      </c>
      <c r="R2413" s="18">
        <f t="shared" si="92"/>
        <v>0.10738399999999999</v>
      </c>
    </row>
    <row r="2414" spans="2:18" x14ac:dyDescent="0.25">
      <c r="B2414" s="25"/>
      <c r="C2414" s="25"/>
      <c r="D2414" s="25"/>
      <c r="E2414" s="25"/>
      <c r="G2414" s="25"/>
      <c r="H2414" s="25"/>
      <c r="I2414" s="18">
        <v>4</v>
      </c>
      <c r="J2414" s="18">
        <v>5.0000000000000001E-3</v>
      </c>
      <c r="K2414" s="18">
        <v>133.62700000000001</v>
      </c>
      <c r="L2414" s="18">
        <v>49.667000000000002</v>
      </c>
      <c r="M2414" s="18">
        <v>156.667</v>
      </c>
      <c r="N2414" s="18">
        <v>90</v>
      </c>
      <c r="O2414" s="18">
        <v>1.0289999999999999</v>
      </c>
      <c r="P2414" s="18"/>
      <c r="Q2414" s="18">
        <v>1.0289999999999999</v>
      </c>
      <c r="R2414" s="18">
        <f t="shared" si="92"/>
        <v>0.10738399999999999</v>
      </c>
    </row>
    <row r="2415" spans="2:18" x14ac:dyDescent="0.25">
      <c r="B2415" s="25"/>
      <c r="C2415" s="25"/>
      <c r="D2415" s="25"/>
      <c r="E2415" s="25"/>
      <c r="G2415" s="25"/>
      <c r="H2415" s="25"/>
      <c r="I2415" s="18">
        <v>5</v>
      </c>
      <c r="J2415" s="18">
        <v>4.0000000000000001E-3</v>
      </c>
      <c r="K2415" s="18">
        <v>134.54599999999999</v>
      </c>
      <c r="L2415" s="18">
        <v>31</v>
      </c>
      <c r="M2415" s="18">
        <v>243.667</v>
      </c>
      <c r="N2415" s="18">
        <v>90</v>
      </c>
      <c r="O2415" s="18">
        <v>0.82199999999999995</v>
      </c>
      <c r="P2415" s="18"/>
      <c r="Q2415" s="18">
        <v>0.82199999999999995</v>
      </c>
      <c r="R2415" s="18">
        <f t="shared" si="92"/>
        <v>7.1012000000000006E-2</v>
      </c>
    </row>
    <row r="2416" spans="2:18" x14ac:dyDescent="0.25">
      <c r="B2416" s="25"/>
      <c r="C2416" s="25"/>
      <c r="D2416" s="25"/>
      <c r="E2416" s="25"/>
      <c r="G2416" s="25"/>
      <c r="H2416" s="25"/>
      <c r="I2416" s="18">
        <v>6</v>
      </c>
      <c r="J2416" s="18">
        <v>3.0000000000000001E-3</v>
      </c>
      <c r="K2416" s="18">
        <v>126.208</v>
      </c>
      <c r="L2416" s="18">
        <v>40.667000000000002</v>
      </c>
      <c r="M2416" s="18">
        <v>155</v>
      </c>
      <c r="N2416" s="18">
        <v>90</v>
      </c>
      <c r="O2416" s="18">
        <v>0.51700000000000002</v>
      </c>
      <c r="P2416" s="18"/>
      <c r="Q2416" s="18">
        <v>0.51700000000000002</v>
      </c>
      <c r="R2416" s="18">
        <f t="shared" si="92"/>
        <v>2.7712000000000001E-2</v>
      </c>
    </row>
    <row r="2417" spans="2:18" x14ac:dyDescent="0.25">
      <c r="B2417" s="25"/>
      <c r="C2417" s="25"/>
      <c r="D2417" s="25"/>
      <c r="E2417" s="25"/>
      <c r="G2417" s="25"/>
      <c r="H2417" s="25"/>
      <c r="I2417" s="18">
        <v>7</v>
      </c>
      <c r="J2417" s="19">
        <v>4.281E-4</v>
      </c>
      <c r="K2417" s="18">
        <v>247.18700000000001</v>
      </c>
      <c r="L2417" s="18">
        <v>183.333</v>
      </c>
      <c r="M2417" s="18">
        <v>255</v>
      </c>
      <c r="N2417" s="18">
        <v>90</v>
      </c>
      <c r="O2417" s="18">
        <v>7.8E-2</v>
      </c>
      <c r="P2417" s="18"/>
      <c r="Q2417" s="18"/>
      <c r="R2417" s="18"/>
    </row>
    <row r="2418" spans="2:18" x14ac:dyDescent="0.25">
      <c r="B2418" s="25"/>
      <c r="C2418" s="25"/>
      <c r="D2418" s="25"/>
      <c r="E2418" s="25"/>
      <c r="G2418" s="25"/>
      <c r="H2418" s="25"/>
      <c r="I2418" s="18">
        <v>8</v>
      </c>
      <c r="J2418" s="19">
        <v>4.013E-4</v>
      </c>
      <c r="K2418" s="18">
        <v>222.44399999999999</v>
      </c>
      <c r="L2418" s="18">
        <v>49.667000000000002</v>
      </c>
      <c r="M2418" s="18">
        <v>255</v>
      </c>
      <c r="N2418" s="18">
        <v>90</v>
      </c>
      <c r="O2418" s="18">
        <v>7.1999999999999995E-2</v>
      </c>
      <c r="P2418" s="18"/>
      <c r="Q2418" s="18"/>
      <c r="R2418" s="18"/>
    </row>
    <row r="2419" spans="2:18" x14ac:dyDescent="0.25">
      <c r="B2419" s="25"/>
      <c r="C2419" s="25"/>
      <c r="D2419" s="25"/>
      <c r="E2419" s="25"/>
      <c r="G2419" s="25"/>
      <c r="H2419" s="25"/>
      <c r="I2419" s="18">
        <v>9</v>
      </c>
      <c r="J2419" s="19">
        <v>3.478E-4</v>
      </c>
      <c r="K2419" s="18">
        <v>237.76900000000001</v>
      </c>
      <c r="L2419" s="18">
        <v>108.333</v>
      </c>
      <c r="M2419" s="18">
        <v>255</v>
      </c>
      <c r="N2419" s="18">
        <v>90</v>
      </c>
      <c r="O2419" s="18">
        <v>6.2E-2</v>
      </c>
      <c r="P2419" s="18"/>
      <c r="Q2419" s="18"/>
      <c r="R2419" s="18"/>
    </row>
    <row r="2420" spans="2:18" x14ac:dyDescent="0.25">
      <c r="B2420" s="25"/>
      <c r="C2420" s="25"/>
      <c r="D2420" s="25"/>
      <c r="E2420" s="25"/>
      <c r="G2420" s="25"/>
      <c r="H2420" s="25"/>
      <c r="I2420" s="18">
        <v>10</v>
      </c>
      <c r="J2420" s="19">
        <v>3.478E-4</v>
      </c>
      <c r="K2420" s="18">
        <v>243.56399999999999</v>
      </c>
      <c r="L2420" s="18">
        <v>143.667</v>
      </c>
      <c r="M2420" s="18">
        <v>255</v>
      </c>
      <c r="N2420" s="18">
        <v>90</v>
      </c>
      <c r="O2420" s="18">
        <v>6.2E-2</v>
      </c>
      <c r="P2420" s="18"/>
      <c r="Q2420" s="18"/>
      <c r="R2420" s="18"/>
    </row>
    <row r="2421" spans="2:18" x14ac:dyDescent="0.25">
      <c r="B2421" s="25"/>
      <c r="C2421" s="25"/>
      <c r="D2421" s="25"/>
      <c r="E2421" s="25"/>
      <c r="G2421" s="25"/>
      <c r="H2421" s="25"/>
      <c r="I2421" s="18">
        <v>11</v>
      </c>
      <c r="J2421" s="19">
        <v>2.408E-4</v>
      </c>
      <c r="K2421" s="18">
        <v>231.63</v>
      </c>
      <c r="L2421" s="18">
        <v>162.667</v>
      </c>
      <c r="M2421" s="18">
        <v>255</v>
      </c>
      <c r="N2421" s="18">
        <v>90</v>
      </c>
      <c r="O2421" s="18">
        <v>4.1000000000000002E-2</v>
      </c>
      <c r="P2421" s="18"/>
      <c r="Q2421" s="18"/>
      <c r="R2421" s="18"/>
    </row>
    <row r="2422" spans="2:18" x14ac:dyDescent="0.25">
      <c r="B2422" s="25"/>
      <c r="C2422" s="25"/>
      <c r="D2422" s="25"/>
      <c r="E2422" s="25"/>
      <c r="G2422" s="25"/>
      <c r="H2422" s="25"/>
      <c r="I2422" s="18">
        <v>12</v>
      </c>
      <c r="J2422" s="19">
        <v>1.07E-4</v>
      </c>
      <c r="K2422" s="18">
        <v>227</v>
      </c>
      <c r="L2422" s="18">
        <v>153</v>
      </c>
      <c r="M2422" s="18">
        <v>255</v>
      </c>
      <c r="N2422" s="18">
        <v>90</v>
      </c>
      <c r="O2422" s="18">
        <v>1.6E-2</v>
      </c>
      <c r="P2422" s="18"/>
      <c r="Q2422" s="18"/>
      <c r="R2422" s="18"/>
    </row>
    <row r="2423" spans="2:18" x14ac:dyDescent="0.25">
      <c r="B2423" s="25"/>
      <c r="C2423" s="25"/>
      <c r="D2423" s="25"/>
      <c r="E2423" s="25"/>
      <c r="G2423" s="25"/>
      <c r="H2423" s="25"/>
    </row>
    <row r="2424" spans="2:18" x14ac:dyDescent="0.25">
      <c r="B2424" s="25"/>
      <c r="C2424" s="25"/>
      <c r="D2424" s="25"/>
      <c r="E2424" s="25"/>
      <c r="G2424" s="25"/>
      <c r="H2424" s="25"/>
      <c r="I2424" s="18" t="s">
        <v>372</v>
      </c>
      <c r="J2424" s="18" t="s">
        <v>373</v>
      </c>
      <c r="K2424" s="18" t="s">
        <v>374</v>
      </c>
      <c r="L2424" s="18" t="s">
        <v>375</v>
      </c>
      <c r="M2424" s="18" t="s">
        <v>376</v>
      </c>
      <c r="N2424" s="18" t="s">
        <v>377</v>
      </c>
      <c r="O2424" s="18" t="s">
        <v>378</v>
      </c>
      <c r="P2424" s="18"/>
      <c r="Q2424" s="18" t="s">
        <v>659</v>
      </c>
      <c r="R2424" s="18" t="s">
        <v>660</v>
      </c>
    </row>
    <row r="2425" spans="2:18" x14ac:dyDescent="0.25">
      <c r="B2425" s="25"/>
      <c r="C2425" s="25"/>
      <c r="D2425" s="25"/>
      <c r="E2425" s="25"/>
      <c r="G2425" s="25"/>
      <c r="H2425" s="25"/>
      <c r="I2425" s="18">
        <v>1</v>
      </c>
      <c r="J2425" s="18">
        <v>5.0000000000000001E-3</v>
      </c>
      <c r="K2425" s="18">
        <v>250.13300000000001</v>
      </c>
      <c r="L2425" s="18">
        <v>50</v>
      </c>
      <c r="M2425" s="18">
        <v>255</v>
      </c>
      <c r="N2425" s="18">
        <v>90</v>
      </c>
      <c r="O2425" s="18">
        <v>1.012</v>
      </c>
      <c r="P2425" s="18"/>
      <c r="Q2425" s="18">
        <v>1.012</v>
      </c>
      <c r="R2425" s="18">
        <f>O2431*1.732</f>
        <v>1.7319999999999999E-2</v>
      </c>
    </row>
    <row r="2426" spans="2:18" x14ac:dyDescent="0.25">
      <c r="B2426" s="25"/>
      <c r="C2426" s="25"/>
      <c r="D2426" s="25"/>
      <c r="E2426" s="25"/>
      <c r="G2426" s="25"/>
      <c r="H2426" s="25"/>
      <c r="I2426" s="18">
        <v>2</v>
      </c>
      <c r="J2426" s="18">
        <v>5.0000000000000001E-3</v>
      </c>
      <c r="K2426" s="18">
        <v>38.005000000000003</v>
      </c>
      <c r="L2426" s="18">
        <v>27.667000000000002</v>
      </c>
      <c r="M2426" s="18">
        <v>184.333</v>
      </c>
      <c r="N2426" s="18">
        <v>90</v>
      </c>
      <c r="O2426" s="18">
        <v>0.997</v>
      </c>
      <c r="P2426" s="18"/>
      <c r="Q2426" s="18">
        <v>0.997</v>
      </c>
      <c r="R2426" s="18">
        <f t="shared" ref="R2426:R2430" si="93">O2432*1.732</f>
        <v>0.10738399999999999</v>
      </c>
    </row>
    <row r="2427" spans="2:18" x14ac:dyDescent="0.25">
      <c r="B2427" s="25"/>
      <c r="C2427" s="25"/>
      <c r="D2427" s="25"/>
      <c r="E2427" s="25"/>
      <c r="G2427" s="25"/>
      <c r="H2427" s="25"/>
      <c r="I2427" s="18">
        <v>3</v>
      </c>
      <c r="J2427" s="18">
        <v>5.0000000000000001E-3</v>
      </c>
      <c r="K2427" s="18">
        <v>92.414000000000001</v>
      </c>
      <c r="L2427" s="18">
        <v>42</v>
      </c>
      <c r="M2427" s="18">
        <v>104.667</v>
      </c>
      <c r="N2427" s="18">
        <v>90</v>
      </c>
      <c r="O2427" s="18">
        <v>1.002</v>
      </c>
      <c r="P2427" s="18"/>
      <c r="Q2427" s="18">
        <v>1.002</v>
      </c>
      <c r="R2427" s="18">
        <f t="shared" si="93"/>
        <v>0.10738399999999999</v>
      </c>
    </row>
    <row r="2428" spans="2:18" x14ac:dyDescent="0.25">
      <c r="B2428" s="25"/>
      <c r="C2428" s="25"/>
      <c r="D2428" s="25"/>
      <c r="E2428" s="25"/>
      <c r="G2428" s="25"/>
      <c r="H2428" s="25"/>
      <c r="I2428" s="18">
        <v>4</v>
      </c>
      <c r="J2428" s="18">
        <v>4.0000000000000001E-3</v>
      </c>
      <c r="K2428" s="18">
        <v>137.58199999999999</v>
      </c>
      <c r="L2428" s="18">
        <v>31.667000000000002</v>
      </c>
      <c r="M2428" s="18">
        <v>236.333</v>
      </c>
      <c r="N2428" s="18">
        <v>90</v>
      </c>
      <c r="O2428" s="18">
        <v>0.69</v>
      </c>
      <c r="P2428" s="18"/>
      <c r="Q2428" s="18">
        <v>0.69</v>
      </c>
      <c r="R2428" s="18">
        <f t="shared" si="93"/>
        <v>8.6599999999999993E-3</v>
      </c>
    </row>
    <row r="2429" spans="2:18" x14ac:dyDescent="0.25">
      <c r="B2429" s="25"/>
      <c r="C2429" s="25"/>
      <c r="D2429" s="25"/>
      <c r="E2429" s="25"/>
      <c r="G2429" s="25"/>
      <c r="H2429" s="25"/>
      <c r="I2429" s="18">
        <v>5</v>
      </c>
      <c r="J2429" s="18">
        <v>4.0000000000000001E-3</v>
      </c>
      <c r="K2429" s="18">
        <v>133.971</v>
      </c>
      <c r="L2429" s="18">
        <v>40</v>
      </c>
      <c r="M2429" s="18">
        <v>168</v>
      </c>
      <c r="N2429" s="18">
        <v>90</v>
      </c>
      <c r="O2429" s="18">
        <v>0.75800000000000001</v>
      </c>
      <c r="P2429" s="18"/>
      <c r="Q2429" s="18">
        <v>0.75800000000000001</v>
      </c>
      <c r="R2429" s="18">
        <f t="shared" si="93"/>
        <v>0.22516</v>
      </c>
    </row>
    <row r="2430" spans="2:18" x14ac:dyDescent="0.25">
      <c r="B2430" s="25"/>
      <c r="C2430" s="25"/>
      <c r="D2430" s="25"/>
      <c r="E2430" s="25"/>
      <c r="G2430" s="25"/>
      <c r="H2430" s="25"/>
      <c r="I2430" s="18">
        <v>6</v>
      </c>
      <c r="J2430" s="18">
        <v>3.0000000000000001E-3</v>
      </c>
      <c r="K2430" s="18">
        <v>45.034999999999997</v>
      </c>
      <c r="L2430" s="18">
        <v>41.667000000000002</v>
      </c>
      <c r="M2430" s="18">
        <v>48</v>
      </c>
      <c r="N2430" s="18">
        <v>90</v>
      </c>
      <c r="O2430" s="18">
        <v>0.54</v>
      </c>
      <c r="P2430" s="18"/>
      <c r="Q2430" s="18">
        <v>0.54</v>
      </c>
      <c r="R2430" s="18">
        <f t="shared" si="93"/>
        <v>0</v>
      </c>
    </row>
    <row r="2431" spans="2:18" x14ac:dyDescent="0.25">
      <c r="B2431" s="25"/>
      <c r="C2431" s="25"/>
      <c r="D2431" s="25"/>
      <c r="E2431" s="25"/>
      <c r="G2431" s="25"/>
      <c r="H2431" s="25"/>
      <c r="I2431" s="18">
        <v>7</v>
      </c>
      <c r="J2431" s="19">
        <v>8.0820000000000002E-5</v>
      </c>
      <c r="K2431" s="18">
        <v>209.22200000000001</v>
      </c>
      <c r="L2431" s="18">
        <v>140.333</v>
      </c>
      <c r="M2431" s="18">
        <v>255</v>
      </c>
      <c r="N2431" s="18">
        <v>90</v>
      </c>
      <c r="O2431" s="18">
        <v>0.01</v>
      </c>
      <c r="P2431" s="18"/>
      <c r="Q2431" s="18"/>
      <c r="R2431" s="18"/>
    </row>
    <row r="2432" spans="2:18" x14ac:dyDescent="0.25">
      <c r="B2432" s="25"/>
      <c r="C2432" s="25"/>
      <c r="D2432" s="25"/>
      <c r="E2432" s="25"/>
      <c r="G2432" s="25"/>
      <c r="H2432" s="25"/>
      <c r="I2432" s="18">
        <v>8</v>
      </c>
      <c r="J2432" s="19">
        <v>3.502E-4</v>
      </c>
      <c r="K2432" s="18">
        <v>45.231000000000002</v>
      </c>
      <c r="L2432" s="18">
        <v>27.667000000000002</v>
      </c>
      <c r="M2432" s="18">
        <v>50.332999999999998</v>
      </c>
      <c r="N2432" s="18">
        <v>90</v>
      </c>
      <c r="O2432" s="18">
        <v>6.2E-2</v>
      </c>
      <c r="P2432" s="18"/>
      <c r="Q2432" s="18"/>
      <c r="R2432" s="18"/>
    </row>
    <row r="2433" spans="2:18" x14ac:dyDescent="0.25">
      <c r="B2433" s="25"/>
      <c r="C2433" s="25"/>
      <c r="D2433" s="25"/>
      <c r="E2433" s="25"/>
      <c r="G2433" s="25"/>
      <c r="H2433" s="25"/>
      <c r="I2433" s="18">
        <v>9</v>
      </c>
      <c r="J2433" s="19">
        <v>3.502E-4</v>
      </c>
      <c r="K2433" s="18">
        <v>238.077</v>
      </c>
      <c r="L2433" s="18">
        <v>102</v>
      </c>
      <c r="M2433" s="18">
        <v>255</v>
      </c>
      <c r="N2433" s="18">
        <v>90</v>
      </c>
      <c r="O2433" s="18">
        <v>6.2E-2</v>
      </c>
      <c r="P2433" s="18"/>
      <c r="Q2433" s="18"/>
      <c r="R2433" s="18"/>
    </row>
    <row r="2434" spans="2:18" x14ac:dyDescent="0.25">
      <c r="B2434" s="25"/>
      <c r="C2434" s="25"/>
      <c r="D2434" s="25"/>
      <c r="E2434" s="25"/>
      <c r="G2434" s="25"/>
      <c r="H2434" s="25"/>
      <c r="I2434" s="18">
        <v>10</v>
      </c>
      <c r="J2434" s="19">
        <v>5.3879999999999999E-5</v>
      </c>
      <c r="K2434" s="18">
        <v>189.667</v>
      </c>
      <c r="L2434" s="18">
        <v>155.667</v>
      </c>
      <c r="M2434" s="18">
        <v>223.667</v>
      </c>
      <c r="N2434" s="18">
        <v>90</v>
      </c>
      <c r="O2434" s="18">
        <v>5.0000000000000001E-3</v>
      </c>
      <c r="P2434" s="18"/>
      <c r="Q2434" s="18"/>
      <c r="R2434" s="18"/>
    </row>
    <row r="2435" spans="2:18" x14ac:dyDescent="0.25">
      <c r="B2435" s="25"/>
      <c r="C2435" s="25"/>
      <c r="D2435" s="25"/>
      <c r="E2435" s="25"/>
      <c r="G2435" s="25"/>
      <c r="H2435" s="25"/>
      <c r="I2435" s="18">
        <v>11</v>
      </c>
      <c r="J2435" s="19">
        <v>7.004E-4</v>
      </c>
      <c r="K2435" s="18">
        <v>250.60300000000001</v>
      </c>
      <c r="L2435" s="18">
        <v>157</v>
      </c>
      <c r="M2435" s="18">
        <v>255</v>
      </c>
      <c r="N2435" s="18">
        <v>90</v>
      </c>
      <c r="O2435" s="18">
        <v>0.13</v>
      </c>
      <c r="P2435" s="18"/>
      <c r="Q2435" s="18"/>
      <c r="R2435" s="18"/>
    </row>
    <row r="2436" spans="2:18" x14ac:dyDescent="0.25">
      <c r="B2436" s="25"/>
      <c r="C2436" s="25"/>
      <c r="D2436" s="25"/>
      <c r="E2436" s="25"/>
      <c r="G2436" s="25"/>
      <c r="H2436" s="25"/>
      <c r="I2436" s="18">
        <v>12</v>
      </c>
      <c r="J2436" s="18">
        <v>15.598000000000001</v>
      </c>
      <c r="K2436" s="18">
        <v>229.58799999999999</v>
      </c>
      <c r="L2436" s="18">
        <v>6</v>
      </c>
      <c r="M2436" s="18">
        <v>255</v>
      </c>
      <c r="N2436" s="18">
        <v>0</v>
      </c>
      <c r="O2436" s="18">
        <v>0</v>
      </c>
      <c r="P2436" s="18"/>
      <c r="Q2436" s="18"/>
      <c r="R2436" s="18"/>
    </row>
    <row r="2437" spans="2:18" x14ac:dyDescent="0.25">
      <c r="B2437" s="25"/>
      <c r="C2437" s="25"/>
      <c r="D2437" s="25"/>
      <c r="E2437" s="25"/>
      <c r="G2437" s="25"/>
      <c r="H2437" s="25"/>
    </row>
    <row r="2438" spans="2:18" x14ac:dyDescent="0.25">
      <c r="B2438" s="25"/>
      <c r="C2438" s="25"/>
      <c r="D2438" s="25"/>
      <c r="E2438" s="25"/>
      <c r="G2438" s="25"/>
      <c r="H2438" s="25"/>
      <c r="I2438" s="18" t="s">
        <v>372</v>
      </c>
      <c r="J2438" s="18" t="s">
        <v>373</v>
      </c>
      <c r="K2438" s="18" t="s">
        <v>374</v>
      </c>
      <c r="L2438" s="18" t="s">
        <v>375</v>
      </c>
      <c r="M2438" s="18" t="s">
        <v>376</v>
      </c>
      <c r="N2438" s="18" t="s">
        <v>377</v>
      </c>
      <c r="O2438" s="18" t="s">
        <v>378</v>
      </c>
      <c r="P2438" s="18"/>
      <c r="Q2438" s="18" t="s">
        <v>659</v>
      </c>
      <c r="R2438" s="18" t="s">
        <v>660</v>
      </c>
    </row>
    <row r="2439" spans="2:18" x14ac:dyDescent="0.25">
      <c r="B2439" s="25"/>
      <c r="C2439" s="25"/>
      <c r="D2439" s="25"/>
      <c r="E2439" s="25"/>
      <c r="G2439" s="25"/>
      <c r="H2439" s="25"/>
      <c r="I2439" s="18">
        <v>1</v>
      </c>
      <c r="J2439" s="18">
        <v>8.9999999999999993E-3</v>
      </c>
      <c r="K2439" s="18">
        <v>99.605000000000004</v>
      </c>
      <c r="L2439" s="18">
        <v>46.332999999999998</v>
      </c>
      <c r="M2439" s="18">
        <v>166</v>
      </c>
      <c r="N2439" s="18">
        <v>-90</v>
      </c>
      <c r="O2439" s="18">
        <v>1.0209999999999999</v>
      </c>
      <c r="P2439" s="18"/>
      <c r="Q2439" s="18">
        <v>1.0209999999999999</v>
      </c>
      <c r="R2439" s="18">
        <f>O2443*1.732</f>
        <v>5.7156000000000005E-2</v>
      </c>
    </row>
    <row r="2440" spans="2:18" x14ac:dyDescent="0.25">
      <c r="B2440" s="25"/>
      <c r="C2440" s="25"/>
      <c r="D2440" s="25"/>
      <c r="E2440" s="25"/>
      <c r="G2440" s="25"/>
      <c r="H2440" s="25"/>
      <c r="I2440" s="18">
        <v>2</v>
      </c>
      <c r="J2440" s="18">
        <v>8.0000000000000002E-3</v>
      </c>
      <c r="K2440" s="18">
        <v>250.69399999999999</v>
      </c>
      <c r="L2440" s="18">
        <v>76</v>
      </c>
      <c r="M2440" s="18">
        <v>255</v>
      </c>
      <c r="N2440" s="18">
        <v>90</v>
      </c>
      <c r="O2440" s="18">
        <v>0.996</v>
      </c>
      <c r="P2440" s="18"/>
      <c r="Q2440" s="18">
        <v>0.996</v>
      </c>
      <c r="R2440" s="18">
        <f t="shared" ref="R2440:R2442" si="94">O2444*1.732</f>
        <v>8.660000000000001E-2</v>
      </c>
    </row>
    <row r="2441" spans="2:18" x14ac:dyDescent="0.25">
      <c r="B2441" s="25"/>
      <c r="C2441" s="25"/>
      <c r="D2441" s="25"/>
      <c r="E2441" s="25"/>
      <c r="G2441" s="25"/>
      <c r="H2441" s="25"/>
      <c r="I2441" s="18">
        <v>3</v>
      </c>
      <c r="J2441" s="18">
        <v>7.0000000000000001E-3</v>
      </c>
      <c r="K2441" s="18">
        <v>32.652999999999999</v>
      </c>
      <c r="L2441" s="18">
        <v>30.667000000000002</v>
      </c>
      <c r="M2441" s="18">
        <v>33.667000000000002</v>
      </c>
      <c r="N2441" s="18">
        <v>90</v>
      </c>
      <c r="O2441" s="18">
        <v>0.82199999999999995</v>
      </c>
      <c r="P2441" s="18"/>
      <c r="Q2441" s="18">
        <v>0.82199999999999995</v>
      </c>
      <c r="R2441" s="18">
        <f t="shared" si="94"/>
        <v>0</v>
      </c>
    </row>
    <row r="2442" spans="2:18" x14ac:dyDescent="0.25">
      <c r="B2442" s="25"/>
      <c r="C2442" s="25"/>
      <c r="D2442" s="25"/>
      <c r="E2442" s="25"/>
      <c r="G2442" s="25"/>
      <c r="H2442" s="25"/>
      <c r="I2442" s="18">
        <v>4</v>
      </c>
      <c r="J2442" s="18">
        <v>8.0000000000000002E-3</v>
      </c>
      <c r="K2442" s="18">
        <v>108.583</v>
      </c>
      <c r="L2442" s="18">
        <v>46.667000000000002</v>
      </c>
      <c r="M2442" s="18">
        <v>125</v>
      </c>
      <c r="N2442" s="18">
        <v>90</v>
      </c>
      <c r="O2442" s="18">
        <v>0.95399999999999996</v>
      </c>
      <c r="P2442" s="18"/>
      <c r="Q2442" s="18">
        <v>0.95399999999999996</v>
      </c>
      <c r="R2442" s="18">
        <f t="shared" si="94"/>
        <v>4.3300000000000005E-2</v>
      </c>
    </row>
    <row r="2443" spans="2:18" x14ac:dyDescent="0.25">
      <c r="B2443" s="25"/>
      <c r="C2443" s="25"/>
      <c r="D2443" s="25"/>
      <c r="E2443" s="25"/>
      <c r="G2443" s="25"/>
      <c r="H2443" s="25"/>
      <c r="I2443" s="18">
        <v>5</v>
      </c>
      <c r="J2443" s="19">
        <v>3.4430000000000002E-4</v>
      </c>
      <c r="K2443" s="18">
        <v>164.733</v>
      </c>
      <c r="L2443" s="18">
        <v>49.667000000000002</v>
      </c>
      <c r="M2443" s="18">
        <v>255</v>
      </c>
      <c r="N2443" s="18">
        <v>90</v>
      </c>
      <c r="O2443" s="18">
        <v>3.3000000000000002E-2</v>
      </c>
      <c r="P2443" s="18"/>
      <c r="Q2443" s="18"/>
      <c r="R2443" s="18"/>
    </row>
    <row r="2444" spans="2:18" x14ac:dyDescent="0.25">
      <c r="B2444" s="25"/>
      <c r="C2444" s="25"/>
      <c r="D2444" s="25"/>
      <c r="E2444" s="25"/>
      <c r="G2444" s="25"/>
      <c r="H2444" s="25"/>
      <c r="I2444" s="18">
        <v>6</v>
      </c>
      <c r="J2444" s="19">
        <v>4.8210000000000001E-4</v>
      </c>
      <c r="K2444" s="18">
        <v>209.095</v>
      </c>
      <c r="L2444" s="18">
        <v>50.667000000000002</v>
      </c>
      <c r="M2444" s="18">
        <v>255</v>
      </c>
      <c r="N2444" s="18">
        <v>90</v>
      </c>
      <c r="O2444" s="18">
        <v>0.05</v>
      </c>
      <c r="P2444" s="18"/>
      <c r="Q2444" s="18"/>
      <c r="R2444" s="18"/>
    </row>
    <row r="2445" spans="2:18" x14ac:dyDescent="0.25">
      <c r="B2445" s="25"/>
      <c r="C2445" s="25"/>
      <c r="D2445" s="25"/>
      <c r="E2445" s="25"/>
      <c r="G2445" s="25"/>
      <c r="H2445" s="25"/>
      <c r="I2445" s="18">
        <v>7</v>
      </c>
      <c r="J2445" s="18">
        <v>20.754999999999999</v>
      </c>
      <c r="K2445" s="18">
        <v>223.25700000000001</v>
      </c>
      <c r="L2445" s="18">
        <v>10</v>
      </c>
      <c r="M2445" s="18">
        <v>255</v>
      </c>
      <c r="N2445" s="18">
        <v>0</v>
      </c>
      <c r="O2445" s="18">
        <v>0</v>
      </c>
      <c r="P2445" s="18"/>
      <c r="Q2445" s="18"/>
      <c r="R2445" s="18"/>
    </row>
    <row r="2446" spans="2:18" x14ac:dyDescent="0.25">
      <c r="B2446" s="25"/>
      <c r="C2446" s="25"/>
      <c r="D2446" s="25"/>
      <c r="E2446" s="25"/>
      <c r="G2446" s="25"/>
      <c r="H2446" s="25"/>
      <c r="I2446" s="18">
        <v>8</v>
      </c>
      <c r="J2446" s="19">
        <v>2.7549999999999997E-4</v>
      </c>
      <c r="K2446" s="18">
        <v>214.083</v>
      </c>
      <c r="L2446" s="18">
        <v>143.667</v>
      </c>
      <c r="M2446" s="18">
        <v>254.667</v>
      </c>
      <c r="N2446" s="18">
        <v>90</v>
      </c>
      <c r="O2446" s="18">
        <v>2.5000000000000001E-2</v>
      </c>
      <c r="P2446" s="18"/>
      <c r="Q2446" s="18"/>
      <c r="R2446" s="18"/>
    </row>
    <row r="2447" spans="2:18" x14ac:dyDescent="0.25">
      <c r="B2447" s="25"/>
      <c r="C2447" s="25"/>
      <c r="D2447" s="25"/>
      <c r="E2447" s="25"/>
      <c r="G2447" s="25"/>
      <c r="H2447" s="25"/>
    </row>
    <row r="2448" spans="2:18" x14ac:dyDescent="0.25">
      <c r="B2448" s="25"/>
      <c r="C2448" s="25"/>
      <c r="D2448" s="25"/>
      <c r="E2448" s="25"/>
      <c r="G2448" s="25"/>
      <c r="H2448" s="25"/>
      <c r="I2448" s="18" t="s">
        <v>372</v>
      </c>
      <c r="J2448" s="18" t="s">
        <v>373</v>
      </c>
      <c r="K2448" s="18" t="s">
        <v>374</v>
      </c>
      <c r="L2448" s="18" t="s">
        <v>375</v>
      </c>
      <c r="M2448" s="18" t="s">
        <v>376</v>
      </c>
      <c r="N2448" s="18" t="s">
        <v>377</v>
      </c>
      <c r="O2448" s="18" t="s">
        <v>378</v>
      </c>
      <c r="P2448" s="18"/>
      <c r="Q2448" s="18" t="s">
        <v>659</v>
      </c>
      <c r="R2448" s="18" t="s">
        <v>660</v>
      </c>
    </row>
    <row r="2449" spans="1:18" x14ac:dyDescent="0.25">
      <c r="B2449" s="25"/>
      <c r="C2449" s="25"/>
      <c r="D2449" s="25"/>
      <c r="E2449" s="25"/>
      <c r="G2449" s="25"/>
      <c r="H2449" s="25"/>
      <c r="I2449" s="18">
        <v>1</v>
      </c>
      <c r="J2449" s="18">
        <v>8.9999999999999993E-3</v>
      </c>
      <c r="K2449" s="18">
        <v>47.951999999999998</v>
      </c>
      <c r="L2449" s="18">
        <v>37.332999999999998</v>
      </c>
      <c r="M2449" s="18">
        <v>68.332999999999998</v>
      </c>
      <c r="N2449" s="18">
        <v>90</v>
      </c>
      <c r="O2449" s="18">
        <v>1.022</v>
      </c>
      <c r="P2449" s="18"/>
      <c r="Q2449" s="18">
        <v>1.022</v>
      </c>
      <c r="R2449" s="18">
        <f>O2455*1.732</f>
        <v>2.9444000000000001E-2</v>
      </c>
    </row>
    <row r="2450" spans="1:18" x14ac:dyDescent="0.25">
      <c r="B2450" s="25"/>
      <c r="C2450" s="25"/>
      <c r="D2450" s="25"/>
      <c r="E2450" s="25"/>
      <c r="G2450" s="25"/>
      <c r="H2450" s="25"/>
      <c r="I2450" s="18">
        <v>2</v>
      </c>
      <c r="J2450" s="18">
        <v>8.9999999999999993E-3</v>
      </c>
      <c r="K2450" s="18">
        <v>54.771000000000001</v>
      </c>
      <c r="L2450" s="18">
        <v>36</v>
      </c>
      <c r="M2450" s="18">
        <v>64.667000000000002</v>
      </c>
      <c r="N2450" s="18">
        <v>90</v>
      </c>
      <c r="O2450" s="18">
        <v>0.996</v>
      </c>
      <c r="P2450" s="18"/>
      <c r="Q2450" s="18">
        <v>0.996</v>
      </c>
      <c r="R2450" s="18">
        <f t="shared" ref="R2450:R2454" si="95">O2456*1.732</f>
        <v>7.6207999999999998E-2</v>
      </c>
    </row>
    <row r="2451" spans="1:18" x14ac:dyDescent="0.25">
      <c r="B2451" s="25"/>
      <c r="C2451" s="25"/>
      <c r="D2451" s="25"/>
      <c r="E2451" s="25"/>
      <c r="G2451" s="25"/>
      <c r="H2451" s="25"/>
      <c r="I2451" s="18">
        <v>3</v>
      </c>
      <c r="J2451" s="18">
        <v>8.9999999999999993E-3</v>
      </c>
      <c r="K2451" s="18">
        <v>92.463999999999999</v>
      </c>
      <c r="L2451" s="18">
        <v>37.667000000000002</v>
      </c>
      <c r="M2451" s="18">
        <v>104</v>
      </c>
      <c r="N2451" s="18">
        <v>90</v>
      </c>
      <c r="O2451" s="18">
        <v>1.0129999999999999</v>
      </c>
      <c r="P2451" s="18"/>
      <c r="Q2451" s="18">
        <v>1.0129999999999999</v>
      </c>
      <c r="R2451" s="18">
        <f t="shared" si="95"/>
        <v>1.5587999999999999E-2</v>
      </c>
    </row>
    <row r="2452" spans="1:18" x14ac:dyDescent="0.25">
      <c r="B2452" s="25"/>
      <c r="C2452" s="25"/>
      <c r="D2452" s="25"/>
      <c r="E2452" s="25"/>
      <c r="G2452" s="25"/>
      <c r="H2452" s="25"/>
      <c r="I2452" s="18">
        <v>4</v>
      </c>
      <c r="J2452" s="18">
        <v>7.0000000000000001E-3</v>
      </c>
      <c r="K2452" s="18">
        <v>101.56</v>
      </c>
      <c r="L2452" s="18">
        <v>39.332999999999998</v>
      </c>
      <c r="M2452" s="18">
        <v>165.333</v>
      </c>
      <c r="N2452" s="18">
        <v>90</v>
      </c>
      <c r="O2452" s="18">
        <v>0.83799999999999997</v>
      </c>
      <c r="P2452" s="18"/>
      <c r="Q2452" s="18">
        <v>0.83799999999999997</v>
      </c>
      <c r="R2452" s="18">
        <f t="shared" si="95"/>
        <v>0</v>
      </c>
    </row>
    <row r="2453" spans="1:18" x14ac:dyDescent="0.25">
      <c r="B2453" s="25"/>
      <c r="C2453" s="25"/>
      <c r="D2453" s="25"/>
      <c r="E2453" s="25"/>
      <c r="G2453" s="25"/>
      <c r="H2453" s="25"/>
      <c r="I2453" s="18">
        <v>5</v>
      </c>
      <c r="J2453" s="18">
        <v>0.01</v>
      </c>
      <c r="K2453" s="18">
        <v>64.388000000000005</v>
      </c>
      <c r="L2453" s="18">
        <v>36.332999999999998</v>
      </c>
      <c r="M2453" s="18">
        <v>153</v>
      </c>
      <c r="N2453" s="18">
        <v>90</v>
      </c>
      <c r="O2453" s="18">
        <v>1.1180000000000001</v>
      </c>
      <c r="P2453" s="18"/>
      <c r="Q2453" s="18">
        <v>1.1180000000000001</v>
      </c>
      <c r="R2453" s="18">
        <f t="shared" si="95"/>
        <v>0.12124000000000001</v>
      </c>
    </row>
    <row r="2454" spans="1:18" x14ac:dyDescent="0.25">
      <c r="B2454" s="25"/>
      <c r="C2454" s="25"/>
      <c r="D2454" s="25"/>
      <c r="E2454" s="25"/>
      <c r="G2454" s="25"/>
      <c r="H2454" s="25"/>
      <c r="I2454" s="18">
        <v>6</v>
      </c>
      <c r="J2454" s="18">
        <v>6.0000000000000001E-3</v>
      </c>
      <c r="K2454" s="18">
        <v>44.784999999999997</v>
      </c>
      <c r="L2454" s="18">
        <v>34.667000000000002</v>
      </c>
      <c r="M2454" s="18">
        <v>51.332999999999998</v>
      </c>
      <c r="N2454" s="18">
        <v>90</v>
      </c>
      <c r="O2454" s="18">
        <v>0.70699999999999996</v>
      </c>
      <c r="P2454" s="18"/>
      <c r="Q2454" s="18">
        <v>0.70699999999999996</v>
      </c>
      <c r="R2454" s="18">
        <f t="shared" si="95"/>
        <v>4.5031999999999996E-2</v>
      </c>
    </row>
    <row r="2455" spans="1:18" x14ac:dyDescent="0.25">
      <c r="B2455" s="25"/>
      <c r="C2455" s="25"/>
      <c r="D2455" s="25"/>
      <c r="E2455" s="25"/>
      <c r="G2455" s="25"/>
      <c r="H2455" s="25"/>
      <c r="I2455" s="18">
        <v>7</v>
      </c>
      <c r="J2455" s="19">
        <v>2.288E-4</v>
      </c>
      <c r="K2455" s="18">
        <v>240.88900000000001</v>
      </c>
      <c r="L2455" s="18">
        <v>232.667</v>
      </c>
      <c r="M2455" s="18">
        <v>249.667</v>
      </c>
      <c r="N2455" s="18">
        <v>90</v>
      </c>
      <c r="O2455" s="18">
        <v>1.7000000000000001E-2</v>
      </c>
      <c r="P2455" s="18"/>
      <c r="Q2455" s="18"/>
      <c r="R2455" s="18"/>
    </row>
    <row r="2456" spans="1:18" x14ac:dyDescent="0.25">
      <c r="B2456" s="25"/>
      <c r="C2456" s="25"/>
      <c r="D2456" s="25"/>
      <c r="E2456" s="25"/>
      <c r="G2456" s="25"/>
      <c r="H2456" s="25"/>
      <c r="I2456" s="18">
        <v>8</v>
      </c>
      <c r="J2456" s="19">
        <v>4.5770000000000001E-4</v>
      </c>
      <c r="K2456" s="18">
        <v>212.5</v>
      </c>
      <c r="L2456" s="18">
        <v>76.667000000000002</v>
      </c>
      <c r="M2456" s="18">
        <v>255</v>
      </c>
      <c r="N2456" s="18">
        <v>90</v>
      </c>
      <c r="O2456" s="18">
        <v>4.3999999999999997E-2</v>
      </c>
      <c r="P2456" s="18"/>
      <c r="Q2456" s="18"/>
      <c r="R2456" s="18"/>
    </row>
    <row r="2457" spans="1:18" x14ac:dyDescent="0.25">
      <c r="B2457" s="25"/>
      <c r="C2457" s="25"/>
      <c r="D2457" s="25"/>
      <c r="E2457" s="25"/>
      <c r="G2457" s="25"/>
      <c r="H2457" s="25"/>
      <c r="I2457" s="18">
        <v>9</v>
      </c>
      <c r="J2457" s="19">
        <v>1.526E-4</v>
      </c>
      <c r="K2457" s="18">
        <v>40.332999999999998</v>
      </c>
      <c r="L2457" s="18">
        <v>38</v>
      </c>
      <c r="M2457" s="18">
        <v>42.667000000000002</v>
      </c>
      <c r="N2457" s="18">
        <v>90</v>
      </c>
      <c r="O2457" s="18">
        <v>8.9999999999999993E-3</v>
      </c>
      <c r="P2457" s="18"/>
      <c r="Q2457" s="18"/>
      <c r="R2457" s="18"/>
    </row>
    <row r="2458" spans="1:18" x14ac:dyDescent="0.25">
      <c r="B2458" s="25"/>
      <c r="C2458" s="25"/>
      <c r="D2458" s="25"/>
      <c r="E2458" s="25"/>
      <c r="G2458" s="25"/>
      <c r="H2458" s="25"/>
      <c r="I2458" s="18">
        <v>10</v>
      </c>
      <c r="J2458" s="18">
        <v>22.986999999999998</v>
      </c>
      <c r="K2458" s="18">
        <v>223.25700000000001</v>
      </c>
      <c r="L2458" s="18">
        <v>10</v>
      </c>
      <c r="M2458" s="18">
        <v>255</v>
      </c>
      <c r="N2458" s="18">
        <v>0</v>
      </c>
      <c r="O2458" s="18">
        <v>0</v>
      </c>
      <c r="P2458" s="18"/>
      <c r="Q2458" s="18"/>
      <c r="R2458" s="18"/>
    </row>
    <row r="2459" spans="1:18" x14ac:dyDescent="0.25">
      <c r="B2459" s="25"/>
      <c r="C2459" s="25"/>
      <c r="D2459" s="25"/>
      <c r="E2459" s="25"/>
      <c r="G2459" s="25"/>
      <c r="H2459" s="25"/>
      <c r="I2459" s="18">
        <v>11</v>
      </c>
      <c r="J2459" s="19">
        <v>6.8650000000000004E-4</v>
      </c>
      <c r="K2459" s="18">
        <v>229.667</v>
      </c>
      <c r="L2459" s="18">
        <v>119.667</v>
      </c>
      <c r="M2459" s="18">
        <v>254</v>
      </c>
      <c r="N2459" s="18">
        <v>90</v>
      </c>
      <c r="O2459" s="18">
        <v>7.0000000000000007E-2</v>
      </c>
      <c r="P2459" s="18"/>
      <c r="Q2459" s="18"/>
      <c r="R2459" s="18"/>
    </row>
    <row r="2460" spans="1:18" x14ac:dyDescent="0.25">
      <c r="B2460" s="25"/>
      <c r="C2460" s="25"/>
      <c r="D2460" s="25"/>
      <c r="E2460" s="25"/>
      <c r="G2460" s="25"/>
      <c r="H2460" s="25"/>
      <c r="I2460" s="18">
        <v>12</v>
      </c>
      <c r="J2460" s="19">
        <v>3.0509999999999999E-4</v>
      </c>
      <c r="K2460" s="18">
        <v>155.917</v>
      </c>
      <c r="L2460" s="18">
        <v>38.332999999999998</v>
      </c>
      <c r="M2460" s="18">
        <v>253</v>
      </c>
      <c r="N2460" s="18">
        <v>90</v>
      </c>
      <c r="O2460" s="18">
        <v>2.5999999999999999E-2</v>
      </c>
      <c r="P2460" s="18"/>
      <c r="Q2460" s="18"/>
      <c r="R2460" s="18"/>
    </row>
    <row r="2461" spans="1:18" x14ac:dyDescent="0.25">
      <c r="B2461" s="25"/>
      <c r="C2461" s="25"/>
      <c r="D2461" s="25"/>
      <c r="E2461" s="25"/>
      <c r="G2461" s="25"/>
      <c r="H2461" s="25"/>
    </row>
    <row r="2462" spans="1:18" x14ac:dyDescent="0.25">
      <c r="B2462" s="25"/>
      <c r="C2462" s="25"/>
      <c r="D2462" s="25"/>
      <c r="E2462" s="25"/>
      <c r="G2462" s="25"/>
      <c r="H2462" s="25"/>
    </row>
    <row r="2463" spans="1:18" s="25" customFormat="1" x14ac:dyDescent="0.25">
      <c r="A2463" s="25">
        <v>39</v>
      </c>
      <c r="B2463" s="25" t="s">
        <v>323</v>
      </c>
      <c r="C2463" s="25" t="s">
        <v>15</v>
      </c>
      <c r="E2463" s="25" t="s">
        <v>325</v>
      </c>
      <c r="F2463" s="7" t="s">
        <v>28</v>
      </c>
      <c r="G2463" s="25" t="s">
        <v>30</v>
      </c>
      <c r="I2463" s="7">
        <v>3</v>
      </c>
      <c r="J2463" s="7">
        <v>0.52100000000000002</v>
      </c>
      <c r="K2463" s="7">
        <v>0</v>
      </c>
      <c r="L2463" s="7">
        <v>3</v>
      </c>
      <c r="M2463" s="25">
        <v>0.97899999999999998</v>
      </c>
      <c r="N2463" s="25">
        <v>0.25287199999999999</v>
      </c>
    </row>
    <row r="2464" spans="1:18" s="25" customFormat="1" x14ac:dyDescent="0.25">
      <c r="F2464" s="7"/>
      <c r="I2464" s="18" t="s">
        <v>372</v>
      </c>
      <c r="J2464" s="18" t="s">
        <v>373</v>
      </c>
      <c r="K2464" s="18" t="s">
        <v>374</v>
      </c>
      <c r="L2464" s="18" t="s">
        <v>375</v>
      </c>
      <c r="M2464" s="18" t="s">
        <v>376</v>
      </c>
      <c r="N2464" s="18" t="s">
        <v>377</v>
      </c>
      <c r="O2464" s="18" t="s">
        <v>378</v>
      </c>
      <c r="P2464" s="18"/>
      <c r="Q2464" s="18" t="s">
        <v>379</v>
      </c>
      <c r="R2464" s="18" t="s">
        <v>380</v>
      </c>
    </row>
    <row r="2465" spans="1:18" s="25" customFormat="1" x14ac:dyDescent="0.25">
      <c r="F2465" s="7"/>
      <c r="I2465" s="18">
        <v>1</v>
      </c>
      <c r="J2465" s="18">
        <v>2.1000000000000001E-2</v>
      </c>
      <c r="K2465" s="18">
        <v>58.265000000000001</v>
      </c>
      <c r="L2465" s="18">
        <v>25.106000000000002</v>
      </c>
      <c r="M2465" s="18">
        <v>111</v>
      </c>
      <c r="N2465" s="18">
        <v>-91.218999999999994</v>
      </c>
      <c r="O2465" s="18">
        <v>0.97899999999999998</v>
      </c>
      <c r="P2465" s="18"/>
      <c r="Q2465" s="18">
        <v>0.97899999999999998</v>
      </c>
      <c r="R2465" s="18">
        <f>O2467*1.732</f>
        <v>0.25287199999999999</v>
      </c>
    </row>
    <row r="2466" spans="1:18" s="25" customFormat="1" x14ac:dyDescent="0.25">
      <c r="F2466" s="7"/>
      <c r="I2466" s="18">
        <v>2</v>
      </c>
      <c r="J2466" s="18">
        <v>1.0999999999999999E-2</v>
      </c>
      <c r="K2466" s="18">
        <v>162.91</v>
      </c>
      <c r="L2466" s="18">
        <v>92.667000000000002</v>
      </c>
      <c r="M2466" s="18">
        <v>226.667</v>
      </c>
      <c r="N2466" s="18">
        <v>-90</v>
      </c>
      <c r="O2466" s="18">
        <v>0.52100000000000002</v>
      </c>
      <c r="P2466" s="18"/>
      <c r="Q2466" s="18">
        <v>0.52100000000000002</v>
      </c>
      <c r="R2466" s="18">
        <f>O2468*1.732</f>
        <v>0</v>
      </c>
    </row>
    <row r="2467" spans="1:18" s="25" customFormat="1" x14ac:dyDescent="0.25">
      <c r="F2467" s="7"/>
      <c r="I2467" s="18">
        <v>3</v>
      </c>
      <c r="J2467" s="18">
        <v>3.0000000000000001E-3</v>
      </c>
      <c r="K2467" s="18">
        <v>61.625</v>
      </c>
      <c r="L2467" s="18">
        <v>5</v>
      </c>
      <c r="M2467" s="18">
        <v>117</v>
      </c>
      <c r="N2467" s="18">
        <v>-90</v>
      </c>
      <c r="O2467" s="18">
        <v>0.14599999999999999</v>
      </c>
      <c r="P2467" s="18"/>
      <c r="Q2467" s="18"/>
      <c r="R2467" s="18"/>
    </row>
    <row r="2468" spans="1:18" s="25" customFormat="1" x14ac:dyDescent="0.25">
      <c r="F2468" s="7"/>
      <c r="I2468" s="18">
        <v>4</v>
      </c>
      <c r="J2468" s="18">
        <v>67.358999999999995</v>
      </c>
      <c r="K2468" s="18">
        <v>231.57300000000001</v>
      </c>
      <c r="L2468" s="18">
        <v>0</v>
      </c>
      <c r="M2468" s="18">
        <v>255</v>
      </c>
      <c r="N2468" s="18">
        <v>0</v>
      </c>
      <c r="O2468" s="18">
        <v>0</v>
      </c>
      <c r="P2468" s="18"/>
      <c r="Q2468" s="18"/>
      <c r="R2468" s="18"/>
    </row>
    <row r="2470" spans="1:18" x14ac:dyDescent="0.25">
      <c r="A2470" s="25">
        <v>40</v>
      </c>
      <c r="B2470" s="25" t="s">
        <v>331</v>
      </c>
      <c r="C2470" s="25" t="s">
        <v>295</v>
      </c>
      <c r="D2470" s="25"/>
      <c r="E2470" s="25" t="s">
        <v>64</v>
      </c>
      <c r="F2470" s="7" t="s">
        <v>28</v>
      </c>
      <c r="G2470" s="7" t="s">
        <v>333</v>
      </c>
      <c r="I2470" s="7">
        <v>3</v>
      </c>
      <c r="J2470" s="7">
        <v>1.427</v>
      </c>
      <c r="K2470" s="7">
        <v>0.13855999999999999</v>
      </c>
      <c r="L2470" s="7">
        <v>3</v>
      </c>
      <c r="M2470" s="7">
        <v>0.98699999999999999</v>
      </c>
      <c r="N2470" s="7">
        <v>0.13855999999999999</v>
      </c>
    </row>
    <row r="2471" spans="1:18" x14ac:dyDescent="0.25">
      <c r="B2471" s="25" t="s">
        <v>331</v>
      </c>
      <c r="C2471" s="25" t="s">
        <v>295</v>
      </c>
      <c r="D2471" s="25"/>
      <c r="E2471" s="25" t="s">
        <v>64</v>
      </c>
      <c r="F2471" s="7" t="s">
        <v>28</v>
      </c>
      <c r="G2471" s="7" t="s">
        <v>49</v>
      </c>
      <c r="I2471" s="7">
        <v>3</v>
      </c>
      <c r="J2471" s="7">
        <v>1.4930000000000001</v>
      </c>
      <c r="K2471" s="7">
        <v>0.13855999999999999</v>
      </c>
      <c r="L2471" s="7">
        <v>3</v>
      </c>
      <c r="M2471" s="7">
        <v>1</v>
      </c>
      <c r="N2471" s="7">
        <v>2.2516000000000001E-2</v>
      </c>
    </row>
    <row r="2472" spans="1:18" x14ac:dyDescent="0.25">
      <c r="B2472" s="25" t="s">
        <v>331</v>
      </c>
      <c r="C2472" s="25" t="s">
        <v>295</v>
      </c>
      <c r="D2472" s="25"/>
      <c r="E2472" s="25" t="s">
        <v>64</v>
      </c>
      <c r="F2472" s="7" t="s">
        <v>28</v>
      </c>
      <c r="G2472" s="7" t="s">
        <v>50</v>
      </c>
      <c r="I2472" s="7">
        <v>3</v>
      </c>
      <c r="J2472" s="7">
        <v>1.347</v>
      </c>
      <c r="K2472" s="7">
        <v>0.13855999999999999</v>
      </c>
      <c r="L2472" s="7">
        <v>3</v>
      </c>
      <c r="M2472" s="7">
        <v>1</v>
      </c>
      <c r="N2472" s="7">
        <v>0</v>
      </c>
    </row>
    <row r="2473" spans="1:18" s="25" customFormat="1" x14ac:dyDescent="0.25">
      <c r="B2473" s="25" t="s">
        <v>331</v>
      </c>
      <c r="C2473" s="25" t="s">
        <v>295</v>
      </c>
      <c r="E2473" s="25" t="s">
        <v>64</v>
      </c>
      <c r="F2473" s="7" t="s">
        <v>28</v>
      </c>
      <c r="G2473" s="25" t="s">
        <v>66</v>
      </c>
      <c r="I2473" s="7">
        <v>3</v>
      </c>
      <c r="J2473" s="7">
        <v>1.139</v>
      </c>
      <c r="K2473" s="7">
        <v>6.062E-2</v>
      </c>
      <c r="L2473" s="7">
        <v>3</v>
      </c>
      <c r="M2473" s="25">
        <v>1.0129999999999999</v>
      </c>
      <c r="N2473" s="25">
        <v>0.11258</v>
      </c>
    </row>
    <row r="2474" spans="1:18" x14ac:dyDescent="0.25">
      <c r="B2474" s="25" t="s">
        <v>331</v>
      </c>
      <c r="C2474" s="25" t="s">
        <v>295</v>
      </c>
      <c r="D2474" s="25"/>
      <c r="E2474" s="25" t="s">
        <v>64</v>
      </c>
      <c r="F2474" s="7" t="s">
        <v>28</v>
      </c>
      <c r="G2474" s="7" t="s">
        <v>43</v>
      </c>
      <c r="I2474" s="7">
        <v>3</v>
      </c>
      <c r="J2474" s="7">
        <v>1.319</v>
      </c>
      <c r="K2474" s="7">
        <v>0.13855999999999999</v>
      </c>
      <c r="L2474" s="7">
        <v>3</v>
      </c>
      <c r="M2474" s="7">
        <v>1.0029999999999999</v>
      </c>
      <c r="N2474" s="7">
        <v>0</v>
      </c>
    </row>
    <row r="2475" spans="1:18" x14ac:dyDescent="0.25">
      <c r="B2475" s="25" t="s">
        <v>331</v>
      </c>
      <c r="C2475" s="25" t="s">
        <v>295</v>
      </c>
      <c r="D2475" s="25"/>
      <c r="E2475" s="25" t="s">
        <v>64</v>
      </c>
      <c r="F2475" s="7" t="s">
        <v>28</v>
      </c>
      <c r="G2475" s="7" t="s">
        <v>44</v>
      </c>
      <c r="I2475" s="7">
        <v>3</v>
      </c>
      <c r="J2475" s="7">
        <v>1.169</v>
      </c>
      <c r="K2475" s="7">
        <v>0.24248</v>
      </c>
      <c r="L2475" s="7">
        <v>3</v>
      </c>
      <c r="M2475" s="7">
        <v>0.99299999999999999</v>
      </c>
      <c r="N2475" s="7">
        <v>0</v>
      </c>
    </row>
    <row r="2476" spans="1:18" x14ac:dyDescent="0.25">
      <c r="B2476" s="25" t="s">
        <v>331</v>
      </c>
      <c r="C2476" s="25" t="s">
        <v>295</v>
      </c>
      <c r="D2476" s="25"/>
      <c r="E2476" s="25" t="s">
        <v>64</v>
      </c>
      <c r="F2476" s="7" t="s">
        <v>28</v>
      </c>
      <c r="G2476" s="7" t="s">
        <v>46</v>
      </c>
      <c r="I2476" s="7">
        <v>3</v>
      </c>
      <c r="J2476" s="7">
        <v>1.0329999999999999</v>
      </c>
      <c r="K2476" s="7">
        <v>4.3299999999999998E-2</v>
      </c>
      <c r="L2476" s="7">
        <v>3</v>
      </c>
      <c r="M2476" s="7">
        <v>0.99299999999999999</v>
      </c>
      <c r="N2476" s="7">
        <v>6.062E-2</v>
      </c>
    </row>
    <row r="2477" spans="1:18" x14ac:dyDescent="0.25">
      <c r="B2477" s="25" t="s">
        <v>331</v>
      </c>
      <c r="C2477" s="25" t="s">
        <v>295</v>
      </c>
      <c r="D2477" s="25"/>
      <c r="E2477" s="25" t="s">
        <v>64</v>
      </c>
      <c r="F2477" s="7" t="s">
        <v>28</v>
      </c>
      <c r="G2477" s="7" t="s">
        <v>31</v>
      </c>
      <c r="I2477" s="7">
        <v>3</v>
      </c>
      <c r="J2477" s="7">
        <v>1.1140000000000001</v>
      </c>
      <c r="K2477" s="7">
        <v>0.15068400000000001</v>
      </c>
      <c r="L2477" s="7">
        <v>3</v>
      </c>
      <c r="M2477" s="7">
        <v>1.02</v>
      </c>
      <c r="N2477" s="7">
        <v>0.15068400000000001</v>
      </c>
    </row>
    <row r="2478" spans="1:18" x14ac:dyDescent="0.25">
      <c r="B2478" s="25" t="s">
        <v>331</v>
      </c>
      <c r="C2478" s="25" t="s">
        <v>295</v>
      </c>
      <c r="D2478" s="25"/>
      <c r="E2478" s="25" t="s">
        <v>64</v>
      </c>
      <c r="F2478" s="7" t="s">
        <v>28</v>
      </c>
      <c r="G2478" s="7" t="s">
        <v>32</v>
      </c>
      <c r="I2478" s="7">
        <v>3</v>
      </c>
      <c r="J2478" s="7">
        <v>1.369</v>
      </c>
      <c r="K2478" s="7">
        <v>4.6764E-2</v>
      </c>
      <c r="L2478" s="7">
        <v>3</v>
      </c>
      <c r="M2478" s="7">
        <v>1</v>
      </c>
      <c r="N2478" s="7">
        <v>0</v>
      </c>
    </row>
    <row r="2479" spans="1:18" x14ac:dyDescent="0.25">
      <c r="B2479" s="25" t="s">
        <v>331</v>
      </c>
      <c r="C2479" s="25" t="s">
        <v>295</v>
      </c>
      <c r="D2479" s="25"/>
      <c r="E2479" s="25" t="s">
        <v>64</v>
      </c>
      <c r="F2479" s="7" t="s">
        <v>28</v>
      </c>
      <c r="G2479" s="7" t="s">
        <v>30</v>
      </c>
      <c r="I2479" s="7">
        <v>3</v>
      </c>
      <c r="J2479" s="7">
        <v>1.0920000000000001</v>
      </c>
      <c r="K2479" s="7">
        <v>0.22862399999999999</v>
      </c>
      <c r="L2479" s="7">
        <v>3</v>
      </c>
      <c r="M2479" s="7">
        <v>1.0549999999999999</v>
      </c>
      <c r="N2479" s="7">
        <v>0.20264399999999999</v>
      </c>
    </row>
    <row r="2480" spans="1:18" x14ac:dyDescent="0.25">
      <c r="B2480" s="25" t="s">
        <v>331</v>
      </c>
      <c r="C2480" s="25" t="s">
        <v>295</v>
      </c>
      <c r="D2480" s="25"/>
      <c r="E2480" s="25" t="s">
        <v>64</v>
      </c>
      <c r="F2480" s="7" t="s">
        <v>28</v>
      </c>
      <c r="G2480" s="7" t="s">
        <v>67</v>
      </c>
      <c r="I2480" s="7">
        <v>3</v>
      </c>
      <c r="J2480" s="7">
        <v>1.0549999999999999</v>
      </c>
      <c r="K2480" s="7">
        <v>0</v>
      </c>
      <c r="L2480" s="7">
        <v>3</v>
      </c>
      <c r="M2480" s="7">
        <v>1.0329999999999999</v>
      </c>
      <c r="N2480" s="7">
        <v>0.2165</v>
      </c>
    </row>
    <row r="2481" spans="2:18" x14ac:dyDescent="0.25">
      <c r="B2481" s="25" t="s">
        <v>331</v>
      </c>
      <c r="C2481" s="25" t="s">
        <v>295</v>
      </c>
      <c r="D2481" s="25"/>
      <c r="E2481" s="25" t="s">
        <v>64</v>
      </c>
      <c r="F2481" s="7" t="s">
        <v>28</v>
      </c>
      <c r="G2481" s="7" t="s">
        <v>52</v>
      </c>
      <c r="I2481" s="7">
        <v>3</v>
      </c>
      <c r="J2481" s="7">
        <v>1.018</v>
      </c>
      <c r="K2481" s="7">
        <v>5.0228000000000002E-2</v>
      </c>
      <c r="L2481" s="7">
        <v>3</v>
      </c>
      <c r="M2481" s="7">
        <v>1.04</v>
      </c>
      <c r="N2481" s="7">
        <v>0</v>
      </c>
    </row>
    <row r="2482" spans="2:18" x14ac:dyDescent="0.25">
      <c r="B2482" s="25" t="s">
        <v>331</v>
      </c>
      <c r="C2482" s="25" t="s">
        <v>295</v>
      </c>
      <c r="D2482" s="25"/>
      <c r="E2482" s="25" t="s">
        <v>64</v>
      </c>
      <c r="F2482" s="7" t="s">
        <v>28</v>
      </c>
      <c r="G2482" s="7" t="s">
        <v>332</v>
      </c>
      <c r="I2482" s="7">
        <v>3</v>
      </c>
      <c r="J2482" s="7">
        <v>1.4870000000000001</v>
      </c>
      <c r="K2482" s="7">
        <v>0.19051999999999999</v>
      </c>
      <c r="L2482" s="7">
        <v>3</v>
      </c>
      <c r="M2482" s="7">
        <v>1.026</v>
      </c>
      <c r="N2482" s="7">
        <v>0</v>
      </c>
    </row>
    <row r="2483" spans="2:18" x14ac:dyDescent="0.25">
      <c r="B2483" s="25" t="s">
        <v>331</v>
      </c>
      <c r="C2483" s="25" t="s">
        <v>295</v>
      </c>
      <c r="D2483" s="25"/>
      <c r="E2483" s="25" t="s">
        <v>64</v>
      </c>
      <c r="F2483" s="7" t="s">
        <v>28</v>
      </c>
      <c r="G2483" s="7" t="s">
        <v>53</v>
      </c>
      <c r="I2483" s="7">
        <v>3</v>
      </c>
      <c r="J2483" s="7">
        <v>1.4510000000000001</v>
      </c>
      <c r="K2483" s="7">
        <v>0</v>
      </c>
      <c r="L2483" s="7">
        <v>3</v>
      </c>
      <c r="M2483" s="7">
        <v>1.0329999999999999</v>
      </c>
      <c r="N2483" s="7">
        <v>0.12643599999999999</v>
      </c>
    </row>
    <row r="2484" spans="2:18" x14ac:dyDescent="0.25">
      <c r="B2484" s="25"/>
      <c r="C2484" s="25"/>
      <c r="D2484" s="25"/>
      <c r="E2484" s="25"/>
      <c r="G2484" s="25"/>
      <c r="H2484" s="25"/>
      <c r="M2484" s="25"/>
      <c r="N2484" s="25"/>
    </row>
    <row r="2485" spans="2:18" x14ac:dyDescent="0.25">
      <c r="I2485" s="18" t="s">
        <v>372</v>
      </c>
      <c r="J2485" s="18" t="s">
        <v>373</v>
      </c>
      <c r="K2485" s="18" t="s">
        <v>374</v>
      </c>
      <c r="L2485" s="18" t="s">
        <v>375</v>
      </c>
      <c r="M2485" s="18" t="s">
        <v>376</v>
      </c>
      <c r="N2485" s="18" t="s">
        <v>377</v>
      </c>
      <c r="O2485" s="18" t="s">
        <v>378</v>
      </c>
      <c r="P2485" s="18"/>
      <c r="Q2485" s="18" t="s">
        <v>379</v>
      </c>
      <c r="R2485" s="18" t="s">
        <v>380</v>
      </c>
    </row>
    <row r="2486" spans="2:18" x14ac:dyDescent="0.25">
      <c r="I2486" s="18">
        <v>1</v>
      </c>
      <c r="J2486" s="18">
        <v>1.2999999999999999E-2</v>
      </c>
      <c r="K2486" s="18">
        <v>158.458</v>
      </c>
      <c r="L2486" s="18">
        <v>34.667000000000002</v>
      </c>
      <c r="M2486" s="18">
        <v>167.667</v>
      </c>
      <c r="N2486" s="18">
        <v>-90</v>
      </c>
      <c r="O2486" s="18">
        <v>0.98699999999999999</v>
      </c>
      <c r="P2486" s="18"/>
      <c r="Q2486" s="18">
        <v>0.98699999999999999</v>
      </c>
      <c r="R2486" s="18">
        <f t="shared" ref="R2486:R2491" si="96">O2492*1.732</f>
        <v>0.13855999999999999</v>
      </c>
    </row>
    <row r="2487" spans="2:18" x14ac:dyDescent="0.25">
      <c r="I2487" s="18">
        <v>2</v>
      </c>
      <c r="J2487" s="18">
        <v>1.4E-2</v>
      </c>
      <c r="K2487" s="18">
        <v>43.75</v>
      </c>
      <c r="L2487" s="18">
        <v>34.667000000000002</v>
      </c>
      <c r="M2487" s="18">
        <v>107</v>
      </c>
      <c r="N2487" s="18">
        <v>-90</v>
      </c>
      <c r="O2487" s="18">
        <v>1</v>
      </c>
      <c r="P2487" s="18"/>
      <c r="Q2487" s="18">
        <v>1</v>
      </c>
      <c r="R2487" s="18">
        <f t="shared" si="96"/>
        <v>2.2515999999999998E-2</v>
      </c>
    </row>
    <row r="2488" spans="2:18" x14ac:dyDescent="0.25">
      <c r="I2488" s="18">
        <v>3</v>
      </c>
      <c r="J2488" s="18">
        <v>1.4E-2</v>
      </c>
      <c r="K2488" s="18">
        <v>194.232</v>
      </c>
      <c r="L2488" s="18">
        <v>34.667000000000002</v>
      </c>
      <c r="M2488" s="18">
        <v>206.667</v>
      </c>
      <c r="N2488" s="18">
        <v>-90</v>
      </c>
      <c r="O2488" s="18">
        <v>1</v>
      </c>
      <c r="P2488" s="18"/>
      <c r="Q2488" s="18">
        <v>1</v>
      </c>
      <c r="R2488" s="18">
        <f t="shared" si="96"/>
        <v>0</v>
      </c>
    </row>
    <row r="2489" spans="2:18" x14ac:dyDescent="0.25">
      <c r="I2489" s="18">
        <v>4</v>
      </c>
      <c r="J2489" s="18">
        <v>1.9E-2</v>
      </c>
      <c r="K2489" s="18">
        <v>64.085999999999999</v>
      </c>
      <c r="L2489" s="18">
        <v>34.667000000000002</v>
      </c>
      <c r="M2489" s="18">
        <v>95</v>
      </c>
      <c r="N2489" s="18">
        <v>-90</v>
      </c>
      <c r="O2489" s="18">
        <v>1.427</v>
      </c>
      <c r="P2489" s="18"/>
      <c r="Q2489" s="18">
        <v>1.427</v>
      </c>
      <c r="R2489" s="18">
        <f t="shared" si="96"/>
        <v>0.13855999999999999</v>
      </c>
    </row>
    <row r="2490" spans="2:18" x14ac:dyDescent="0.25">
      <c r="I2490" s="18">
        <v>5</v>
      </c>
      <c r="J2490" s="18">
        <v>0.02</v>
      </c>
      <c r="K2490" s="18">
        <v>41.548999999999999</v>
      </c>
      <c r="L2490" s="18">
        <v>34.667000000000002</v>
      </c>
      <c r="M2490" s="18">
        <v>41.667000000000002</v>
      </c>
      <c r="N2490" s="18">
        <v>-90</v>
      </c>
      <c r="O2490" s="18">
        <v>1.4930000000000001</v>
      </c>
      <c r="P2490" s="18"/>
      <c r="Q2490" s="18">
        <v>1.4930000000000001</v>
      </c>
      <c r="R2490" s="18">
        <f t="shared" si="96"/>
        <v>0.13855999999999999</v>
      </c>
    </row>
    <row r="2491" spans="2:18" x14ac:dyDescent="0.25">
      <c r="I2491" s="18">
        <v>6</v>
      </c>
      <c r="J2491" s="18">
        <v>1.7999999999999999E-2</v>
      </c>
      <c r="K2491" s="18">
        <v>33.837000000000003</v>
      </c>
      <c r="L2491" s="18">
        <v>33.667000000000002</v>
      </c>
      <c r="M2491" s="18">
        <v>48.332999999999998</v>
      </c>
      <c r="N2491" s="18">
        <v>-90</v>
      </c>
      <c r="O2491" s="18">
        <v>1.347</v>
      </c>
      <c r="P2491" s="18"/>
      <c r="Q2491" s="18">
        <v>1.347</v>
      </c>
      <c r="R2491" s="18">
        <f t="shared" si="96"/>
        <v>0.13855999999999999</v>
      </c>
    </row>
    <row r="2492" spans="2:18" x14ac:dyDescent="0.25">
      <c r="I2492" s="18">
        <v>7</v>
      </c>
      <c r="J2492" s="18">
        <v>1E-3</v>
      </c>
      <c r="K2492" s="18">
        <v>37.905000000000001</v>
      </c>
      <c r="L2492" s="18">
        <v>35.332999999999998</v>
      </c>
      <c r="M2492" s="18">
        <v>41.332999999999998</v>
      </c>
      <c r="N2492" s="18">
        <v>-90</v>
      </c>
      <c r="O2492" s="18">
        <v>0.08</v>
      </c>
      <c r="P2492" s="18"/>
      <c r="Q2492" s="18"/>
      <c r="R2492" s="18"/>
    </row>
    <row r="2493" spans="2:18" x14ac:dyDescent="0.25">
      <c r="I2493" s="18">
        <v>8</v>
      </c>
      <c r="J2493" s="19">
        <v>3.5550000000000002E-4</v>
      </c>
      <c r="K2493" s="18">
        <v>37.332999999999998</v>
      </c>
      <c r="L2493" s="18">
        <v>37.332999999999998</v>
      </c>
      <c r="M2493" s="18">
        <v>37.332999999999998</v>
      </c>
      <c r="N2493" s="18">
        <v>-90</v>
      </c>
      <c r="O2493" s="18">
        <v>1.2999999999999999E-2</v>
      </c>
      <c r="P2493" s="18"/>
      <c r="Q2493" s="18"/>
      <c r="R2493" s="18"/>
    </row>
    <row r="2494" spans="2:18" x14ac:dyDescent="0.25">
      <c r="I2494" s="18">
        <v>9</v>
      </c>
      <c r="J2494" s="18">
        <v>13.897</v>
      </c>
      <c r="K2494" s="18">
        <v>220.97399999999999</v>
      </c>
      <c r="L2494" s="18">
        <v>33</v>
      </c>
      <c r="M2494" s="18">
        <v>255</v>
      </c>
      <c r="N2494" s="18">
        <v>0</v>
      </c>
      <c r="O2494" s="18">
        <v>0</v>
      </c>
      <c r="P2494" s="18"/>
      <c r="Q2494" s="18"/>
      <c r="R2494" s="18"/>
    </row>
    <row r="2495" spans="2:18" x14ac:dyDescent="0.25">
      <c r="I2495" s="18">
        <v>10</v>
      </c>
      <c r="J2495" s="18">
        <v>1E-3</v>
      </c>
      <c r="K2495" s="18">
        <v>34.524000000000001</v>
      </c>
      <c r="L2495" s="18">
        <v>33.667000000000002</v>
      </c>
      <c r="M2495" s="18">
        <v>36.332999999999998</v>
      </c>
      <c r="N2495" s="18">
        <v>-90</v>
      </c>
      <c r="O2495" s="18">
        <v>0.08</v>
      </c>
      <c r="P2495" s="18"/>
      <c r="Q2495" s="18"/>
      <c r="R2495" s="18"/>
    </row>
    <row r="2496" spans="2:18" x14ac:dyDescent="0.25">
      <c r="I2496" s="18">
        <v>11</v>
      </c>
      <c r="J2496" s="18">
        <v>1E-3</v>
      </c>
      <c r="K2496" s="18">
        <v>34.667000000000002</v>
      </c>
      <c r="L2496" s="18">
        <v>33.667000000000002</v>
      </c>
      <c r="M2496" s="18">
        <v>36.332999999999998</v>
      </c>
      <c r="N2496" s="18">
        <v>-90</v>
      </c>
      <c r="O2496" s="18">
        <v>0.08</v>
      </c>
      <c r="P2496" s="18"/>
      <c r="Q2496" s="18"/>
      <c r="R2496" s="18"/>
    </row>
    <row r="2497" spans="9:18" x14ac:dyDescent="0.25">
      <c r="I2497" s="18">
        <v>12</v>
      </c>
      <c r="J2497" s="18">
        <v>1E-3</v>
      </c>
      <c r="K2497" s="18">
        <v>34.619</v>
      </c>
      <c r="L2497" s="18">
        <v>33.667000000000002</v>
      </c>
      <c r="M2497" s="18">
        <v>36.332999999999998</v>
      </c>
      <c r="N2497" s="18">
        <v>-90</v>
      </c>
      <c r="O2497" s="18">
        <v>0.08</v>
      </c>
      <c r="P2497" s="18"/>
      <c r="Q2497" s="18"/>
      <c r="R2497" s="18"/>
    </row>
    <row r="2498" spans="9:18" x14ac:dyDescent="0.25">
      <c r="I2498" s="25"/>
      <c r="J2498" s="25"/>
      <c r="K2498" s="25"/>
      <c r="L2498" s="25"/>
      <c r="N2498" s="25"/>
      <c r="O2498" s="25"/>
    </row>
    <row r="2499" spans="9:18" x14ac:dyDescent="0.25">
      <c r="I2499" s="18" t="s">
        <v>372</v>
      </c>
      <c r="J2499" s="18" t="s">
        <v>373</v>
      </c>
      <c r="K2499" s="18" t="s">
        <v>374</v>
      </c>
      <c r="L2499" s="18" t="s">
        <v>375</v>
      </c>
      <c r="M2499" s="18" t="s">
        <v>376</v>
      </c>
      <c r="N2499" s="18" t="s">
        <v>377</v>
      </c>
      <c r="O2499" s="18" t="s">
        <v>378</v>
      </c>
      <c r="P2499" s="18"/>
      <c r="Q2499" s="18" t="s">
        <v>379</v>
      </c>
      <c r="R2499" s="18" t="s">
        <v>380</v>
      </c>
    </row>
    <row r="2500" spans="9:18" x14ac:dyDescent="0.25">
      <c r="I2500" s="18">
        <v>1</v>
      </c>
      <c r="J2500" s="18">
        <v>0.01</v>
      </c>
      <c r="K2500" s="18">
        <v>214.75</v>
      </c>
      <c r="L2500" s="18">
        <v>45.667000000000002</v>
      </c>
      <c r="M2500" s="18">
        <v>247.833</v>
      </c>
      <c r="N2500" s="18">
        <v>-90</v>
      </c>
      <c r="O2500" s="18">
        <v>1.0129999999999999</v>
      </c>
      <c r="P2500" s="18"/>
      <c r="Q2500" s="18">
        <v>1.0129999999999999</v>
      </c>
      <c r="R2500" s="18">
        <f t="shared" ref="R2500:R2507" si="97">O2508*1.732</f>
        <v>0.11258</v>
      </c>
    </row>
    <row r="2501" spans="9:18" x14ac:dyDescent="0.25">
      <c r="I2501" s="18">
        <v>2</v>
      </c>
      <c r="J2501" s="18">
        <v>0.01</v>
      </c>
      <c r="K2501" s="18">
        <v>167.113</v>
      </c>
      <c r="L2501" s="18">
        <v>42.667000000000002</v>
      </c>
      <c r="M2501" s="18">
        <v>195.5</v>
      </c>
      <c r="N2501" s="18">
        <v>-90</v>
      </c>
      <c r="O2501" s="18">
        <v>1.0029999999999999</v>
      </c>
      <c r="P2501" s="18"/>
      <c r="Q2501" s="18">
        <v>1.0029999999999999</v>
      </c>
      <c r="R2501" s="18">
        <f t="shared" si="97"/>
        <v>0</v>
      </c>
    </row>
    <row r="2502" spans="9:18" x14ac:dyDescent="0.25">
      <c r="I2502" s="18">
        <v>3</v>
      </c>
      <c r="J2502" s="18">
        <v>0.01</v>
      </c>
      <c r="K2502" s="18">
        <v>118.66500000000001</v>
      </c>
      <c r="L2502" s="18">
        <v>97</v>
      </c>
      <c r="M2502" s="18">
        <v>239.333</v>
      </c>
      <c r="N2502" s="18">
        <v>-90</v>
      </c>
      <c r="O2502" s="18">
        <v>0.99299999999999999</v>
      </c>
      <c r="P2502" s="18"/>
      <c r="Q2502" s="18">
        <v>0.99299999999999999</v>
      </c>
      <c r="R2502" s="18">
        <f t="shared" si="97"/>
        <v>0</v>
      </c>
    </row>
    <row r="2503" spans="9:18" x14ac:dyDescent="0.25">
      <c r="I2503" s="18">
        <v>4</v>
      </c>
      <c r="J2503" s="18">
        <v>0.01</v>
      </c>
      <c r="K2503" s="18">
        <v>183.477</v>
      </c>
      <c r="L2503" s="18">
        <v>121.833</v>
      </c>
      <c r="M2503" s="18">
        <v>243.667</v>
      </c>
      <c r="N2503" s="18">
        <v>-90</v>
      </c>
      <c r="O2503" s="18">
        <v>0.99299999999999999</v>
      </c>
      <c r="P2503" s="18"/>
      <c r="Q2503" s="18">
        <v>0.99299999999999999</v>
      </c>
      <c r="R2503" s="18">
        <f t="shared" si="97"/>
        <v>6.0620000000000007E-2</v>
      </c>
    </row>
    <row r="2504" spans="9:18" x14ac:dyDescent="0.25">
      <c r="I2504" s="18">
        <v>5</v>
      </c>
      <c r="J2504" s="18">
        <v>1.2E-2</v>
      </c>
      <c r="K2504" s="18">
        <v>75.756</v>
      </c>
      <c r="L2504" s="18">
        <v>57.832999999999998</v>
      </c>
      <c r="M2504" s="18">
        <v>160.167</v>
      </c>
      <c r="N2504" s="18">
        <v>-90</v>
      </c>
      <c r="O2504" s="18">
        <v>1.139</v>
      </c>
      <c r="P2504" s="18"/>
      <c r="Q2504" s="18">
        <v>1.139</v>
      </c>
      <c r="R2504" s="18">
        <f t="shared" si="97"/>
        <v>6.0620000000000007E-2</v>
      </c>
    </row>
    <row r="2505" spans="9:18" x14ac:dyDescent="0.25">
      <c r="I2505" s="18">
        <v>6</v>
      </c>
      <c r="J2505" s="18">
        <v>1.2999999999999999E-2</v>
      </c>
      <c r="K2505" s="18">
        <v>60.113</v>
      </c>
      <c r="L2505" s="18">
        <v>36.25</v>
      </c>
      <c r="M2505" s="18">
        <v>192.333</v>
      </c>
      <c r="N2505" s="18">
        <v>-90</v>
      </c>
      <c r="O2505" s="18">
        <v>1.319</v>
      </c>
      <c r="P2505" s="18"/>
      <c r="Q2505" s="18">
        <v>1.319</v>
      </c>
      <c r="R2505" s="18">
        <f t="shared" si="97"/>
        <v>0.13855999999999999</v>
      </c>
    </row>
    <row r="2506" spans="9:18" x14ac:dyDescent="0.25">
      <c r="I2506" s="18">
        <v>7</v>
      </c>
      <c r="J2506" s="18">
        <v>1.2E-2</v>
      </c>
      <c r="K2506" s="18">
        <v>68.384</v>
      </c>
      <c r="L2506" s="18">
        <v>52.832999999999998</v>
      </c>
      <c r="M2506" s="18">
        <v>182.917</v>
      </c>
      <c r="N2506" s="18">
        <v>-90</v>
      </c>
      <c r="O2506" s="18">
        <v>1.169</v>
      </c>
      <c r="P2506" s="18"/>
      <c r="Q2506" s="18">
        <v>1.169</v>
      </c>
      <c r="R2506" s="18">
        <f t="shared" si="97"/>
        <v>0.24248000000000003</v>
      </c>
    </row>
    <row r="2507" spans="9:18" x14ac:dyDescent="0.25">
      <c r="I2507" s="18">
        <v>8</v>
      </c>
      <c r="J2507" s="18">
        <v>0.01</v>
      </c>
      <c r="K2507" s="18">
        <v>74.561000000000007</v>
      </c>
      <c r="L2507" s="18">
        <v>34</v>
      </c>
      <c r="M2507" s="18">
        <v>120.667</v>
      </c>
      <c r="N2507" s="18">
        <v>-90</v>
      </c>
      <c r="O2507" s="18">
        <v>1.0329999999999999</v>
      </c>
      <c r="P2507" s="18"/>
      <c r="Q2507" s="18">
        <v>1.0329999999999999</v>
      </c>
      <c r="R2507" s="18">
        <f t="shared" si="97"/>
        <v>4.3300000000000005E-2</v>
      </c>
    </row>
    <row r="2508" spans="9:18" x14ac:dyDescent="0.25">
      <c r="I2508" s="18">
        <v>9</v>
      </c>
      <c r="J2508" s="19">
        <v>8.0539999999999995E-4</v>
      </c>
      <c r="K2508" s="18">
        <v>45.271999999999998</v>
      </c>
      <c r="L2508" s="18">
        <v>33.167000000000002</v>
      </c>
      <c r="M2508" s="18">
        <v>56.451999999999998</v>
      </c>
      <c r="N2508" s="18">
        <v>-90</v>
      </c>
      <c r="O2508" s="18">
        <v>6.5000000000000002E-2</v>
      </c>
      <c r="P2508" s="18"/>
      <c r="Q2508" s="18"/>
      <c r="R2508" s="18"/>
    </row>
    <row r="2509" spans="9:18" x14ac:dyDescent="0.25">
      <c r="I2509" s="18">
        <v>10</v>
      </c>
      <c r="J2509" s="18">
        <v>8.2319999999999993</v>
      </c>
      <c r="K2509" s="18">
        <v>213.28200000000001</v>
      </c>
      <c r="L2509" s="18">
        <v>33</v>
      </c>
      <c r="M2509" s="18">
        <v>255</v>
      </c>
      <c r="N2509" s="18">
        <v>0</v>
      </c>
      <c r="O2509" s="18">
        <v>0</v>
      </c>
      <c r="P2509" s="18"/>
      <c r="Q2509" s="18"/>
      <c r="R2509" s="18"/>
    </row>
    <row r="2510" spans="9:18" x14ac:dyDescent="0.25">
      <c r="I2510" s="18">
        <v>11</v>
      </c>
      <c r="J2510" s="18">
        <v>8.2319999999999993</v>
      </c>
      <c r="K2510" s="18">
        <v>213.28200000000001</v>
      </c>
      <c r="L2510" s="18">
        <v>33</v>
      </c>
      <c r="M2510" s="18">
        <v>255</v>
      </c>
      <c r="N2510" s="18">
        <v>0</v>
      </c>
      <c r="O2510" s="18">
        <v>0</v>
      </c>
      <c r="P2510" s="18"/>
      <c r="Q2510" s="18"/>
      <c r="R2510" s="18"/>
    </row>
    <row r="2511" spans="9:18" x14ac:dyDescent="0.25">
      <c r="I2511" s="18">
        <v>12</v>
      </c>
      <c r="J2511" s="19">
        <v>5.0330000000000004E-4</v>
      </c>
      <c r="K2511" s="18">
        <v>42.966999999999999</v>
      </c>
      <c r="L2511" s="18">
        <v>35.5</v>
      </c>
      <c r="M2511" s="18">
        <v>48.207999999999998</v>
      </c>
      <c r="N2511" s="18">
        <v>-90</v>
      </c>
      <c r="O2511" s="18">
        <v>3.5000000000000003E-2</v>
      </c>
      <c r="P2511" s="18"/>
      <c r="Q2511" s="18"/>
      <c r="R2511" s="18"/>
    </row>
    <row r="2512" spans="9:18" x14ac:dyDescent="0.25">
      <c r="I2512" s="18">
        <v>13</v>
      </c>
      <c r="J2512" s="19">
        <v>5.0330000000000004E-4</v>
      </c>
      <c r="K2512" s="18">
        <v>35.908000000000001</v>
      </c>
      <c r="L2512" s="18">
        <v>34.582999999999998</v>
      </c>
      <c r="M2512" s="18">
        <v>38.332999999999998</v>
      </c>
      <c r="N2512" s="18">
        <v>-90</v>
      </c>
      <c r="O2512" s="18">
        <v>3.5000000000000003E-2</v>
      </c>
      <c r="P2512" s="18"/>
      <c r="Q2512" s="18"/>
      <c r="R2512" s="18"/>
    </row>
    <row r="2513" spans="9:18" x14ac:dyDescent="0.25">
      <c r="I2513" s="18">
        <v>14</v>
      </c>
      <c r="J2513" s="19">
        <v>9.0600000000000001E-4</v>
      </c>
      <c r="K2513" s="18">
        <v>65.519000000000005</v>
      </c>
      <c r="L2513" s="18">
        <v>39.75</v>
      </c>
      <c r="M2513" s="18">
        <v>84.167000000000002</v>
      </c>
      <c r="N2513" s="18">
        <v>-90</v>
      </c>
      <c r="O2513" s="18">
        <v>0.08</v>
      </c>
      <c r="P2513" s="18"/>
      <c r="Q2513" s="18"/>
      <c r="R2513" s="18"/>
    </row>
    <row r="2514" spans="9:18" x14ac:dyDescent="0.25">
      <c r="I2514" s="18">
        <v>15</v>
      </c>
      <c r="J2514" s="18">
        <v>2E-3</v>
      </c>
      <c r="K2514" s="18">
        <v>93.65</v>
      </c>
      <c r="L2514" s="18">
        <v>38.75</v>
      </c>
      <c r="M2514" s="18">
        <v>110.167</v>
      </c>
      <c r="N2514" s="18">
        <v>-90</v>
      </c>
      <c r="O2514" s="18">
        <v>0.14000000000000001</v>
      </c>
      <c r="P2514" s="18"/>
      <c r="Q2514" s="18"/>
      <c r="R2514" s="18"/>
    </row>
    <row r="2515" spans="9:18" x14ac:dyDescent="0.25">
      <c r="I2515" s="18">
        <v>16</v>
      </c>
      <c r="J2515" s="19">
        <v>4.0269999999999998E-4</v>
      </c>
      <c r="K2515" s="18">
        <v>53.555999999999997</v>
      </c>
      <c r="L2515" s="18">
        <v>40.832999999999998</v>
      </c>
      <c r="M2515" s="18">
        <v>64.278000000000006</v>
      </c>
      <c r="N2515" s="18">
        <v>-90</v>
      </c>
      <c r="O2515" s="18">
        <v>2.5000000000000001E-2</v>
      </c>
      <c r="P2515" s="18"/>
      <c r="Q2515" s="18"/>
      <c r="R2515" s="18"/>
    </row>
    <row r="2516" spans="9:18" x14ac:dyDescent="0.25">
      <c r="I2516" s="25"/>
      <c r="J2516" s="25"/>
      <c r="K2516" s="25"/>
      <c r="L2516" s="25"/>
      <c r="N2516" s="25"/>
      <c r="O2516" s="25"/>
    </row>
    <row r="2517" spans="9:18" x14ac:dyDescent="0.25">
      <c r="I2517" s="18" t="s">
        <v>372</v>
      </c>
      <c r="J2517" s="18" t="s">
        <v>373</v>
      </c>
      <c r="K2517" s="18" t="s">
        <v>374</v>
      </c>
      <c r="L2517" s="18" t="s">
        <v>375</v>
      </c>
      <c r="M2517" s="18" t="s">
        <v>376</v>
      </c>
      <c r="N2517" s="18" t="s">
        <v>377</v>
      </c>
      <c r="O2517" s="18" t="s">
        <v>378</v>
      </c>
      <c r="P2517" s="18"/>
      <c r="Q2517" s="18" t="s">
        <v>379</v>
      </c>
      <c r="R2517" s="18" t="s">
        <v>380</v>
      </c>
    </row>
    <row r="2518" spans="9:18" x14ac:dyDescent="0.25">
      <c r="I2518" s="18">
        <v>1</v>
      </c>
      <c r="J2518" s="18">
        <v>1.4E-2</v>
      </c>
      <c r="K2518" s="18">
        <v>38.250999999999998</v>
      </c>
      <c r="L2518" s="18">
        <v>34.667000000000002</v>
      </c>
      <c r="M2518" s="18">
        <v>110.667</v>
      </c>
      <c r="N2518" s="18">
        <v>-90</v>
      </c>
      <c r="O2518" s="18">
        <v>1.02</v>
      </c>
      <c r="P2518" s="18"/>
      <c r="Q2518" s="18">
        <v>1.02</v>
      </c>
      <c r="R2518" s="18">
        <f>O2522*1.732</f>
        <v>0.15068399999999998</v>
      </c>
    </row>
    <row r="2519" spans="9:18" x14ac:dyDescent="0.25">
      <c r="I2519" s="18">
        <v>2</v>
      </c>
      <c r="J2519" s="18">
        <v>1.4E-2</v>
      </c>
      <c r="K2519" s="18">
        <v>160.852</v>
      </c>
      <c r="L2519" s="18">
        <v>49.5</v>
      </c>
      <c r="M2519" s="18">
        <v>225.833</v>
      </c>
      <c r="N2519" s="18">
        <v>-90</v>
      </c>
      <c r="O2519" s="18">
        <v>1</v>
      </c>
      <c r="P2519" s="18"/>
      <c r="Q2519" s="18">
        <v>1</v>
      </c>
      <c r="R2519" s="18">
        <f>O2523*1.732</f>
        <v>0</v>
      </c>
    </row>
    <row r="2520" spans="9:18" x14ac:dyDescent="0.25">
      <c r="I2520" s="18">
        <v>3</v>
      </c>
      <c r="J2520" s="18">
        <v>1.4999999999999999E-2</v>
      </c>
      <c r="K2520" s="18">
        <v>145.821</v>
      </c>
      <c r="L2520" s="18">
        <v>95.832999999999998</v>
      </c>
      <c r="M2520" s="18">
        <v>232.167</v>
      </c>
      <c r="N2520" s="18">
        <v>-90</v>
      </c>
      <c r="O2520" s="18">
        <v>1.1140000000000001</v>
      </c>
      <c r="P2520" s="18"/>
      <c r="Q2520" s="18">
        <v>1.1140000000000001</v>
      </c>
      <c r="R2520" s="18">
        <f>O2524*1.732</f>
        <v>0.15068399999999998</v>
      </c>
    </row>
    <row r="2521" spans="9:18" x14ac:dyDescent="0.25">
      <c r="I2521" s="18">
        <v>4</v>
      </c>
      <c r="J2521" s="18">
        <v>1.9E-2</v>
      </c>
      <c r="K2521" s="18">
        <v>129.417</v>
      </c>
      <c r="L2521" s="18">
        <v>86.832999999999998</v>
      </c>
      <c r="M2521" s="18">
        <v>216</v>
      </c>
      <c r="N2521" s="18">
        <v>-90</v>
      </c>
      <c r="O2521" s="18">
        <v>1.369</v>
      </c>
      <c r="P2521" s="18"/>
      <c r="Q2521" s="18">
        <v>1.369</v>
      </c>
      <c r="R2521" s="18">
        <f>O2525*1.732</f>
        <v>4.6764E-2</v>
      </c>
    </row>
    <row r="2522" spans="9:18" x14ac:dyDescent="0.25">
      <c r="I2522" s="18">
        <v>5</v>
      </c>
      <c r="J2522" s="18">
        <v>1E-3</v>
      </c>
      <c r="K2522" s="18">
        <v>42.295999999999999</v>
      </c>
      <c r="L2522" s="18">
        <v>35.713999999999999</v>
      </c>
      <c r="M2522" s="18">
        <v>46</v>
      </c>
      <c r="N2522" s="18">
        <v>-90</v>
      </c>
      <c r="O2522" s="18">
        <v>8.6999999999999994E-2</v>
      </c>
      <c r="P2522" s="18"/>
      <c r="Q2522" s="18"/>
      <c r="R2522" s="18"/>
    </row>
    <row r="2523" spans="9:18" x14ac:dyDescent="0.25">
      <c r="I2523" s="18">
        <v>6</v>
      </c>
      <c r="J2523" s="18">
        <v>14.038</v>
      </c>
      <c r="K2523" s="18">
        <v>228.91399999999999</v>
      </c>
      <c r="L2523" s="18">
        <v>33</v>
      </c>
      <c r="M2523" s="18">
        <v>255</v>
      </c>
      <c r="N2523" s="18">
        <v>0</v>
      </c>
      <c r="O2523" s="18">
        <v>0</v>
      </c>
      <c r="P2523" s="18"/>
      <c r="Q2523" s="18"/>
      <c r="R2523" s="18"/>
    </row>
    <row r="2524" spans="9:18" x14ac:dyDescent="0.25">
      <c r="I2524" s="18">
        <v>7</v>
      </c>
      <c r="J2524" s="18">
        <v>1E-3</v>
      </c>
      <c r="K2524" s="18">
        <v>38.695</v>
      </c>
      <c r="L2524" s="18">
        <v>36.832999999999998</v>
      </c>
      <c r="M2524" s="18">
        <v>39.667000000000002</v>
      </c>
      <c r="N2524" s="18">
        <v>-90</v>
      </c>
      <c r="O2524" s="18">
        <v>8.6999999999999994E-2</v>
      </c>
      <c r="P2524" s="18"/>
      <c r="Q2524" s="18"/>
      <c r="R2524" s="18"/>
    </row>
    <row r="2525" spans="9:18" x14ac:dyDescent="0.25">
      <c r="I2525" s="18">
        <v>8</v>
      </c>
      <c r="J2525" s="19">
        <v>5.4049999999999996E-4</v>
      </c>
      <c r="K2525" s="18">
        <v>34.889000000000003</v>
      </c>
      <c r="L2525" s="18">
        <v>33.667000000000002</v>
      </c>
      <c r="M2525" s="18">
        <v>36.332999999999998</v>
      </c>
      <c r="N2525" s="18">
        <v>-90</v>
      </c>
      <c r="O2525" s="18">
        <v>2.7E-2</v>
      </c>
      <c r="P2525" s="18"/>
      <c r="Q2525" s="18"/>
      <c r="R2525" s="18"/>
    </row>
    <row r="2526" spans="9:18" x14ac:dyDescent="0.25">
      <c r="I2526" s="25"/>
      <c r="J2526" s="25"/>
      <c r="K2526" s="25"/>
      <c r="L2526" s="25"/>
      <c r="N2526" s="25"/>
      <c r="O2526" s="25"/>
    </row>
    <row r="2527" spans="9:18" x14ac:dyDescent="0.25">
      <c r="I2527" s="18" t="s">
        <v>372</v>
      </c>
      <c r="J2527" s="18" t="s">
        <v>373</v>
      </c>
      <c r="K2527" s="18" t="s">
        <v>374</v>
      </c>
      <c r="L2527" s="18" t="s">
        <v>375</v>
      </c>
      <c r="M2527" s="18" t="s">
        <v>376</v>
      </c>
      <c r="N2527" s="18" t="s">
        <v>377</v>
      </c>
      <c r="O2527" s="18" t="s">
        <v>378</v>
      </c>
      <c r="P2527" s="18"/>
      <c r="Q2527" s="18" t="s">
        <v>379</v>
      </c>
      <c r="R2527" s="18" t="s">
        <v>380</v>
      </c>
    </row>
    <row r="2528" spans="9:18" x14ac:dyDescent="0.25">
      <c r="I2528" s="18">
        <v>1</v>
      </c>
      <c r="J2528" s="18">
        <v>8.0000000000000002E-3</v>
      </c>
      <c r="K2528" s="18">
        <v>179.43199999999999</v>
      </c>
      <c r="L2528" s="18">
        <v>35.332999999999998</v>
      </c>
      <c r="M2528" s="18">
        <v>253</v>
      </c>
      <c r="N2528" s="18">
        <v>-90</v>
      </c>
      <c r="O2528" s="18">
        <v>1.0549999999999999</v>
      </c>
      <c r="P2528" s="18"/>
      <c r="Q2528" s="18">
        <v>1.0549999999999999</v>
      </c>
      <c r="R2528" s="18">
        <f t="shared" ref="R2528:R2537" si="98">O2538*1.732</f>
        <v>0.20264400000000002</v>
      </c>
    </row>
    <row r="2529" spans="9:18" x14ac:dyDescent="0.25">
      <c r="I2529" s="18">
        <v>2</v>
      </c>
      <c r="J2529" s="18">
        <v>8.0000000000000002E-3</v>
      </c>
      <c r="K2529" s="18">
        <v>69.938999999999993</v>
      </c>
      <c r="L2529" s="18">
        <v>33.667000000000002</v>
      </c>
      <c r="M2529" s="18">
        <v>239.667</v>
      </c>
      <c r="N2529" s="18">
        <v>-90</v>
      </c>
      <c r="O2529" s="18">
        <v>1.0329999999999999</v>
      </c>
      <c r="P2529" s="18"/>
      <c r="Q2529" s="18">
        <v>1.0329999999999999</v>
      </c>
      <c r="R2529" s="18">
        <f t="shared" si="98"/>
        <v>0.2165</v>
      </c>
    </row>
    <row r="2530" spans="9:18" x14ac:dyDescent="0.25">
      <c r="I2530" s="18">
        <v>3</v>
      </c>
      <c r="J2530" s="18">
        <v>8.0000000000000002E-3</v>
      </c>
      <c r="K2530" s="18">
        <v>35.853000000000002</v>
      </c>
      <c r="L2530" s="18">
        <v>32.667000000000002</v>
      </c>
      <c r="M2530" s="18">
        <v>99.332999999999998</v>
      </c>
      <c r="N2530" s="18">
        <v>-90</v>
      </c>
      <c r="O2530" s="18">
        <v>1.04</v>
      </c>
      <c r="P2530" s="18"/>
      <c r="Q2530" s="18">
        <v>1.04</v>
      </c>
      <c r="R2530" s="18">
        <f t="shared" si="98"/>
        <v>0</v>
      </c>
    </row>
    <row r="2531" spans="9:18" x14ac:dyDescent="0.25">
      <c r="I2531" s="18">
        <v>4</v>
      </c>
      <c r="J2531" s="18">
        <v>8.0000000000000002E-3</v>
      </c>
      <c r="K2531" s="18">
        <v>72.703999999999994</v>
      </c>
      <c r="L2531" s="18">
        <v>36.332999999999998</v>
      </c>
      <c r="M2531" s="18">
        <v>87.332999999999998</v>
      </c>
      <c r="N2531" s="18">
        <v>-90</v>
      </c>
      <c r="O2531" s="18">
        <v>1.026</v>
      </c>
      <c r="P2531" s="18"/>
      <c r="Q2531" s="18">
        <v>1.026</v>
      </c>
      <c r="R2531" s="18">
        <f t="shared" si="98"/>
        <v>0</v>
      </c>
    </row>
    <row r="2532" spans="9:18" x14ac:dyDescent="0.25">
      <c r="I2532" s="18">
        <v>5</v>
      </c>
      <c r="J2532" s="18">
        <v>8.0000000000000002E-3</v>
      </c>
      <c r="K2532" s="18">
        <v>67.488</v>
      </c>
      <c r="L2532" s="18">
        <v>36.332999999999998</v>
      </c>
      <c r="M2532" s="18">
        <v>163.333</v>
      </c>
      <c r="N2532" s="18">
        <v>-90</v>
      </c>
      <c r="O2532" s="18">
        <v>1.0329999999999999</v>
      </c>
      <c r="P2532" s="18"/>
      <c r="Q2532" s="18">
        <v>1.0329999999999999</v>
      </c>
      <c r="R2532" s="18">
        <f t="shared" si="98"/>
        <v>0.12643599999999999</v>
      </c>
    </row>
    <row r="2533" spans="9:18" x14ac:dyDescent="0.25">
      <c r="I2533" s="18">
        <v>6</v>
      </c>
      <c r="J2533" s="18">
        <v>8.0000000000000002E-3</v>
      </c>
      <c r="K2533" s="18">
        <v>35.046999999999997</v>
      </c>
      <c r="L2533" s="18">
        <v>33.332999999999998</v>
      </c>
      <c r="M2533" s="18">
        <v>66.332999999999998</v>
      </c>
      <c r="N2533" s="18">
        <v>-90</v>
      </c>
      <c r="O2533" s="18">
        <v>1.0920000000000001</v>
      </c>
      <c r="P2533" s="18"/>
      <c r="Q2533" s="18">
        <v>1.0920000000000001</v>
      </c>
      <c r="R2533" s="18">
        <f t="shared" si="98"/>
        <v>0.22862400000000002</v>
      </c>
    </row>
    <row r="2534" spans="9:18" x14ac:dyDescent="0.25">
      <c r="I2534" s="18">
        <v>7</v>
      </c>
      <c r="J2534" s="18">
        <v>8.0000000000000002E-3</v>
      </c>
      <c r="K2534" s="18">
        <v>37.484999999999999</v>
      </c>
      <c r="L2534" s="18">
        <v>34.667000000000002</v>
      </c>
      <c r="M2534" s="18">
        <v>51</v>
      </c>
      <c r="N2534" s="18">
        <v>-90</v>
      </c>
      <c r="O2534" s="18">
        <v>1.0549999999999999</v>
      </c>
      <c r="P2534" s="18"/>
      <c r="Q2534" s="18">
        <v>1.0549999999999999</v>
      </c>
      <c r="R2534" s="18">
        <f t="shared" si="98"/>
        <v>0</v>
      </c>
    </row>
    <row r="2535" spans="9:18" x14ac:dyDescent="0.25">
      <c r="I2535" s="18">
        <v>8</v>
      </c>
      <c r="J2535" s="18">
        <v>8.0000000000000002E-3</v>
      </c>
      <c r="K2535" s="18">
        <v>34.188000000000002</v>
      </c>
      <c r="L2535" s="18">
        <v>33.667000000000002</v>
      </c>
      <c r="M2535" s="18">
        <v>37.332999999999998</v>
      </c>
      <c r="N2535" s="18">
        <v>-90</v>
      </c>
      <c r="O2535" s="18">
        <v>1.018</v>
      </c>
      <c r="P2535" s="18"/>
      <c r="Q2535" s="18">
        <v>1.018</v>
      </c>
      <c r="R2535" s="18">
        <f t="shared" si="98"/>
        <v>5.0228000000000002E-2</v>
      </c>
    </row>
    <row r="2536" spans="9:18" x14ac:dyDescent="0.25">
      <c r="I2536" s="18">
        <v>9</v>
      </c>
      <c r="J2536" s="18">
        <v>1.0999999999999999E-2</v>
      </c>
      <c r="K2536" s="18">
        <v>38.229999999999997</v>
      </c>
      <c r="L2536" s="18">
        <v>34.332999999999998</v>
      </c>
      <c r="M2536" s="18">
        <v>39.332999999999998</v>
      </c>
      <c r="N2536" s="18">
        <v>-90</v>
      </c>
      <c r="O2536" s="18">
        <v>1.4870000000000001</v>
      </c>
      <c r="P2536" s="18"/>
      <c r="Q2536" s="18">
        <v>1.4870000000000001</v>
      </c>
      <c r="R2536" s="18">
        <f t="shared" si="98"/>
        <v>0.19051999999999999</v>
      </c>
    </row>
    <row r="2537" spans="9:18" x14ac:dyDescent="0.25">
      <c r="I2537" s="18">
        <v>10</v>
      </c>
      <c r="J2537" s="18">
        <v>1.0999999999999999E-2</v>
      </c>
      <c r="K2537" s="18">
        <v>42.110999999999997</v>
      </c>
      <c r="L2537" s="18">
        <v>38.667000000000002</v>
      </c>
      <c r="M2537" s="18">
        <v>99.332999999999998</v>
      </c>
      <c r="N2537" s="18">
        <v>-90</v>
      </c>
      <c r="O2537" s="18">
        <v>1.4510000000000001</v>
      </c>
      <c r="P2537" s="18"/>
      <c r="Q2537" s="18">
        <v>1.4510000000000001</v>
      </c>
      <c r="R2537" s="18">
        <f t="shared" si="98"/>
        <v>0</v>
      </c>
    </row>
    <row r="2538" spans="9:18" x14ac:dyDescent="0.25">
      <c r="I2538" s="18">
        <v>11</v>
      </c>
      <c r="J2538" s="19">
        <v>9.1239999999999995E-4</v>
      </c>
      <c r="K2538" s="18">
        <v>36.863</v>
      </c>
      <c r="L2538" s="18">
        <v>33.667000000000002</v>
      </c>
      <c r="M2538" s="18">
        <v>41.332999999999998</v>
      </c>
      <c r="N2538" s="18">
        <v>-90</v>
      </c>
      <c r="O2538" s="18">
        <v>0.11700000000000001</v>
      </c>
      <c r="P2538" s="18"/>
      <c r="Q2538" s="18"/>
      <c r="R2538" s="18"/>
    </row>
    <row r="2539" spans="9:18" x14ac:dyDescent="0.25">
      <c r="I2539" s="18">
        <v>12</v>
      </c>
      <c r="J2539" s="19">
        <v>9.6610000000000001E-4</v>
      </c>
      <c r="K2539" s="18">
        <v>37.036999999999999</v>
      </c>
      <c r="L2539" s="18">
        <v>34.332999999999998</v>
      </c>
      <c r="M2539" s="18">
        <v>38.332999999999998</v>
      </c>
      <c r="N2539" s="18">
        <v>-90</v>
      </c>
      <c r="O2539" s="18">
        <v>0.125</v>
      </c>
      <c r="P2539" s="18"/>
      <c r="Q2539" s="18"/>
      <c r="R2539" s="18"/>
    </row>
    <row r="2540" spans="9:18" x14ac:dyDescent="0.25">
      <c r="I2540" s="18">
        <v>13</v>
      </c>
      <c r="J2540" s="18">
        <v>21.46</v>
      </c>
      <c r="K2540" s="18">
        <v>220.78</v>
      </c>
      <c r="L2540" s="18">
        <v>33</v>
      </c>
      <c r="M2540" s="18">
        <v>255</v>
      </c>
      <c r="N2540" s="18">
        <v>0</v>
      </c>
      <c r="O2540" s="18">
        <v>0</v>
      </c>
      <c r="P2540" s="18"/>
      <c r="Q2540" s="18"/>
      <c r="R2540" s="18"/>
    </row>
    <row r="2541" spans="9:18" x14ac:dyDescent="0.25">
      <c r="I2541" s="18">
        <v>14</v>
      </c>
      <c r="J2541" s="18">
        <v>21.46</v>
      </c>
      <c r="K2541" s="18">
        <v>220.78</v>
      </c>
      <c r="L2541" s="18">
        <v>33</v>
      </c>
      <c r="M2541" s="18">
        <v>255</v>
      </c>
      <c r="N2541" s="18">
        <v>0</v>
      </c>
      <c r="O2541" s="18">
        <v>0</v>
      </c>
      <c r="P2541" s="18"/>
      <c r="Q2541" s="18"/>
      <c r="R2541" s="18"/>
    </row>
    <row r="2542" spans="9:18" x14ac:dyDescent="0.25">
      <c r="I2542" s="18">
        <v>15</v>
      </c>
      <c r="J2542" s="19">
        <v>5.9040000000000004E-4</v>
      </c>
      <c r="K2542" s="18">
        <v>36.454999999999998</v>
      </c>
      <c r="L2542" s="18">
        <v>33.667000000000002</v>
      </c>
      <c r="M2542" s="18">
        <v>38.332999999999998</v>
      </c>
      <c r="N2542" s="18">
        <v>-90</v>
      </c>
      <c r="O2542" s="18">
        <v>7.2999999999999995E-2</v>
      </c>
      <c r="P2542" s="18"/>
      <c r="Q2542" s="18"/>
      <c r="R2542" s="18"/>
    </row>
    <row r="2543" spans="9:18" x14ac:dyDescent="0.25">
      <c r="I2543" s="18">
        <v>16</v>
      </c>
      <c r="J2543" s="18">
        <v>1E-3</v>
      </c>
      <c r="K2543" s="18">
        <v>35.631999999999998</v>
      </c>
      <c r="L2543" s="18">
        <v>34.332999999999998</v>
      </c>
      <c r="M2543" s="18">
        <v>37.332999999999998</v>
      </c>
      <c r="N2543" s="18">
        <v>-90</v>
      </c>
      <c r="O2543" s="18">
        <v>0.13200000000000001</v>
      </c>
      <c r="P2543" s="18"/>
      <c r="Q2543" s="18"/>
      <c r="R2543" s="18"/>
    </row>
    <row r="2544" spans="9:18" x14ac:dyDescent="0.25">
      <c r="I2544" s="18">
        <v>17</v>
      </c>
      <c r="J2544" s="18">
        <v>21.46</v>
      </c>
      <c r="K2544" s="18">
        <v>220.78</v>
      </c>
      <c r="L2544" s="18">
        <v>33</v>
      </c>
      <c r="M2544" s="18">
        <v>255</v>
      </c>
      <c r="N2544" s="18">
        <v>0</v>
      </c>
      <c r="O2544" s="18">
        <v>0</v>
      </c>
      <c r="P2544" s="18"/>
      <c r="Q2544" s="18"/>
      <c r="R2544" s="18"/>
    </row>
    <row r="2545" spans="1:18" x14ac:dyDescent="0.25">
      <c r="I2545" s="18">
        <v>18</v>
      </c>
      <c r="J2545" s="19">
        <v>2.6840000000000002E-4</v>
      </c>
      <c r="K2545" s="18">
        <v>38.667000000000002</v>
      </c>
      <c r="L2545" s="18">
        <v>34.332999999999998</v>
      </c>
      <c r="M2545" s="18">
        <v>43</v>
      </c>
      <c r="N2545" s="18">
        <v>-90</v>
      </c>
      <c r="O2545" s="18">
        <v>2.9000000000000001E-2</v>
      </c>
      <c r="P2545" s="18"/>
      <c r="Q2545" s="18"/>
      <c r="R2545" s="18"/>
    </row>
    <row r="2546" spans="1:18" x14ac:dyDescent="0.25">
      <c r="I2546" s="18">
        <v>19</v>
      </c>
      <c r="J2546" s="19">
        <v>8.587E-4</v>
      </c>
      <c r="K2546" s="18">
        <v>36.186999999999998</v>
      </c>
      <c r="L2546" s="18">
        <v>34.667000000000002</v>
      </c>
      <c r="M2546" s="18">
        <v>38</v>
      </c>
      <c r="N2546" s="18">
        <v>-90</v>
      </c>
      <c r="O2546" s="18">
        <v>0.11</v>
      </c>
      <c r="P2546" s="18"/>
      <c r="Q2546" s="18"/>
      <c r="R2546" s="18"/>
    </row>
    <row r="2547" spans="1:18" x14ac:dyDescent="0.25">
      <c r="I2547" s="18">
        <v>20</v>
      </c>
      <c r="J2547" s="18">
        <v>21.46</v>
      </c>
      <c r="K2547" s="18">
        <v>220.78</v>
      </c>
      <c r="L2547" s="18">
        <v>33</v>
      </c>
      <c r="M2547" s="18">
        <v>255</v>
      </c>
      <c r="N2547" s="18">
        <v>0</v>
      </c>
      <c r="O2547" s="18">
        <v>0</v>
      </c>
      <c r="P2547" s="18"/>
      <c r="Q2547" s="18"/>
      <c r="R2547" s="18"/>
    </row>
    <row r="2548" spans="1:18" x14ac:dyDescent="0.25">
      <c r="B2548" s="25"/>
      <c r="C2548" s="25"/>
      <c r="D2548" s="25"/>
      <c r="E2548" s="25"/>
    </row>
    <row r="2549" spans="1:18" x14ac:dyDescent="0.25">
      <c r="B2549" s="25"/>
      <c r="C2549" s="25"/>
      <c r="D2549" s="25"/>
      <c r="E2549" s="25"/>
    </row>
    <row r="2550" spans="1:18" s="25" customFormat="1" x14ac:dyDescent="0.25">
      <c r="A2550" s="25">
        <v>41</v>
      </c>
      <c r="B2550" s="25" t="s">
        <v>331</v>
      </c>
      <c r="C2550" s="25" t="s">
        <v>295</v>
      </c>
      <c r="E2550" s="25" t="s">
        <v>335</v>
      </c>
      <c r="F2550" s="7" t="s">
        <v>28</v>
      </c>
      <c r="G2550" s="25" t="s">
        <v>99</v>
      </c>
      <c r="I2550" s="7">
        <v>3</v>
      </c>
      <c r="J2550" s="7">
        <v>8.016</v>
      </c>
      <c r="K2550" s="7">
        <v>7.4960959999999996</v>
      </c>
      <c r="L2550" s="7">
        <v>3</v>
      </c>
      <c r="M2550" s="25">
        <v>6.6989999999999998</v>
      </c>
      <c r="N2550" s="25">
        <v>4.1065719999999999</v>
      </c>
    </row>
    <row r="2551" spans="1:18" x14ac:dyDescent="0.25">
      <c r="B2551" s="25" t="s">
        <v>331</v>
      </c>
      <c r="C2551" s="25" t="s">
        <v>295</v>
      </c>
      <c r="D2551" s="25"/>
      <c r="E2551" s="25" t="s">
        <v>335</v>
      </c>
      <c r="F2551" s="7" t="s">
        <v>28</v>
      </c>
      <c r="G2551" s="7" t="s">
        <v>336</v>
      </c>
      <c r="I2551" s="7">
        <v>3</v>
      </c>
      <c r="J2551" s="7">
        <v>33854.447</v>
      </c>
      <c r="K2551" s="7">
        <v>8216.4954199999993</v>
      </c>
      <c r="L2551" s="7">
        <v>3</v>
      </c>
      <c r="M2551" s="18">
        <v>23396.225999999999</v>
      </c>
      <c r="N2551" s="18">
        <v>4855.2030199999999</v>
      </c>
    </row>
    <row r="2552" spans="1:18" x14ac:dyDescent="0.25">
      <c r="B2552" s="25" t="s">
        <v>331</v>
      </c>
      <c r="C2552" s="25" t="s">
        <v>295</v>
      </c>
      <c r="D2552" s="25"/>
      <c r="E2552" s="25" t="s">
        <v>335</v>
      </c>
      <c r="F2552" s="7" t="s">
        <v>28</v>
      </c>
      <c r="G2552" s="7" t="s">
        <v>66</v>
      </c>
      <c r="I2552" s="7">
        <v>3</v>
      </c>
      <c r="J2552" s="7">
        <v>1496.0630000000001</v>
      </c>
      <c r="K2552" s="7">
        <v>454.59284400000001</v>
      </c>
      <c r="L2552" s="7">
        <v>3</v>
      </c>
      <c r="M2552" s="7">
        <v>1086.614</v>
      </c>
      <c r="N2552" s="7">
        <v>136.37768</v>
      </c>
    </row>
    <row r="2553" spans="1:18" x14ac:dyDescent="0.25">
      <c r="B2553" s="25" t="s">
        <v>331</v>
      </c>
      <c r="C2553" s="25" t="s">
        <v>295</v>
      </c>
      <c r="D2553" s="25"/>
      <c r="E2553" s="25" t="s">
        <v>335</v>
      </c>
      <c r="F2553" s="7" t="s">
        <v>28</v>
      </c>
      <c r="G2553" s="7" t="s">
        <v>49</v>
      </c>
      <c r="I2553" s="7">
        <v>3</v>
      </c>
      <c r="J2553" s="7">
        <v>12709.512000000001</v>
      </c>
      <c r="K2553" s="7">
        <v>2350.8886320000001</v>
      </c>
      <c r="L2553" s="7">
        <v>3</v>
      </c>
      <c r="M2553" s="7">
        <v>10159.383</v>
      </c>
      <c r="N2553" s="7">
        <v>427.43508400000002</v>
      </c>
    </row>
    <row r="2554" spans="1:18" x14ac:dyDescent="0.25">
      <c r="B2554" s="25" t="s">
        <v>331</v>
      </c>
      <c r="C2554" s="25" t="s">
        <v>295</v>
      </c>
      <c r="D2554" s="25"/>
      <c r="E2554" s="25" t="s">
        <v>335</v>
      </c>
      <c r="F2554" s="7" t="s">
        <v>28</v>
      </c>
      <c r="G2554" s="7" t="s">
        <v>50</v>
      </c>
      <c r="I2554" s="7">
        <v>3</v>
      </c>
      <c r="J2554" s="7">
        <v>75909.091</v>
      </c>
      <c r="K2554" s="7">
        <v>8660</v>
      </c>
      <c r="L2554" s="7">
        <v>3</v>
      </c>
      <c r="M2554" s="7">
        <v>52727.273000000001</v>
      </c>
      <c r="N2554" s="7">
        <v>4723.6368359999997</v>
      </c>
    </row>
    <row r="2555" spans="1:18" x14ac:dyDescent="0.25">
      <c r="B2555" s="25"/>
      <c r="C2555" s="25"/>
      <c r="D2555" s="25"/>
      <c r="E2555" s="25"/>
    </row>
    <row r="2556" spans="1:18" x14ac:dyDescent="0.25">
      <c r="B2556" s="25"/>
      <c r="C2556" s="25"/>
      <c r="D2556" s="18" t="s">
        <v>372</v>
      </c>
      <c r="E2556" s="18" t="s">
        <v>373</v>
      </c>
      <c r="F2556" s="18" t="s">
        <v>374</v>
      </c>
      <c r="G2556" s="18" t="s">
        <v>375</v>
      </c>
      <c r="H2556" s="18" t="s">
        <v>376</v>
      </c>
      <c r="I2556" s="18" t="s">
        <v>377</v>
      </c>
      <c r="J2556" s="18" t="s">
        <v>378</v>
      </c>
      <c r="K2556" s="18"/>
      <c r="L2556" s="18" t="s">
        <v>379</v>
      </c>
      <c r="M2556" s="18" t="s">
        <v>380</v>
      </c>
    </row>
    <row r="2557" spans="1:18" x14ac:dyDescent="0.25">
      <c r="B2557" s="25"/>
      <c r="C2557" s="25"/>
      <c r="D2557" s="18">
        <v>1</v>
      </c>
      <c r="E2557" s="18">
        <v>0.51</v>
      </c>
      <c r="F2557" s="18">
        <v>127.178</v>
      </c>
      <c r="G2557" s="18">
        <v>81</v>
      </c>
      <c r="H2557" s="18">
        <v>207</v>
      </c>
      <c r="I2557" s="18">
        <v>-90</v>
      </c>
      <c r="J2557" s="18">
        <v>6.6989999999999998</v>
      </c>
      <c r="K2557" s="18"/>
      <c r="L2557" s="18">
        <v>6.6989999999999998</v>
      </c>
      <c r="M2557" s="18">
        <f>J2559*1.732</f>
        <v>4.1065719999999999</v>
      </c>
    </row>
    <row r="2558" spans="1:18" x14ac:dyDescent="0.25">
      <c r="B2558" s="25"/>
      <c r="C2558" s="25"/>
      <c r="D2558" s="18">
        <v>2</v>
      </c>
      <c r="E2558" s="18">
        <v>0.61199999999999999</v>
      </c>
      <c r="F2558" s="18">
        <v>253.75800000000001</v>
      </c>
      <c r="G2558" s="18">
        <v>233</v>
      </c>
      <c r="H2558" s="18">
        <v>254</v>
      </c>
      <c r="I2558" s="18">
        <v>-90</v>
      </c>
      <c r="J2558" s="18">
        <v>8.016</v>
      </c>
      <c r="K2558" s="18"/>
      <c r="L2558" s="18">
        <v>8.016</v>
      </c>
      <c r="M2558" s="18">
        <f>J2560*1.732</f>
        <v>7.4960960000000005</v>
      </c>
    </row>
    <row r="2559" spans="1:18" x14ac:dyDescent="0.25">
      <c r="B2559" s="25"/>
      <c r="C2559" s="25"/>
      <c r="D2559" s="18">
        <v>3</v>
      </c>
      <c r="E2559" s="18">
        <v>0.187</v>
      </c>
      <c r="F2559" s="18">
        <v>100.727</v>
      </c>
      <c r="G2559" s="18">
        <v>59.796999999999997</v>
      </c>
      <c r="H2559" s="18">
        <v>110</v>
      </c>
      <c r="I2559" s="18">
        <v>-90</v>
      </c>
      <c r="J2559" s="18">
        <v>2.371</v>
      </c>
      <c r="K2559" s="18"/>
      <c r="L2559" s="18"/>
      <c r="M2559" s="18"/>
    </row>
    <row r="2560" spans="1:18" x14ac:dyDescent="0.25">
      <c r="B2560" s="25"/>
      <c r="C2560" s="25"/>
      <c r="D2560" s="18">
        <v>4</v>
      </c>
      <c r="E2560" s="18">
        <v>0.33400000000000002</v>
      </c>
      <c r="F2560" s="18">
        <v>49.703000000000003</v>
      </c>
      <c r="G2560" s="19">
        <v>1.7049999999999999E-12</v>
      </c>
      <c r="H2560" s="18">
        <v>79</v>
      </c>
      <c r="I2560" s="18">
        <v>-90</v>
      </c>
      <c r="J2560" s="18">
        <v>4.3280000000000003</v>
      </c>
      <c r="K2560" s="18"/>
      <c r="L2560" s="18"/>
      <c r="M2560" s="18"/>
    </row>
    <row r="2561" spans="2:13" x14ac:dyDescent="0.25">
      <c r="B2561" s="25"/>
      <c r="C2561" s="25"/>
      <c r="D2561" s="25"/>
      <c r="E2561" s="25"/>
      <c r="F2561" s="25"/>
      <c r="G2561" s="25"/>
      <c r="I2561" s="25"/>
      <c r="J2561" s="25"/>
    </row>
    <row r="2562" spans="2:13" x14ac:dyDescent="0.25">
      <c r="B2562" s="25"/>
      <c r="C2562" s="25"/>
      <c r="D2562" s="18" t="s">
        <v>372</v>
      </c>
      <c r="E2562" s="18" t="s">
        <v>373</v>
      </c>
      <c r="F2562" s="18" t="s">
        <v>374</v>
      </c>
      <c r="G2562" s="18" t="s">
        <v>375</v>
      </c>
      <c r="H2562" s="18" t="s">
        <v>376</v>
      </c>
      <c r="I2562" s="18" t="s">
        <v>377</v>
      </c>
      <c r="J2562" s="18" t="s">
        <v>378</v>
      </c>
      <c r="K2562" s="18"/>
      <c r="L2562" s="18" t="s">
        <v>379</v>
      </c>
      <c r="M2562" s="18" t="s">
        <v>380</v>
      </c>
    </row>
    <row r="2563" spans="2:13" x14ac:dyDescent="0.25">
      <c r="B2563" s="25"/>
      <c r="C2563" s="25"/>
      <c r="D2563" s="18">
        <v>1</v>
      </c>
      <c r="E2563" s="18">
        <v>5114755.051</v>
      </c>
      <c r="F2563" s="18">
        <v>130.05500000000001</v>
      </c>
      <c r="G2563" s="18">
        <v>121.622</v>
      </c>
      <c r="H2563" s="18">
        <v>148</v>
      </c>
      <c r="I2563" s="18">
        <v>-90</v>
      </c>
      <c r="J2563" s="18">
        <v>23396.225999999999</v>
      </c>
      <c r="K2563" s="18"/>
      <c r="L2563" s="18">
        <v>23396.225999999999</v>
      </c>
      <c r="M2563" s="18">
        <f>J2565*1.732</f>
        <v>4855.2030199999999</v>
      </c>
    </row>
    <row r="2564" spans="2:13" x14ac:dyDescent="0.25">
      <c r="B2564" s="25"/>
      <c r="C2564" s="25"/>
      <c r="D2564" s="18">
        <v>2</v>
      </c>
      <c r="E2564" s="18">
        <v>7346648.1639999999</v>
      </c>
      <c r="F2564" s="18">
        <v>155.27500000000001</v>
      </c>
      <c r="G2564" s="18">
        <v>151.5</v>
      </c>
      <c r="H2564" s="18">
        <v>255</v>
      </c>
      <c r="I2564" s="18">
        <v>-90</v>
      </c>
      <c r="J2564" s="18">
        <v>33854.447</v>
      </c>
      <c r="K2564" s="18"/>
      <c r="L2564" s="18">
        <v>33854.447</v>
      </c>
      <c r="M2564" s="18">
        <f>J2566*1.732</f>
        <v>8216.4954200000011</v>
      </c>
    </row>
    <row r="2565" spans="2:13" x14ac:dyDescent="0.25">
      <c r="B2565" s="25"/>
      <c r="C2565" s="25"/>
      <c r="D2565" s="18">
        <v>3</v>
      </c>
      <c r="E2565" s="18">
        <v>650968.82499999995</v>
      </c>
      <c r="F2565" s="18">
        <v>118.964</v>
      </c>
      <c r="G2565" s="18">
        <v>39</v>
      </c>
      <c r="H2565" s="18">
        <v>131</v>
      </c>
      <c r="I2565" s="18">
        <v>-90</v>
      </c>
      <c r="J2565" s="18">
        <v>2803.2350000000001</v>
      </c>
      <c r="K2565" s="18"/>
      <c r="L2565" s="18"/>
      <c r="M2565" s="18"/>
    </row>
    <row r="2566" spans="2:13" x14ac:dyDescent="0.25">
      <c r="B2566" s="25"/>
      <c r="C2566" s="25"/>
      <c r="D2566" s="18">
        <v>4</v>
      </c>
      <c r="E2566" s="18">
        <v>1069448.7830000001</v>
      </c>
      <c r="F2566" s="18">
        <v>118.152</v>
      </c>
      <c r="G2566" s="18">
        <v>10</v>
      </c>
      <c r="H2566" s="18">
        <v>152.25</v>
      </c>
      <c r="I2566" s="18">
        <v>-90</v>
      </c>
      <c r="J2566" s="18">
        <v>4743.9350000000004</v>
      </c>
      <c r="K2566" s="18"/>
      <c r="L2566" s="18"/>
      <c r="M2566" s="18"/>
    </row>
    <row r="2567" spans="2:13" x14ac:dyDescent="0.25">
      <c r="B2567" s="25"/>
      <c r="C2567" s="25"/>
      <c r="D2567" s="25"/>
      <c r="E2567" s="25"/>
      <c r="F2567" s="25"/>
      <c r="G2567" s="25"/>
      <c r="I2567" s="25"/>
      <c r="J2567" s="25"/>
    </row>
    <row r="2568" spans="2:13" x14ac:dyDescent="0.25">
      <c r="B2568" s="25"/>
      <c r="C2568" s="25"/>
      <c r="D2568" s="18" t="s">
        <v>372</v>
      </c>
      <c r="E2568" s="18" t="s">
        <v>373</v>
      </c>
      <c r="F2568" s="18" t="s">
        <v>374</v>
      </c>
      <c r="G2568" s="18" t="s">
        <v>375</v>
      </c>
      <c r="H2568" s="18" t="s">
        <v>376</v>
      </c>
      <c r="I2568" s="18" t="s">
        <v>377</v>
      </c>
      <c r="J2568" s="18" t="s">
        <v>378</v>
      </c>
      <c r="K2568" s="18"/>
      <c r="L2568" s="18" t="s">
        <v>379</v>
      </c>
      <c r="M2568" s="18" t="s">
        <v>380</v>
      </c>
    </row>
    <row r="2569" spans="2:13" x14ac:dyDescent="0.25">
      <c r="B2569" s="25"/>
      <c r="C2569" s="25"/>
      <c r="D2569" s="18">
        <v>1</v>
      </c>
      <c r="E2569" s="18">
        <v>11573.356</v>
      </c>
      <c r="F2569" s="18">
        <v>128.102</v>
      </c>
      <c r="G2569" s="18">
        <v>78.5</v>
      </c>
      <c r="H2569" s="18">
        <v>255</v>
      </c>
      <c r="I2569" s="18">
        <v>-90</v>
      </c>
      <c r="J2569" s="18">
        <v>1086.614</v>
      </c>
      <c r="K2569" s="18"/>
      <c r="L2569" s="18">
        <v>1086.614</v>
      </c>
      <c r="M2569" s="18">
        <f>J2571*1.732</f>
        <v>136.37768</v>
      </c>
    </row>
    <row r="2570" spans="2:13" x14ac:dyDescent="0.25">
      <c r="B2570" s="25"/>
      <c r="C2570" s="25"/>
      <c r="D2570" s="18">
        <v>2</v>
      </c>
      <c r="E2570" s="18">
        <v>15872.031999999999</v>
      </c>
      <c r="F2570" s="18">
        <v>156.64599999999999</v>
      </c>
      <c r="G2570" s="18">
        <v>154.49299999999999</v>
      </c>
      <c r="H2570" s="18">
        <v>255</v>
      </c>
      <c r="I2570" s="18">
        <v>-90</v>
      </c>
      <c r="J2570" s="18">
        <v>1496.0630000000001</v>
      </c>
      <c r="K2570" s="18"/>
      <c r="L2570" s="18">
        <v>1496.0630000000001</v>
      </c>
      <c r="M2570" s="18">
        <f>J2572*1.732</f>
        <v>454.59284399999996</v>
      </c>
    </row>
    <row r="2571" spans="2:13" x14ac:dyDescent="0.25">
      <c r="B2571" s="25"/>
      <c r="C2571" s="25"/>
      <c r="D2571" s="18">
        <v>3</v>
      </c>
      <c r="E2571" s="18">
        <v>992.00199999999995</v>
      </c>
      <c r="F2571" s="18">
        <v>109.333</v>
      </c>
      <c r="G2571" s="18">
        <v>36</v>
      </c>
      <c r="H2571" s="18">
        <v>128.5</v>
      </c>
      <c r="I2571" s="18">
        <v>-90</v>
      </c>
      <c r="J2571" s="18">
        <v>78.739999999999995</v>
      </c>
      <c r="K2571" s="18"/>
      <c r="L2571" s="18"/>
      <c r="M2571" s="18"/>
    </row>
    <row r="2572" spans="2:13" x14ac:dyDescent="0.25">
      <c r="B2572" s="25"/>
      <c r="C2572" s="25"/>
      <c r="D2572" s="18">
        <v>4</v>
      </c>
      <c r="E2572" s="18">
        <v>2865.7840000000001</v>
      </c>
      <c r="F2572" s="18">
        <v>126.85599999999999</v>
      </c>
      <c r="G2572" s="18">
        <v>88.25</v>
      </c>
      <c r="H2572" s="18">
        <v>130.75</v>
      </c>
      <c r="I2572" s="18">
        <v>-90</v>
      </c>
      <c r="J2572" s="18">
        <v>262.46699999999998</v>
      </c>
      <c r="K2572" s="18"/>
      <c r="L2572" s="18"/>
      <c r="M2572" s="18"/>
    </row>
    <row r="2573" spans="2:13" x14ac:dyDescent="0.25">
      <c r="B2573" s="25"/>
      <c r="C2573" s="25"/>
      <c r="D2573" s="25"/>
      <c r="E2573" s="25"/>
      <c r="F2573" s="25"/>
      <c r="G2573" s="25"/>
      <c r="I2573" s="25"/>
      <c r="J2573" s="25"/>
    </row>
    <row r="2574" spans="2:13" x14ac:dyDescent="0.25">
      <c r="B2574" s="25"/>
      <c r="C2574" s="25"/>
      <c r="D2574" s="18" t="s">
        <v>372</v>
      </c>
      <c r="E2574" s="18" t="s">
        <v>373</v>
      </c>
      <c r="F2574" s="18" t="s">
        <v>374</v>
      </c>
      <c r="G2574" s="18" t="s">
        <v>375</v>
      </c>
      <c r="H2574" s="18" t="s">
        <v>376</v>
      </c>
      <c r="I2574" s="18" t="s">
        <v>377</v>
      </c>
      <c r="J2574" s="18" t="s">
        <v>378</v>
      </c>
      <c r="K2574" s="18"/>
      <c r="L2574" s="18" t="s">
        <v>379</v>
      </c>
      <c r="M2574" s="18" t="s">
        <v>380</v>
      </c>
    </row>
    <row r="2575" spans="2:13" x14ac:dyDescent="0.25">
      <c r="B2575" s="25"/>
      <c r="C2575" s="25"/>
      <c r="D2575" s="18">
        <v>1</v>
      </c>
      <c r="E2575" s="18">
        <v>845883.91599999997</v>
      </c>
      <c r="F2575" s="18">
        <v>83.784000000000006</v>
      </c>
      <c r="G2575" s="18">
        <v>24.855</v>
      </c>
      <c r="H2575" s="18">
        <v>255</v>
      </c>
      <c r="I2575" s="18">
        <v>-90</v>
      </c>
      <c r="J2575" s="18">
        <v>10159.383</v>
      </c>
      <c r="K2575" s="18"/>
      <c r="L2575" s="18">
        <v>10159.383</v>
      </c>
      <c r="M2575" s="18">
        <f>J2577*1.732</f>
        <v>427.43508400000002</v>
      </c>
    </row>
    <row r="2576" spans="2:13" x14ac:dyDescent="0.25">
      <c r="B2576" s="25"/>
      <c r="C2576" s="25"/>
      <c r="D2576" s="18">
        <v>2</v>
      </c>
      <c r="E2576" s="18">
        <v>1055663.1270000001</v>
      </c>
      <c r="F2576" s="18">
        <v>80.731999999999999</v>
      </c>
      <c r="G2576" s="18">
        <v>80</v>
      </c>
      <c r="H2576" s="18">
        <v>149</v>
      </c>
      <c r="I2576" s="18">
        <v>-90</v>
      </c>
      <c r="J2576" s="18">
        <v>12709.512000000001</v>
      </c>
      <c r="K2576" s="18"/>
      <c r="L2576" s="18">
        <v>12709.512000000001</v>
      </c>
      <c r="M2576" s="18">
        <f>J2578*1.732</f>
        <v>2350.8886320000001</v>
      </c>
    </row>
    <row r="2577" spans="1:14" x14ac:dyDescent="0.25">
      <c r="B2577" s="25"/>
      <c r="C2577" s="25"/>
      <c r="D2577" s="18">
        <v>3</v>
      </c>
      <c r="E2577" s="18">
        <v>27068.285</v>
      </c>
      <c r="F2577" s="18">
        <v>118.625</v>
      </c>
      <c r="G2577" s="18">
        <v>81.75</v>
      </c>
      <c r="H2577" s="18">
        <v>147</v>
      </c>
      <c r="I2577" s="18">
        <v>-90</v>
      </c>
      <c r="J2577" s="18">
        <v>246.78700000000001</v>
      </c>
      <c r="K2577" s="18"/>
      <c r="L2577" s="18"/>
      <c r="M2577" s="18"/>
    </row>
    <row r="2578" spans="1:14" x14ac:dyDescent="0.25">
      <c r="B2578" s="25"/>
      <c r="C2578" s="25"/>
      <c r="D2578" s="18">
        <v>4</v>
      </c>
      <c r="E2578" s="18">
        <v>121807.284</v>
      </c>
      <c r="F2578" s="18">
        <v>119.789</v>
      </c>
      <c r="G2578" s="18">
        <v>36.5</v>
      </c>
      <c r="H2578" s="18">
        <v>128</v>
      </c>
      <c r="I2578" s="18">
        <v>-90</v>
      </c>
      <c r="J2578" s="18">
        <v>1357.326</v>
      </c>
      <c r="K2578" s="18"/>
      <c r="L2578" s="18"/>
      <c r="M2578" s="18"/>
    </row>
    <row r="2579" spans="1:14" x14ac:dyDescent="0.25">
      <c r="B2579" s="25"/>
      <c r="C2579" s="25"/>
      <c r="D2579" s="25"/>
      <c r="E2579" s="25"/>
      <c r="F2579" s="25"/>
      <c r="G2579" s="25"/>
      <c r="I2579" s="25"/>
      <c r="J2579" s="25"/>
    </row>
    <row r="2580" spans="1:14" x14ac:dyDescent="0.25">
      <c r="B2580" s="25"/>
      <c r="C2580" s="25"/>
      <c r="D2580" s="18" t="s">
        <v>372</v>
      </c>
      <c r="E2580" s="18" t="s">
        <v>373</v>
      </c>
      <c r="F2580" s="18" t="s">
        <v>374</v>
      </c>
      <c r="G2580" s="18" t="s">
        <v>375</v>
      </c>
      <c r="H2580" s="18" t="s">
        <v>376</v>
      </c>
      <c r="I2580" s="18" t="s">
        <v>377</v>
      </c>
      <c r="J2580" s="18" t="s">
        <v>378</v>
      </c>
      <c r="K2580" s="18"/>
      <c r="L2580" s="18" t="s">
        <v>379</v>
      </c>
      <c r="M2580" s="18" t="s">
        <v>380</v>
      </c>
    </row>
    <row r="2581" spans="1:14" x14ac:dyDescent="0.25">
      <c r="B2581" s="25"/>
      <c r="C2581" s="25"/>
      <c r="D2581" s="18">
        <v>1</v>
      </c>
      <c r="E2581" s="18">
        <v>24173553.719000001</v>
      </c>
      <c r="F2581" s="18">
        <v>125.63200000000001</v>
      </c>
      <c r="G2581" s="18">
        <v>95</v>
      </c>
      <c r="H2581" s="18">
        <v>126</v>
      </c>
      <c r="I2581" s="18">
        <v>-90</v>
      </c>
      <c r="J2581" s="18">
        <v>52727.273000000001</v>
      </c>
      <c r="K2581" s="18"/>
      <c r="L2581" s="18">
        <v>52727.273000000001</v>
      </c>
      <c r="M2581" s="18">
        <f>J2583*1.732</f>
        <v>4723.6368360000006</v>
      </c>
    </row>
    <row r="2582" spans="1:14" x14ac:dyDescent="0.25">
      <c r="B2582" s="25"/>
      <c r="C2582" s="25"/>
      <c r="D2582" s="18">
        <v>2</v>
      </c>
      <c r="E2582" s="18">
        <v>34710743.802000001</v>
      </c>
      <c r="F2582" s="18">
        <v>213.232</v>
      </c>
      <c r="G2582" s="18">
        <v>204</v>
      </c>
      <c r="H2582" s="18">
        <v>242</v>
      </c>
      <c r="I2582" s="18">
        <v>-90</v>
      </c>
      <c r="J2582" s="18">
        <v>75909.091</v>
      </c>
      <c r="K2582" s="18"/>
      <c r="L2582" s="18">
        <v>75909.091</v>
      </c>
      <c r="M2582" s="18">
        <f>J2584*1.732</f>
        <v>8660</v>
      </c>
    </row>
    <row r="2583" spans="1:14" x14ac:dyDescent="0.25">
      <c r="B2583" s="25"/>
      <c r="C2583" s="25"/>
      <c r="D2583" s="18">
        <v>3</v>
      </c>
      <c r="E2583" s="18">
        <v>1446280.9920000001</v>
      </c>
      <c r="F2583" s="18">
        <v>130.786</v>
      </c>
      <c r="G2583" s="18">
        <v>90.25</v>
      </c>
      <c r="H2583" s="18">
        <v>153</v>
      </c>
      <c r="I2583" s="18">
        <v>-90</v>
      </c>
      <c r="J2583" s="18">
        <v>2727.2730000000001</v>
      </c>
      <c r="K2583" s="18"/>
      <c r="L2583" s="18"/>
      <c r="M2583" s="18"/>
    </row>
    <row r="2584" spans="1:14" x14ac:dyDescent="0.25">
      <c r="B2584" s="25"/>
      <c r="C2584" s="25"/>
      <c r="D2584" s="18">
        <v>4</v>
      </c>
      <c r="E2584" s="18">
        <v>2479338.8429999999</v>
      </c>
      <c r="F2584" s="18">
        <v>47.832999999999998</v>
      </c>
      <c r="G2584" s="18">
        <v>20</v>
      </c>
      <c r="H2584" s="18">
        <v>155</v>
      </c>
      <c r="I2584" s="18">
        <v>-90</v>
      </c>
      <c r="J2584" s="18">
        <v>5000</v>
      </c>
      <c r="K2584" s="18"/>
      <c r="L2584" s="18"/>
      <c r="M2584" s="18"/>
    </row>
    <row r="2585" spans="1:14" x14ac:dyDescent="0.25">
      <c r="B2585" s="25"/>
      <c r="C2585" s="25"/>
      <c r="D2585" s="25"/>
      <c r="E2585" s="25"/>
    </row>
    <row r="2586" spans="1:14" x14ac:dyDescent="0.25">
      <c r="B2586" s="25"/>
      <c r="C2586" s="25"/>
      <c r="D2586" s="25"/>
      <c r="E2586" s="25"/>
    </row>
    <row r="2587" spans="1:14" x14ac:dyDescent="0.25">
      <c r="B2587" s="25"/>
      <c r="C2587" s="25"/>
      <c r="D2587" s="25"/>
      <c r="E2587" s="25"/>
    </row>
    <row r="2588" spans="1:14" s="25" customFormat="1" x14ac:dyDescent="0.25">
      <c r="A2588" s="25">
        <v>42</v>
      </c>
      <c r="B2588" s="25" t="s">
        <v>337</v>
      </c>
      <c r="C2588" s="25" t="s">
        <v>15</v>
      </c>
      <c r="E2588" s="25" t="s">
        <v>45</v>
      </c>
      <c r="F2588" s="7" t="s">
        <v>28</v>
      </c>
      <c r="G2588" s="25" t="s">
        <v>34</v>
      </c>
      <c r="I2588" s="7">
        <v>3</v>
      </c>
      <c r="J2588" s="7">
        <v>0.69699999999999995</v>
      </c>
      <c r="K2588" s="7">
        <v>0.356792</v>
      </c>
      <c r="L2588" s="7">
        <v>3</v>
      </c>
      <c r="M2588" s="25">
        <v>1.0189999999999999</v>
      </c>
      <c r="N2588" s="25">
        <v>0.178396</v>
      </c>
    </row>
    <row r="2589" spans="1:14" x14ac:dyDescent="0.25">
      <c r="B2589" s="25" t="s">
        <v>337</v>
      </c>
      <c r="C2589" s="25" t="s">
        <v>15</v>
      </c>
      <c r="D2589" s="25"/>
      <c r="E2589" s="25" t="s">
        <v>45</v>
      </c>
      <c r="F2589" s="7" t="s">
        <v>28</v>
      </c>
      <c r="G2589" s="7" t="s">
        <v>32</v>
      </c>
      <c r="I2589" s="7">
        <v>3</v>
      </c>
      <c r="J2589" s="7">
        <v>0.91600000000000004</v>
      </c>
      <c r="K2589" s="7">
        <v>0.11258</v>
      </c>
      <c r="L2589" s="7">
        <v>3</v>
      </c>
      <c r="M2589" s="7">
        <v>0.82599999999999996</v>
      </c>
      <c r="N2589" s="7">
        <v>0.13336400000000001</v>
      </c>
    </row>
    <row r="2590" spans="1:14" x14ac:dyDescent="0.25">
      <c r="B2590" s="25" t="s">
        <v>337</v>
      </c>
      <c r="C2590" s="25" t="s">
        <v>15</v>
      </c>
      <c r="D2590" s="25"/>
      <c r="E2590" s="25" t="s">
        <v>45</v>
      </c>
      <c r="F2590" s="7" t="s">
        <v>28</v>
      </c>
      <c r="G2590" s="7" t="s">
        <v>33</v>
      </c>
      <c r="I2590" s="7">
        <v>3</v>
      </c>
      <c r="J2590" s="7">
        <v>0.877</v>
      </c>
      <c r="K2590" s="7">
        <v>6.7547999999999997E-2</v>
      </c>
      <c r="L2590" s="7">
        <v>3</v>
      </c>
      <c r="M2590" s="7">
        <v>0.85199999999999998</v>
      </c>
      <c r="N2590" s="7">
        <v>0.13336400000000001</v>
      </c>
    </row>
    <row r="2591" spans="1:14" x14ac:dyDescent="0.25">
      <c r="B2591" s="25" t="s">
        <v>337</v>
      </c>
      <c r="C2591" s="25" t="s">
        <v>15</v>
      </c>
      <c r="D2591" s="25"/>
      <c r="E2591" s="25" t="s">
        <v>45</v>
      </c>
      <c r="F2591" s="7" t="s">
        <v>28</v>
      </c>
      <c r="G2591" s="7" t="s">
        <v>55</v>
      </c>
      <c r="I2591" s="7">
        <v>3</v>
      </c>
      <c r="J2591" s="7">
        <v>0.877</v>
      </c>
      <c r="K2591" s="7">
        <v>0</v>
      </c>
      <c r="L2591" s="7">
        <v>3</v>
      </c>
      <c r="M2591" s="7">
        <v>1.3029999999999999</v>
      </c>
      <c r="N2591" s="7">
        <v>0.40182400000000001</v>
      </c>
    </row>
    <row r="2592" spans="1:14" x14ac:dyDescent="0.25">
      <c r="B2592" s="25" t="s">
        <v>337</v>
      </c>
      <c r="C2592" s="25" t="s">
        <v>15</v>
      </c>
      <c r="D2592" s="25"/>
      <c r="E2592" s="25" t="s">
        <v>45</v>
      </c>
      <c r="F2592" s="7" t="s">
        <v>28</v>
      </c>
      <c r="G2592" s="7" t="s">
        <v>46</v>
      </c>
      <c r="I2592" s="7">
        <v>3</v>
      </c>
      <c r="J2592" s="7">
        <v>0.96799999999999997</v>
      </c>
      <c r="K2592" s="7">
        <v>6.7547999999999997E-2</v>
      </c>
      <c r="L2592" s="7">
        <v>3</v>
      </c>
      <c r="M2592" s="7">
        <v>1.0840000000000001</v>
      </c>
      <c r="N2592" s="7">
        <v>0.13336400000000001</v>
      </c>
    </row>
    <row r="2593" spans="2:13" x14ac:dyDescent="0.25">
      <c r="B2593" s="25"/>
      <c r="C2593" s="25"/>
      <c r="D2593" s="25"/>
      <c r="E2593" s="25"/>
    </row>
    <row r="2594" spans="2:13" x14ac:dyDescent="0.25">
      <c r="B2594" s="25"/>
      <c r="C2594" s="25"/>
      <c r="D2594" s="18" t="s">
        <v>372</v>
      </c>
      <c r="E2594" s="18" t="s">
        <v>373</v>
      </c>
      <c r="F2594" s="18" t="s">
        <v>374</v>
      </c>
      <c r="G2594" s="18" t="s">
        <v>375</v>
      </c>
      <c r="H2594" s="18" t="s">
        <v>376</v>
      </c>
      <c r="I2594" s="18" t="s">
        <v>377</v>
      </c>
      <c r="J2594" s="18" t="s">
        <v>378</v>
      </c>
      <c r="K2594" s="18"/>
      <c r="L2594" s="18" t="s">
        <v>379</v>
      </c>
      <c r="M2594" s="18" t="s">
        <v>380</v>
      </c>
    </row>
    <row r="2595" spans="2:13" x14ac:dyDescent="0.25">
      <c r="B2595" s="25"/>
      <c r="C2595" s="25"/>
      <c r="D2595" s="18">
        <v>1</v>
      </c>
      <c r="E2595" s="18">
        <v>1.2999999999999999E-2</v>
      </c>
      <c r="F2595" s="18">
        <v>61.079000000000001</v>
      </c>
      <c r="G2595" s="18">
        <v>34.667000000000002</v>
      </c>
      <c r="H2595" s="18">
        <v>66.667000000000002</v>
      </c>
      <c r="I2595" s="18">
        <v>-90</v>
      </c>
      <c r="J2595" s="18">
        <v>1.0189999999999999</v>
      </c>
      <c r="K2595" s="18"/>
      <c r="L2595" s="18">
        <v>1.0189999999999999</v>
      </c>
      <c r="M2595" s="18">
        <f t="shared" ref="M2595:M2604" si="99">J2605*1.732</f>
        <v>0.178396</v>
      </c>
    </row>
    <row r="2596" spans="2:13" x14ac:dyDescent="0.25">
      <c r="B2596" s="25"/>
      <c r="C2596" s="25"/>
      <c r="D2596" s="18">
        <v>2</v>
      </c>
      <c r="E2596" s="18">
        <v>1.0999999999999999E-2</v>
      </c>
      <c r="F2596" s="18">
        <v>33.19</v>
      </c>
      <c r="G2596" s="18">
        <v>32.667000000000002</v>
      </c>
      <c r="H2596" s="18">
        <v>66.667000000000002</v>
      </c>
      <c r="I2596" s="18">
        <v>-90</v>
      </c>
      <c r="J2596" s="18">
        <v>0.82599999999999996</v>
      </c>
      <c r="K2596" s="18"/>
      <c r="L2596" s="18">
        <v>0.82599999999999996</v>
      </c>
      <c r="M2596" s="18">
        <f t="shared" si="99"/>
        <v>0.13336400000000001</v>
      </c>
    </row>
    <row r="2597" spans="2:13" x14ac:dyDescent="0.25">
      <c r="B2597" s="25"/>
      <c r="C2597" s="25"/>
      <c r="D2597" s="18">
        <v>3</v>
      </c>
      <c r="E2597" s="18">
        <v>1.0999999999999999E-2</v>
      </c>
      <c r="F2597" s="18">
        <v>33.173999999999999</v>
      </c>
      <c r="G2597" s="18">
        <v>32.667000000000002</v>
      </c>
      <c r="H2597" s="18">
        <v>66.667000000000002</v>
      </c>
      <c r="I2597" s="18">
        <v>-90</v>
      </c>
      <c r="J2597" s="18">
        <v>0.85199999999999998</v>
      </c>
      <c r="K2597" s="18"/>
      <c r="L2597" s="18">
        <v>0.85199999999999998</v>
      </c>
      <c r="M2597" s="18">
        <f t="shared" si="99"/>
        <v>0.13336400000000001</v>
      </c>
    </row>
    <row r="2598" spans="2:13" x14ac:dyDescent="0.25">
      <c r="B2598" s="25"/>
      <c r="C2598" s="25"/>
      <c r="D2598" s="18">
        <v>4</v>
      </c>
      <c r="E2598" s="18">
        <v>1.7000000000000001E-2</v>
      </c>
      <c r="F2598" s="18">
        <v>126.935</v>
      </c>
      <c r="G2598" s="18">
        <v>54.332999999999998</v>
      </c>
      <c r="H2598" s="18">
        <v>150.333</v>
      </c>
      <c r="I2598" s="18">
        <v>-90</v>
      </c>
      <c r="J2598" s="18">
        <v>1.3029999999999999</v>
      </c>
      <c r="K2598" s="18"/>
      <c r="L2598" s="18">
        <v>1.3029999999999999</v>
      </c>
      <c r="M2598" s="18">
        <f t="shared" si="99"/>
        <v>0.40182400000000001</v>
      </c>
    </row>
    <row r="2599" spans="2:13" x14ac:dyDescent="0.25">
      <c r="B2599" s="25"/>
      <c r="C2599" s="25"/>
      <c r="D2599" s="18">
        <v>5</v>
      </c>
      <c r="E2599" s="18">
        <v>1.4E-2</v>
      </c>
      <c r="F2599" s="18">
        <v>135.00800000000001</v>
      </c>
      <c r="G2599" s="18">
        <v>56</v>
      </c>
      <c r="H2599" s="18">
        <v>137</v>
      </c>
      <c r="I2599" s="18">
        <v>-90</v>
      </c>
      <c r="J2599" s="18">
        <v>1.0840000000000001</v>
      </c>
      <c r="K2599" s="18"/>
      <c r="L2599" s="18">
        <v>1.0840000000000001</v>
      </c>
      <c r="M2599" s="18">
        <f t="shared" si="99"/>
        <v>0.13336400000000001</v>
      </c>
    </row>
    <row r="2600" spans="2:13" x14ac:dyDescent="0.25">
      <c r="B2600" s="25"/>
      <c r="C2600" s="25"/>
      <c r="D2600" s="18">
        <v>6</v>
      </c>
      <c r="E2600" s="18">
        <v>8.9999999999999993E-3</v>
      </c>
      <c r="F2600" s="18">
        <v>89.763999999999996</v>
      </c>
      <c r="G2600" s="18">
        <v>45.667000000000002</v>
      </c>
      <c r="H2600" s="18">
        <v>104.333</v>
      </c>
      <c r="I2600" s="18">
        <v>-90</v>
      </c>
      <c r="J2600" s="18">
        <v>0.69699999999999995</v>
      </c>
      <c r="K2600" s="18"/>
      <c r="L2600" s="18">
        <v>0.69699999999999995</v>
      </c>
      <c r="M2600" s="18">
        <f t="shared" si="99"/>
        <v>0.356792</v>
      </c>
    </row>
    <row r="2601" spans="2:13" x14ac:dyDescent="0.25">
      <c r="B2601" s="25"/>
      <c r="C2601" s="25"/>
      <c r="D2601" s="18">
        <v>7</v>
      </c>
      <c r="E2601" s="18">
        <v>1.2E-2</v>
      </c>
      <c r="F2601" s="18">
        <v>33.139000000000003</v>
      </c>
      <c r="G2601" s="18">
        <v>32.667000000000002</v>
      </c>
      <c r="H2601" s="18">
        <v>66.667000000000002</v>
      </c>
      <c r="I2601" s="18">
        <v>-90</v>
      </c>
      <c r="J2601" s="18">
        <v>0.91600000000000004</v>
      </c>
      <c r="K2601" s="18"/>
      <c r="L2601" s="18">
        <v>0.91600000000000004</v>
      </c>
      <c r="M2601" s="18">
        <f t="shared" si="99"/>
        <v>0.11258</v>
      </c>
    </row>
    <row r="2602" spans="2:13" x14ac:dyDescent="0.25">
      <c r="B2602" s="25"/>
      <c r="C2602" s="25"/>
      <c r="D2602" s="18">
        <v>8</v>
      </c>
      <c r="E2602" s="18">
        <v>1.0999999999999999E-2</v>
      </c>
      <c r="F2602" s="18">
        <v>92.168999999999997</v>
      </c>
      <c r="G2602" s="18">
        <v>46.332999999999998</v>
      </c>
      <c r="H2602" s="18">
        <v>181.333</v>
      </c>
      <c r="I2602" s="18">
        <v>-90</v>
      </c>
      <c r="J2602" s="18">
        <v>0.877</v>
      </c>
      <c r="K2602" s="18"/>
      <c r="L2602" s="18">
        <v>0.877</v>
      </c>
      <c r="M2602" s="18">
        <f t="shared" si="99"/>
        <v>6.7547999999999997E-2</v>
      </c>
    </row>
    <row r="2603" spans="2:13" x14ac:dyDescent="0.25">
      <c r="B2603" s="25"/>
      <c r="C2603" s="25"/>
      <c r="D2603" s="18">
        <v>9</v>
      </c>
      <c r="E2603" s="18">
        <v>1.0999999999999999E-2</v>
      </c>
      <c r="F2603" s="18">
        <v>32.667000000000002</v>
      </c>
      <c r="G2603" s="18">
        <v>32.667000000000002</v>
      </c>
      <c r="H2603" s="18">
        <v>32.667000000000002</v>
      </c>
      <c r="I2603" s="18">
        <v>-90</v>
      </c>
      <c r="J2603" s="18">
        <v>0.877</v>
      </c>
      <c r="K2603" s="18"/>
      <c r="L2603" s="18">
        <v>0.877</v>
      </c>
      <c r="M2603" s="18">
        <f t="shared" si="99"/>
        <v>0</v>
      </c>
    </row>
    <row r="2604" spans="2:13" x14ac:dyDescent="0.25">
      <c r="B2604" s="25"/>
      <c r="C2604" s="25"/>
      <c r="D2604" s="18">
        <v>10</v>
      </c>
      <c r="E2604" s="18">
        <v>1.2999999999999999E-2</v>
      </c>
      <c r="F2604" s="18">
        <v>38.965000000000003</v>
      </c>
      <c r="G2604" s="18">
        <v>32.667000000000002</v>
      </c>
      <c r="H2604" s="18">
        <v>255</v>
      </c>
      <c r="I2604" s="18">
        <v>-90</v>
      </c>
      <c r="J2604" s="18">
        <v>0.96799999999999997</v>
      </c>
      <c r="K2604" s="18"/>
      <c r="L2604" s="18">
        <v>0.96799999999999997</v>
      </c>
      <c r="M2604" s="18">
        <f t="shared" si="99"/>
        <v>6.7547999999999997E-2</v>
      </c>
    </row>
    <row r="2605" spans="2:13" x14ac:dyDescent="0.25">
      <c r="B2605" s="25"/>
      <c r="C2605" s="25"/>
      <c r="D2605" s="18">
        <v>11</v>
      </c>
      <c r="E2605" s="18">
        <v>1E-3</v>
      </c>
      <c r="F2605" s="18">
        <v>32.667000000000002</v>
      </c>
      <c r="G2605" s="18">
        <v>32.667000000000002</v>
      </c>
      <c r="H2605" s="18">
        <v>32.667000000000002</v>
      </c>
      <c r="I2605" s="18">
        <v>-90</v>
      </c>
      <c r="J2605" s="18">
        <v>0.10299999999999999</v>
      </c>
      <c r="K2605" s="18"/>
      <c r="L2605" s="18"/>
      <c r="M2605" s="18"/>
    </row>
    <row r="2606" spans="2:13" x14ac:dyDescent="0.25">
      <c r="B2606" s="25"/>
      <c r="C2606" s="25"/>
      <c r="D2606" s="18">
        <v>12</v>
      </c>
      <c r="E2606" s="18">
        <v>1E-3</v>
      </c>
      <c r="F2606" s="18">
        <v>32.667000000000002</v>
      </c>
      <c r="G2606" s="18">
        <v>32.667000000000002</v>
      </c>
      <c r="H2606" s="18">
        <v>32.667000000000002</v>
      </c>
      <c r="I2606" s="18">
        <v>-90</v>
      </c>
      <c r="J2606" s="18">
        <v>7.6999999999999999E-2</v>
      </c>
      <c r="K2606" s="18"/>
      <c r="L2606" s="18"/>
      <c r="M2606" s="18"/>
    </row>
    <row r="2607" spans="2:13" x14ac:dyDescent="0.25">
      <c r="B2607" s="25"/>
      <c r="C2607" s="25"/>
      <c r="D2607" s="18">
        <v>13</v>
      </c>
      <c r="E2607" s="18">
        <v>1E-3</v>
      </c>
      <c r="F2607" s="18">
        <v>32.667000000000002</v>
      </c>
      <c r="G2607" s="18">
        <v>32.667000000000002</v>
      </c>
      <c r="H2607" s="18">
        <v>32.667000000000002</v>
      </c>
      <c r="I2607" s="18">
        <v>-90</v>
      </c>
      <c r="J2607" s="18">
        <v>7.6999999999999999E-2</v>
      </c>
      <c r="K2607" s="18"/>
      <c r="L2607" s="18"/>
      <c r="M2607" s="18"/>
    </row>
    <row r="2608" spans="2:13" x14ac:dyDescent="0.25">
      <c r="B2608" s="25"/>
      <c r="C2608" s="25"/>
      <c r="D2608" s="18">
        <v>14</v>
      </c>
      <c r="E2608" s="18">
        <v>3.0000000000000001E-3</v>
      </c>
      <c r="F2608" s="18">
        <v>33.122999999999998</v>
      </c>
      <c r="G2608" s="18">
        <v>32.667000000000002</v>
      </c>
      <c r="H2608" s="18">
        <v>41.332999999999998</v>
      </c>
      <c r="I2608" s="18">
        <v>-90</v>
      </c>
      <c r="J2608" s="18">
        <v>0.23200000000000001</v>
      </c>
      <c r="K2608" s="18"/>
      <c r="L2608" s="18"/>
      <c r="M2608" s="18"/>
    </row>
    <row r="2609" spans="1:14" x14ac:dyDescent="0.25">
      <c r="B2609" s="25"/>
      <c r="C2609" s="25"/>
      <c r="D2609" s="18">
        <v>15</v>
      </c>
      <c r="E2609" s="18">
        <v>1E-3</v>
      </c>
      <c r="F2609" s="18">
        <v>32.667000000000002</v>
      </c>
      <c r="G2609" s="18">
        <v>32.667000000000002</v>
      </c>
      <c r="H2609" s="18">
        <v>32.667000000000002</v>
      </c>
      <c r="I2609" s="18">
        <v>-90</v>
      </c>
      <c r="J2609" s="18">
        <v>7.6999999999999999E-2</v>
      </c>
      <c r="K2609" s="18"/>
      <c r="L2609" s="18"/>
      <c r="M2609" s="18"/>
    </row>
    <row r="2610" spans="1:14" x14ac:dyDescent="0.25">
      <c r="B2610" s="25"/>
      <c r="C2610" s="25"/>
      <c r="D2610" s="18">
        <v>16</v>
      </c>
      <c r="E2610" s="18">
        <v>3.0000000000000001E-3</v>
      </c>
      <c r="F2610" s="18">
        <v>33.529000000000003</v>
      </c>
      <c r="G2610" s="18">
        <v>32.667000000000002</v>
      </c>
      <c r="H2610" s="18">
        <v>47.332999999999998</v>
      </c>
      <c r="I2610" s="18">
        <v>-90</v>
      </c>
      <c r="J2610" s="18">
        <v>0.20599999999999999</v>
      </c>
      <c r="K2610" s="18"/>
      <c r="L2610" s="18"/>
      <c r="M2610" s="18"/>
    </row>
    <row r="2611" spans="1:14" x14ac:dyDescent="0.25">
      <c r="B2611" s="25"/>
      <c r="C2611" s="25"/>
      <c r="D2611" s="18">
        <v>17</v>
      </c>
      <c r="E2611" s="19">
        <v>9.990000000000001E-4</v>
      </c>
      <c r="F2611" s="18">
        <v>32.667000000000002</v>
      </c>
      <c r="G2611" s="18">
        <v>32.667000000000002</v>
      </c>
      <c r="H2611" s="18">
        <v>32.667000000000002</v>
      </c>
      <c r="I2611" s="18">
        <v>-90</v>
      </c>
      <c r="J2611" s="18">
        <v>6.5000000000000002E-2</v>
      </c>
      <c r="K2611" s="18"/>
      <c r="L2611" s="18"/>
      <c r="M2611" s="18"/>
    </row>
    <row r="2612" spans="1:14" x14ac:dyDescent="0.25">
      <c r="B2612" s="25"/>
      <c r="C2612" s="25"/>
      <c r="D2612" s="18">
        <v>18</v>
      </c>
      <c r="E2612" s="19">
        <v>6.6600000000000003E-4</v>
      </c>
      <c r="F2612" s="18">
        <v>32.667000000000002</v>
      </c>
      <c r="G2612" s="18">
        <v>32.667000000000002</v>
      </c>
      <c r="H2612" s="18">
        <v>32.667000000000002</v>
      </c>
      <c r="I2612" s="18">
        <v>-90</v>
      </c>
      <c r="J2612" s="18">
        <v>3.9E-2</v>
      </c>
      <c r="K2612" s="18"/>
      <c r="L2612" s="18"/>
      <c r="M2612" s="18"/>
    </row>
    <row r="2613" spans="1:14" x14ac:dyDescent="0.25">
      <c r="B2613" s="25"/>
      <c r="C2613" s="25"/>
      <c r="D2613" s="18">
        <v>19</v>
      </c>
      <c r="E2613" s="18">
        <v>11.01</v>
      </c>
      <c r="F2613" s="18">
        <v>228.14500000000001</v>
      </c>
      <c r="G2613" s="18">
        <v>33</v>
      </c>
      <c r="H2613" s="18">
        <v>255</v>
      </c>
      <c r="I2613" s="18">
        <v>0</v>
      </c>
      <c r="J2613" s="18">
        <v>0</v>
      </c>
      <c r="K2613" s="18"/>
      <c r="L2613" s="18"/>
      <c r="M2613" s="18"/>
    </row>
    <row r="2614" spans="1:14" x14ac:dyDescent="0.25">
      <c r="B2614" s="25"/>
      <c r="C2614" s="25"/>
      <c r="D2614" s="18">
        <v>20</v>
      </c>
      <c r="E2614" s="19">
        <v>6.6600000000000003E-4</v>
      </c>
      <c r="F2614" s="18">
        <v>32.667000000000002</v>
      </c>
      <c r="G2614" s="18">
        <v>32.667000000000002</v>
      </c>
      <c r="H2614" s="18">
        <v>32.667000000000002</v>
      </c>
      <c r="I2614" s="18">
        <v>-90</v>
      </c>
      <c r="J2614" s="18">
        <v>3.9E-2</v>
      </c>
      <c r="K2614" s="18"/>
      <c r="L2614" s="18"/>
      <c r="M2614" s="18"/>
    </row>
    <row r="2615" spans="1:14" x14ac:dyDescent="0.25">
      <c r="B2615" s="25"/>
      <c r="C2615" s="25"/>
      <c r="D2615" s="25"/>
      <c r="E2615" s="25"/>
    </row>
    <row r="2616" spans="1:14" s="25" customFormat="1" x14ac:dyDescent="0.25">
      <c r="A2616" s="25">
        <v>43</v>
      </c>
      <c r="B2616" s="25" t="s">
        <v>339</v>
      </c>
      <c r="C2616" s="25" t="s">
        <v>15</v>
      </c>
      <c r="E2616" s="7" t="s">
        <v>341</v>
      </c>
      <c r="F2616" s="7" t="s">
        <v>28</v>
      </c>
      <c r="G2616" s="25" t="s">
        <v>49</v>
      </c>
      <c r="I2616" s="7">
        <v>3</v>
      </c>
      <c r="J2616" s="7">
        <v>0.90400000000000003</v>
      </c>
      <c r="K2616" s="7">
        <v>7.9671999999999993E-2</v>
      </c>
      <c r="L2616" s="7">
        <v>3</v>
      </c>
      <c r="M2616" s="25">
        <v>0.98599999999999999</v>
      </c>
      <c r="N2616" s="25">
        <v>0.100456</v>
      </c>
    </row>
    <row r="2617" spans="1:14" x14ac:dyDescent="0.25">
      <c r="B2617" s="25" t="s">
        <v>339</v>
      </c>
      <c r="C2617" s="25" t="s">
        <v>15</v>
      </c>
      <c r="D2617" s="25"/>
      <c r="E2617" s="7" t="s">
        <v>341</v>
      </c>
      <c r="F2617" s="7" t="s">
        <v>28</v>
      </c>
      <c r="G2617" s="7" t="s">
        <v>50</v>
      </c>
      <c r="I2617" s="7">
        <v>3</v>
      </c>
      <c r="J2617" s="7">
        <v>1.264</v>
      </c>
      <c r="K2617" s="7">
        <v>0</v>
      </c>
      <c r="L2617" s="7">
        <v>3</v>
      </c>
      <c r="M2617" s="7">
        <v>0.99099999999999999</v>
      </c>
      <c r="N2617" s="7">
        <v>7.9671999999999993E-2</v>
      </c>
    </row>
    <row r="2618" spans="1:14" x14ac:dyDescent="0.25">
      <c r="B2618" s="25" t="s">
        <v>339</v>
      </c>
      <c r="C2618" s="25" t="s">
        <v>15</v>
      </c>
      <c r="D2618" s="25"/>
      <c r="E2618" s="7" t="s">
        <v>341</v>
      </c>
      <c r="F2618" s="7" t="s">
        <v>28</v>
      </c>
      <c r="G2618" s="7" t="s">
        <v>36</v>
      </c>
      <c r="I2618" s="7">
        <v>3</v>
      </c>
      <c r="J2618" s="7">
        <v>0.87</v>
      </c>
      <c r="K2618" s="7">
        <v>0</v>
      </c>
      <c r="L2618" s="7">
        <v>3</v>
      </c>
      <c r="M2618" s="7">
        <v>0.98599999999999999</v>
      </c>
      <c r="N2618" s="7">
        <v>7.9671999999999993E-2</v>
      </c>
    </row>
    <row r="2619" spans="1:14" x14ac:dyDescent="0.25">
      <c r="B2619" s="25" t="s">
        <v>339</v>
      </c>
      <c r="C2619" s="25" t="s">
        <v>15</v>
      </c>
      <c r="D2619" s="25"/>
      <c r="E2619" s="7" t="s">
        <v>341</v>
      </c>
      <c r="F2619" s="7" t="s">
        <v>28</v>
      </c>
      <c r="G2619" s="7" t="s">
        <v>46</v>
      </c>
      <c r="I2619" s="7">
        <v>3</v>
      </c>
      <c r="J2619" s="7">
        <v>1.4610000000000001</v>
      </c>
      <c r="K2619" s="7">
        <v>3.9835999999999996E-2</v>
      </c>
      <c r="L2619" s="7">
        <v>3</v>
      </c>
      <c r="M2619" s="7">
        <v>0.99099999999999999</v>
      </c>
      <c r="N2619" s="7">
        <v>5.0228000000000002E-2</v>
      </c>
    </row>
    <row r="2620" spans="1:14" x14ac:dyDescent="0.25">
      <c r="B2620" s="25" t="s">
        <v>339</v>
      </c>
      <c r="C2620" s="25" t="s">
        <v>15</v>
      </c>
      <c r="D2620" s="25"/>
      <c r="E2620" s="7" t="s">
        <v>341</v>
      </c>
      <c r="F2620" s="7" t="s">
        <v>28</v>
      </c>
      <c r="G2620" s="7" t="s">
        <v>32</v>
      </c>
      <c r="I2620" s="7">
        <v>3</v>
      </c>
      <c r="J2620" s="7">
        <v>1.3540000000000001</v>
      </c>
      <c r="K2620" s="7">
        <v>4.1568000000000001E-2</v>
      </c>
      <c r="L2620" s="7">
        <v>3</v>
      </c>
      <c r="M2620" s="7">
        <v>1.012</v>
      </c>
      <c r="N2620" s="7">
        <v>5.1959999999999999E-2</v>
      </c>
    </row>
    <row r="2621" spans="1:14" x14ac:dyDescent="0.25">
      <c r="B2621" s="25" t="s">
        <v>339</v>
      </c>
      <c r="C2621" s="25" t="s">
        <v>15</v>
      </c>
      <c r="D2621" s="25"/>
      <c r="E2621" s="7" t="s">
        <v>341</v>
      </c>
      <c r="F2621" s="7" t="s">
        <v>28</v>
      </c>
      <c r="G2621" s="7" t="s">
        <v>34</v>
      </c>
      <c r="I2621" s="7">
        <v>3</v>
      </c>
      <c r="J2621" s="7">
        <v>1.6890000000000001</v>
      </c>
      <c r="K2621" s="7">
        <v>0.19051999999999999</v>
      </c>
      <c r="L2621" s="7">
        <v>3</v>
      </c>
      <c r="M2621" s="7">
        <v>1.012</v>
      </c>
      <c r="N2621" s="7">
        <v>4.1568000000000001E-2</v>
      </c>
    </row>
    <row r="2622" spans="1:14" x14ac:dyDescent="0.25">
      <c r="B2622" s="25" t="s">
        <v>339</v>
      </c>
      <c r="C2622" s="25" t="s">
        <v>15</v>
      </c>
      <c r="D2622" s="25"/>
      <c r="E2622" s="7" t="s">
        <v>341</v>
      </c>
      <c r="F2622" s="7" t="s">
        <v>28</v>
      </c>
      <c r="G2622" s="7" t="s">
        <v>55</v>
      </c>
      <c r="I2622" s="7">
        <v>3</v>
      </c>
      <c r="J2622" s="7">
        <v>1.2989999999999999</v>
      </c>
      <c r="K2622" s="7">
        <v>0</v>
      </c>
      <c r="L2622" s="7">
        <v>3</v>
      </c>
      <c r="M2622" s="7">
        <v>1.012</v>
      </c>
      <c r="N2622" s="7">
        <v>6.4084000000000002E-2</v>
      </c>
    </row>
    <row r="2623" spans="1:14" x14ac:dyDescent="0.25">
      <c r="B2623" s="25" t="s">
        <v>339</v>
      </c>
      <c r="C2623" s="25" t="s">
        <v>15</v>
      </c>
      <c r="D2623" s="25"/>
      <c r="E2623" s="7" t="s">
        <v>341</v>
      </c>
      <c r="F2623" s="7" t="s">
        <v>28</v>
      </c>
      <c r="G2623" s="7" t="s">
        <v>66</v>
      </c>
      <c r="I2623" s="7">
        <v>3</v>
      </c>
      <c r="J2623" s="7">
        <v>0.73299999999999998</v>
      </c>
      <c r="K2623" s="7">
        <v>4.5031999999999996E-2</v>
      </c>
      <c r="L2623" s="7">
        <v>3</v>
      </c>
      <c r="M2623" s="7">
        <v>0.99299999999999999</v>
      </c>
      <c r="N2623" s="7">
        <v>3.8103999999999999E-2</v>
      </c>
    </row>
    <row r="2624" spans="1:14" x14ac:dyDescent="0.25">
      <c r="B2624" s="25" t="s">
        <v>339</v>
      </c>
      <c r="C2624" s="25" t="s">
        <v>15</v>
      </c>
      <c r="D2624" s="25"/>
      <c r="E2624" s="7" t="s">
        <v>341</v>
      </c>
      <c r="F2624" s="7" t="s">
        <v>28</v>
      </c>
      <c r="G2624" s="7" t="s">
        <v>44</v>
      </c>
      <c r="I2624" s="7">
        <v>3</v>
      </c>
      <c r="J2624" s="7">
        <v>1.1970000000000001</v>
      </c>
      <c r="K2624" s="7">
        <v>0.119508</v>
      </c>
      <c r="L2624" s="7">
        <v>3</v>
      </c>
      <c r="M2624" s="7">
        <v>1.014</v>
      </c>
      <c r="N2624" s="7">
        <v>0.14202400000000001</v>
      </c>
    </row>
    <row r="2625" spans="2:13" x14ac:dyDescent="0.25">
      <c r="B2625" s="25"/>
      <c r="C2625" s="25"/>
      <c r="D2625" s="25"/>
    </row>
    <row r="2626" spans="2:13" x14ac:dyDescent="0.25">
      <c r="B2626" s="25"/>
      <c r="C2626" s="25"/>
      <c r="D2626" s="18" t="s">
        <v>372</v>
      </c>
      <c r="E2626" s="18" t="s">
        <v>373</v>
      </c>
      <c r="F2626" s="18" t="s">
        <v>374</v>
      </c>
      <c r="G2626" s="18" t="s">
        <v>375</v>
      </c>
      <c r="H2626" s="18" t="s">
        <v>376</v>
      </c>
      <c r="I2626" s="18" t="s">
        <v>377</v>
      </c>
      <c r="J2626" s="18" t="s">
        <v>378</v>
      </c>
      <c r="K2626" s="18"/>
      <c r="L2626" s="18" t="s">
        <v>379</v>
      </c>
      <c r="M2626" s="18" t="s">
        <v>380</v>
      </c>
    </row>
    <row r="2627" spans="2:13" x14ac:dyDescent="0.25">
      <c r="B2627" s="25"/>
      <c r="C2627" s="25"/>
      <c r="D2627" s="18">
        <v>1</v>
      </c>
      <c r="E2627" s="18">
        <v>6.0000000000000001E-3</v>
      </c>
      <c r="F2627" s="18">
        <v>40.947000000000003</v>
      </c>
      <c r="G2627" s="18">
        <v>31</v>
      </c>
      <c r="H2627" s="18">
        <v>109</v>
      </c>
      <c r="I2627" s="18">
        <v>-90</v>
      </c>
      <c r="J2627" s="18">
        <v>0.98599999999999999</v>
      </c>
      <c r="K2627" s="18"/>
      <c r="L2627" s="18">
        <v>0.98599999999999999</v>
      </c>
      <c r="M2627" s="18">
        <f t="shared" ref="M2627:M2634" si="100">J2635*1.732</f>
        <v>0.100456</v>
      </c>
    </row>
    <row r="2628" spans="2:13" x14ac:dyDescent="0.25">
      <c r="B2628" s="25"/>
      <c r="C2628" s="25"/>
      <c r="D2628" s="18">
        <v>2</v>
      </c>
      <c r="E2628" s="18">
        <v>6.0000000000000001E-3</v>
      </c>
      <c r="F2628" s="18">
        <v>38.25</v>
      </c>
      <c r="G2628" s="18">
        <v>31</v>
      </c>
      <c r="H2628" s="18">
        <v>102</v>
      </c>
      <c r="I2628" s="18">
        <v>-90</v>
      </c>
      <c r="J2628" s="18">
        <v>0.99099999999999999</v>
      </c>
      <c r="K2628" s="18"/>
      <c r="L2628" s="18">
        <v>0.99099999999999999</v>
      </c>
      <c r="M2628" s="18">
        <f t="shared" si="100"/>
        <v>7.9671999999999993E-2</v>
      </c>
    </row>
    <row r="2629" spans="2:13" x14ac:dyDescent="0.25">
      <c r="B2629" s="25"/>
      <c r="C2629" s="25"/>
      <c r="D2629" s="18">
        <v>3</v>
      </c>
      <c r="E2629" s="18">
        <v>6.0000000000000001E-3</v>
      </c>
      <c r="F2629" s="18">
        <v>53.99</v>
      </c>
      <c r="G2629" s="18">
        <v>40</v>
      </c>
      <c r="H2629" s="18">
        <v>100</v>
      </c>
      <c r="I2629" s="18">
        <v>-90</v>
      </c>
      <c r="J2629" s="18">
        <v>0.98599999999999999</v>
      </c>
      <c r="K2629" s="18"/>
      <c r="L2629" s="18">
        <v>0.98599999999999999</v>
      </c>
      <c r="M2629" s="18">
        <f t="shared" si="100"/>
        <v>7.9671999999999993E-2</v>
      </c>
    </row>
    <row r="2630" spans="2:13" x14ac:dyDescent="0.25">
      <c r="B2630" s="25"/>
      <c r="C2630" s="25"/>
      <c r="D2630" s="18">
        <v>4</v>
      </c>
      <c r="E2630" s="18">
        <v>6.0000000000000001E-3</v>
      </c>
      <c r="F2630" s="18">
        <v>49.289000000000001</v>
      </c>
      <c r="G2630" s="18">
        <v>37</v>
      </c>
      <c r="H2630" s="18">
        <v>117</v>
      </c>
      <c r="I2630" s="18">
        <v>-90</v>
      </c>
      <c r="J2630" s="18">
        <v>0.99099999999999999</v>
      </c>
      <c r="K2630" s="18"/>
      <c r="L2630" s="18">
        <v>0.99099999999999999</v>
      </c>
      <c r="M2630" s="18">
        <f t="shared" si="100"/>
        <v>5.0228000000000002E-2</v>
      </c>
    </row>
    <row r="2631" spans="2:13" x14ac:dyDescent="0.25">
      <c r="B2631" s="25"/>
      <c r="C2631" s="25"/>
      <c r="D2631" s="18">
        <v>5</v>
      </c>
      <c r="E2631" s="18">
        <v>5.0000000000000001E-3</v>
      </c>
      <c r="F2631" s="18">
        <v>48.972000000000001</v>
      </c>
      <c r="G2631" s="18">
        <v>34</v>
      </c>
      <c r="H2631" s="18">
        <v>59.667000000000002</v>
      </c>
      <c r="I2631" s="18">
        <v>-90</v>
      </c>
      <c r="J2631" s="18">
        <v>0.90400000000000003</v>
      </c>
      <c r="K2631" s="18"/>
      <c r="L2631" s="18">
        <v>0.90400000000000003</v>
      </c>
      <c r="M2631" s="18">
        <f t="shared" si="100"/>
        <v>7.9671999999999993E-2</v>
      </c>
    </row>
    <row r="2632" spans="2:13" x14ac:dyDescent="0.25">
      <c r="B2632" s="25"/>
      <c r="C2632" s="25"/>
      <c r="D2632" s="18">
        <v>6</v>
      </c>
      <c r="E2632" s="18">
        <v>7.0000000000000001E-3</v>
      </c>
      <c r="F2632" s="18">
        <v>60.137</v>
      </c>
      <c r="G2632" s="18">
        <v>36</v>
      </c>
      <c r="H2632" s="18">
        <v>89</v>
      </c>
      <c r="I2632" s="18">
        <v>-90</v>
      </c>
      <c r="J2632" s="18">
        <v>1.264</v>
      </c>
      <c r="K2632" s="18"/>
      <c r="L2632" s="18">
        <v>1.264</v>
      </c>
      <c r="M2632" s="18">
        <f t="shared" si="100"/>
        <v>0</v>
      </c>
    </row>
    <row r="2633" spans="2:13" x14ac:dyDescent="0.25">
      <c r="B2633" s="25"/>
      <c r="C2633" s="25"/>
      <c r="D2633" s="18">
        <v>7</v>
      </c>
      <c r="E2633" s="18">
        <v>5.0000000000000001E-3</v>
      </c>
      <c r="F2633" s="18">
        <v>38.762</v>
      </c>
      <c r="G2633" s="18">
        <v>30</v>
      </c>
      <c r="H2633" s="18">
        <v>73</v>
      </c>
      <c r="I2633" s="18">
        <v>-90</v>
      </c>
      <c r="J2633" s="18">
        <v>0.87</v>
      </c>
      <c r="K2633" s="18"/>
      <c r="L2633" s="18">
        <v>0.87</v>
      </c>
      <c r="M2633" s="18">
        <f t="shared" si="100"/>
        <v>0</v>
      </c>
    </row>
    <row r="2634" spans="2:13" x14ac:dyDescent="0.25">
      <c r="B2634" s="25"/>
      <c r="C2634" s="25"/>
      <c r="D2634" s="18">
        <v>8</v>
      </c>
      <c r="E2634" s="18">
        <v>8.9999999999999993E-3</v>
      </c>
      <c r="F2634" s="18">
        <v>55.548000000000002</v>
      </c>
      <c r="G2634" s="18">
        <v>36</v>
      </c>
      <c r="H2634" s="18">
        <v>72</v>
      </c>
      <c r="I2634" s="18">
        <v>-90</v>
      </c>
      <c r="J2634" s="18">
        <v>1.4610000000000001</v>
      </c>
      <c r="K2634" s="18"/>
      <c r="L2634" s="18">
        <v>1.4610000000000001</v>
      </c>
      <c r="M2634" s="18">
        <f t="shared" si="100"/>
        <v>3.9835999999999996E-2</v>
      </c>
    </row>
    <row r="2635" spans="2:13" x14ac:dyDescent="0.25">
      <c r="B2635" s="25"/>
      <c r="C2635" s="25"/>
      <c r="D2635" s="18">
        <v>9</v>
      </c>
      <c r="E2635" s="19">
        <v>3.6969999999999999E-4</v>
      </c>
      <c r="F2635" s="18">
        <v>51.363999999999997</v>
      </c>
      <c r="G2635" s="18">
        <v>32</v>
      </c>
      <c r="H2635" s="18">
        <v>66</v>
      </c>
      <c r="I2635" s="18">
        <v>-90</v>
      </c>
      <c r="J2635" s="18">
        <v>5.8000000000000003E-2</v>
      </c>
      <c r="K2635" s="18"/>
      <c r="L2635" s="18"/>
      <c r="M2635" s="18"/>
    </row>
    <row r="2636" spans="2:13" x14ac:dyDescent="0.25">
      <c r="B2636" s="25"/>
      <c r="C2636" s="25"/>
      <c r="D2636" s="18">
        <v>10</v>
      </c>
      <c r="E2636" s="19">
        <v>3.0249999999999998E-4</v>
      </c>
      <c r="F2636" s="18">
        <v>45</v>
      </c>
      <c r="G2636" s="18">
        <v>42</v>
      </c>
      <c r="H2636" s="18">
        <v>48</v>
      </c>
      <c r="I2636" s="18">
        <v>-90</v>
      </c>
      <c r="J2636" s="18">
        <v>4.5999999999999999E-2</v>
      </c>
      <c r="K2636" s="18"/>
      <c r="L2636" s="18"/>
      <c r="M2636" s="18"/>
    </row>
    <row r="2637" spans="2:13" x14ac:dyDescent="0.25">
      <c r="B2637" s="25"/>
      <c r="C2637" s="25"/>
      <c r="D2637" s="18">
        <v>11</v>
      </c>
      <c r="E2637" s="19">
        <v>3.0249999999999998E-4</v>
      </c>
      <c r="F2637" s="18">
        <v>38.036999999999999</v>
      </c>
      <c r="G2637" s="18">
        <v>33.667000000000002</v>
      </c>
      <c r="H2637" s="18">
        <v>47</v>
      </c>
      <c r="I2637" s="18">
        <v>-90</v>
      </c>
      <c r="J2637" s="18">
        <v>4.5999999999999999E-2</v>
      </c>
      <c r="K2637" s="18"/>
      <c r="L2637" s="18"/>
      <c r="M2637" s="18"/>
    </row>
    <row r="2638" spans="2:13" x14ac:dyDescent="0.25">
      <c r="B2638" s="25"/>
      <c r="C2638" s="25"/>
      <c r="D2638" s="18">
        <v>12</v>
      </c>
      <c r="E2638" s="19">
        <v>2.0159999999999999E-4</v>
      </c>
      <c r="F2638" s="18">
        <v>39.667000000000002</v>
      </c>
      <c r="G2638" s="18">
        <v>35</v>
      </c>
      <c r="H2638" s="18">
        <v>46</v>
      </c>
      <c r="I2638" s="18">
        <v>-90</v>
      </c>
      <c r="J2638" s="18">
        <v>2.9000000000000001E-2</v>
      </c>
      <c r="K2638" s="18"/>
      <c r="L2638" s="18"/>
      <c r="M2638" s="18"/>
    </row>
    <row r="2639" spans="2:13" x14ac:dyDescent="0.25">
      <c r="B2639" s="25"/>
      <c r="C2639" s="25"/>
      <c r="D2639" s="18">
        <v>13</v>
      </c>
      <c r="E2639" s="19">
        <v>3.0249999999999998E-4</v>
      </c>
      <c r="F2639" s="18">
        <v>51.777999999999999</v>
      </c>
      <c r="G2639" s="18">
        <v>35</v>
      </c>
      <c r="H2639" s="18">
        <v>63</v>
      </c>
      <c r="I2639" s="18">
        <v>-90</v>
      </c>
      <c r="J2639" s="18">
        <v>4.5999999999999999E-2</v>
      </c>
      <c r="K2639" s="18"/>
      <c r="L2639" s="18"/>
      <c r="M2639" s="18"/>
    </row>
    <row r="2640" spans="2:13" x14ac:dyDescent="0.25">
      <c r="B2640" s="25"/>
      <c r="C2640" s="25"/>
      <c r="D2640" s="18">
        <v>14</v>
      </c>
      <c r="E2640" s="18">
        <v>8.9290000000000003</v>
      </c>
      <c r="F2640" s="18">
        <v>223.81299999999999</v>
      </c>
      <c r="G2640" s="18">
        <v>21</v>
      </c>
      <c r="H2640" s="18">
        <v>255</v>
      </c>
      <c r="I2640" s="18">
        <v>0</v>
      </c>
      <c r="J2640" s="18">
        <v>0</v>
      </c>
      <c r="K2640" s="18"/>
      <c r="L2640" s="18"/>
      <c r="M2640" s="18"/>
    </row>
    <row r="2641" spans="2:13" x14ac:dyDescent="0.25">
      <c r="B2641" s="25"/>
      <c r="C2641" s="25"/>
      <c r="D2641" s="18">
        <v>15</v>
      </c>
      <c r="E2641" s="18">
        <v>8.9290000000000003</v>
      </c>
      <c r="F2641" s="18">
        <v>223.81299999999999</v>
      </c>
      <c r="G2641" s="18">
        <v>21</v>
      </c>
      <c r="H2641" s="18">
        <v>255</v>
      </c>
      <c r="I2641" s="18">
        <v>0</v>
      </c>
      <c r="J2641" s="18">
        <v>0</v>
      </c>
      <c r="K2641" s="18"/>
      <c r="L2641" s="18"/>
      <c r="M2641" s="18"/>
    </row>
    <row r="2642" spans="2:13" x14ac:dyDescent="0.25">
      <c r="B2642" s="25"/>
      <c r="C2642" s="25"/>
      <c r="D2642" s="18">
        <v>16</v>
      </c>
      <c r="E2642" s="19">
        <v>1.6799999999999999E-4</v>
      </c>
      <c r="F2642" s="18">
        <v>40.200000000000003</v>
      </c>
      <c r="G2642" s="18">
        <v>31</v>
      </c>
      <c r="H2642" s="18">
        <v>51</v>
      </c>
      <c r="I2642" s="18">
        <v>-90</v>
      </c>
      <c r="J2642" s="18">
        <v>2.3E-2</v>
      </c>
      <c r="K2642" s="18"/>
      <c r="L2642" s="18"/>
      <c r="M2642" s="18"/>
    </row>
    <row r="2643" spans="2:13" x14ac:dyDescent="0.25">
      <c r="B2643" s="25"/>
      <c r="C2643" s="25"/>
      <c r="E2643" s="25"/>
      <c r="F2643" s="25"/>
      <c r="G2643" s="25"/>
      <c r="I2643" s="25"/>
      <c r="J2643" s="25"/>
    </row>
    <row r="2644" spans="2:13" x14ac:dyDescent="0.25">
      <c r="B2644" s="25"/>
      <c r="C2644" s="25"/>
      <c r="D2644" s="18" t="s">
        <v>372</v>
      </c>
      <c r="E2644" s="18" t="s">
        <v>373</v>
      </c>
      <c r="F2644" s="18" t="s">
        <v>374</v>
      </c>
      <c r="G2644" s="18" t="s">
        <v>375</v>
      </c>
      <c r="H2644" s="18" t="s">
        <v>376</v>
      </c>
      <c r="I2644" s="18" t="s">
        <v>377</v>
      </c>
      <c r="J2644" s="18" t="s">
        <v>378</v>
      </c>
      <c r="K2644" s="18"/>
      <c r="L2644" s="18" t="s">
        <v>379</v>
      </c>
      <c r="M2644" s="18" t="s">
        <v>380</v>
      </c>
    </row>
    <row r="2645" spans="2:13" x14ac:dyDescent="0.25">
      <c r="B2645" s="25"/>
      <c r="C2645" s="25"/>
      <c r="D2645" s="18">
        <v>1</v>
      </c>
      <c r="E2645" s="18">
        <v>6.0000000000000001E-3</v>
      </c>
      <c r="F2645" s="18">
        <v>146.13399999999999</v>
      </c>
      <c r="G2645" s="18">
        <v>40</v>
      </c>
      <c r="H2645" s="18">
        <v>201.667</v>
      </c>
      <c r="I2645" s="18">
        <v>-90</v>
      </c>
      <c r="J2645" s="18">
        <v>1.012</v>
      </c>
      <c r="K2645" s="18"/>
      <c r="L2645" s="18">
        <v>1.012</v>
      </c>
      <c r="M2645" s="18">
        <f t="shared" ref="M2645:M2650" si="101">J2651*1.732</f>
        <v>5.1959999999999999E-2</v>
      </c>
    </row>
    <row r="2646" spans="2:13" x14ac:dyDescent="0.25">
      <c r="B2646" s="25"/>
      <c r="C2646" s="25"/>
      <c r="D2646" s="18">
        <v>2</v>
      </c>
      <c r="E2646" s="18">
        <v>6.0000000000000001E-3</v>
      </c>
      <c r="F2646" s="18">
        <v>75.460999999999999</v>
      </c>
      <c r="G2646" s="18">
        <v>35</v>
      </c>
      <c r="H2646" s="18">
        <v>169</v>
      </c>
      <c r="I2646" s="18">
        <v>-90</v>
      </c>
      <c r="J2646" s="18">
        <v>1.012</v>
      </c>
      <c r="K2646" s="18"/>
      <c r="L2646" s="18">
        <v>1.012</v>
      </c>
      <c r="M2646" s="18">
        <f t="shared" si="101"/>
        <v>4.1568000000000001E-2</v>
      </c>
    </row>
    <row r="2647" spans="2:13" x14ac:dyDescent="0.25">
      <c r="B2647" s="25"/>
      <c r="C2647" s="25"/>
      <c r="D2647" s="18">
        <v>3</v>
      </c>
      <c r="E2647" s="18">
        <v>6.0000000000000001E-3</v>
      </c>
      <c r="F2647" s="18">
        <v>42.250999999999998</v>
      </c>
      <c r="G2647" s="18">
        <v>36</v>
      </c>
      <c r="H2647" s="18">
        <v>175</v>
      </c>
      <c r="I2647" s="18">
        <v>-90</v>
      </c>
      <c r="J2647" s="18">
        <v>1.012</v>
      </c>
      <c r="K2647" s="18"/>
      <c r="L2647" s="18">
        <v>1.012</v>
      </c>
      <c r="M2647" s="18">
        <f t="shared" si="101"/>
        <v>6.4084000000000002E-2</v>
      </c>
    </row>
    <row r="2648" spans="2:13" x14ac:dyDescent="0.25">
      <c r="B2648" s="25"/>
      <c r="C2648" s="25"/>
      <c r="D2648" s="18">
        <v>4</v>
      </c>
      <c r="E2648" s="18">
        <v>8.0000000000000002E-3</v>
      </c>
      <c r="F2648" s="18">
        <v>56.244</v>
      </c>
      <c r="G2648" s="18">
        <v>30</v>
      </c>
      <c r="H2648" s="18">
        <v>111</v>
      </c>
      <c r="I2648" s="18">
        <v>-90</v>
      </c>
      <c r="J2648" s="18">
        <v>1.3540000000000001</v>
      </c>
      <c r="K2648" s="18"/>
      <c r="L2648" s="18">
        <v>1.3540000000000001</v>
      </c>
      <c r="M2648" s="18">
        <f t="shared" si="101"/>
        <v>4.1568000000000001E-2</v>
      </c>
    </row>
    <row r="2649" spans="2:13" x14ac:dyDescent="0.25">
      <c r="B2649" s="25"/>
      <c r="C2649" s="25"/>
      <c r="D2649" s="18">
        <v>5</v>
      </c>
      <c r="E2649" s="18">
        <v>0.01</v>
      </c>
      <c r="F2649" s="18">
        <v>49.323</v>
      </c>
      <c r="G2649" s="18">
        <v>34</v>
      </c>
      <c r="H2649" s="18">
        <v>122</v>
      </c>
      <c r="I2649" s="18">
        <v>-90</v>
      </c>
      <c r="J2649" s="18">
        <v>1.6890000000000001</v>
      </c>
      <c r="K2649" s="18"/>
      <c r="L2649" s="18">
        <v>1.6890000000000001</v>
      </c>
      <c r="M2649" s="18">
        <f t="shared" si="101"/>
        <v>0.19051999999999999</v>
      </c>
    </row>
    <row r="2650" spans="2:13" x14ac:dyDescent="0.25">
      <c r="B2650" s="25"/>
      <c r="C2650" s="25"/>
      <c r="D2650" s="18">
        <v>6</v>
      </c>
      <c r="E2650" s="18">
        <v>8.0000000000000002E-3</v>
      </c>
      <c r="F2650" s="18">
        <v>149.53700000000001</v>
      </c>
      <c r="G2650" s="18">
        <v>29</v>
      </c>
      <c r="H2650" s="18">
        <v>224</v>
      </c>
      <c r="I2650" s="18">
        <v>-90</v>
      </c>
      <c r="J2650" s="18">
        <v>1.2989999999999999</v>
      </c>
      <c r="K2650" s="18"/>
      <c r="L2650" s="18">
        <v>1.2989999999999999</v>
      </c>
      <c r="M2650" s="18">
        <f t="shared" si="101"/>
        <v>0</v>
      </c>
    </row>
    <row r="2651" spans="2:13" x14ac:dyDescent="0.25">
      <c r="B2651" s="25"/>
      <c r="C2651" s="25"/>
      <c r="D2651" s="18">
        <v>7</v>
      </c>
      <c r="E2651" s="19">
        <v>2.231E-4</v>
      </c>
      <c r="F2651" s="18">
        <v>43.5</v>
      </c>
      <c r="G2651" s="18">
        <v>35</v>
      </c>
      <c r="H2651" s="18">
        <v>49</v>
      </c>
      <c r="I2651" s="18">
        <v>-90</v>
      </c>
      <c r="J2651" s="18">
        <v>0.03</v>
      </c>
      <c r="K2651" s="18"/>
      <c r="L2651" s="18"/>
      <c r="M2651" s="18"/>
    </row>
    <row r="2652" spans="2:13" x14ac:dyDescent="0.25">
      <c r="B2652" s="25"/>
      <c r="C2652" s="25"/>
      <c r="D2652" s="18">
        <v>8</v>
      </c>
      <c r="E2652" s="19">
        <v>1.8589999999999999E-4</v>
      </c>
      <c r="F2652" s="18">
        <v>80.8</v>
      </c>
      <c r="G2652" s="18">
        <v>51</v>
      </c>
      <c r="H2652" s="18">
        <v>106</v>
      </c>
      <c r="I2652" s="18">
        <v>-90</v>
      </c>
      <c r="J2652" s="18">
        <v>2.4E-2</v>
      </c>
      <c r="K2652" s="18"/>
      <c r="L2652" s="18"/>
      <c r="M2652" s="18"/>
    </row>
    <row r="2653" spans="2:13" x14ac:dyDescent="0.25">
      <c r="B2653" s="25"/>
      <c r="C2653" s="25"/>
      <c r="D2653" s="18">
        <v>9</v>
      </c>
      <c r="E2653" s="19">
        <v>2.6029999999999998E-4</v>
      </c>
      <c r="F2653" s="18">
        <v>54.143000000000001</v>
      </c>
      <c r="G2653" s="18">
        <v>42</v>
      </c>
      <c r="H2653" s="18">
        <v>105</v>
      </c>
      <c r="I2653" s="18">
        <v>-90</v>
      </c>
      <c r="J2653" s="18">
        <v>3.6999999999999998E-2</v>
      </c>
      <c r="K2653" s="18"/>
      <c r="L2653" s="18"/>
      <c r="M2653" s="18"/>
    </row>
    <row r="2654" spans="2:13" x14ac:dyDescent="0.25">
      <c r="B2654" s="25"/>
      <c r="C2654" s="25"/>
      <c r="D2654" s="18">
        <v>10</v>
      </c>
      <c r="E2654" s="19">
        <v>1.8589999999999999E-4</v>
      </c>
      <c r="F2654" s="18">
        <v>54.2</v>
      </c>
      <c r="G2654" s="18">
        <v>40</v>
      </c>
      <c r="H2654" s="18">
        <v>67</v>
      </c>
      <c r="I2654" s="18">
        <v>-90</v>
      </c>
      <c r="J2654" s="18">
        <v>2.4E-2</v>
      </c>
      <c r="K2654" s="18"/>
      <c r="L2654" s="18"/>
      <c r="M2654" s="18"/>
    </row>
    <row r="2655" spans="2:13" x14ac:dyDescent="0.25">
      <c r="B2655" s="25"/>
      <c r="C2655" s="25"/>
      <c r="D2655" s="18">
        <v>11</v>
      </c>
      <c r="E2655" s="19">
        <v>7.0640000000000004E-4</v>
      </c>
      <c r="F2655" s="18">
        <v>54.420999999999999</v>
      </c>
      <c r="G2655" s="18">
        <v>38</v>
      </c>
      <c r="H2655" s="18">
        <v>61</v>
      </c>
      <c r="I2655" s="18">
        <v>-90</v>
      </c>
      <c r="J2655" s="18">
        <v>0.11</v>
      </c>
      <c r="K2655" s="18"/>
      <c r="L2655" s="18"/>
      <c r="M2655" s="18"/>
    </row>
    <row r="2656" spans="2:13" x14ac:dyDescent="0.25">
      <c r="B2656" s="25"/>
      <c r="C2656" s="25"/>
      <c r="D2656" s="18">
        <v>12</v>
      </c>
      <c r="E2656" s="18">
        <v>9.5180000000000007</v>
      </c>
      <c r="F2656" s="18">
        <v>223.97</v>
      </c>
      <c r="G2656" s="18">
        <v>16</v>
      </c>
      <c r="H2656" s="18">
        <v>255</v>
      </c>
      <c r="I2656" s="18">
        <v>0</v>
      </c>
      <c r="J2656" s="18">
        <v>0</v>
      </c>
      <c r="K2656" s="18"/>
      <c r="L2656" s="18"/>
      <c r="M2656" s="18"/>
    </row>
    <row r="2657" spans="1:14" x14ac:dyDescent="0.25">
      <c r="B2657" s="25"/>
      <c r="C2657" s="25"/>
      <c r="E2657" s="25"/>
      <c r="F2657" s="25"/>
      <c r="G2657" s="25"/>
      <c r="I2657" s="25"/>
      <c r="J2657" s="25"/>
    </row>
    <row r="2658" spans="1:14" x14ac:dyDescent="0.25">
      <c r="B2658" s="25"/>
      <c r="C2658" s="25"/>
      <c r="D2658" s="18" t="s">
        <v>372</v>
      </c>
      <c r="E2658" s="18" t="s">
        <v>373</v>
      </c>
      <c r="F2658" s="18" t="s">
        <v>374</v>
      </c>
      <c r="G2658" s="18" t="s">
        <v>375</v>
      </c>
      <c r="H2658" s="18" t="s">
        <v>376</v>
      </c>
      <c r="I2658" s="18" t="s">
        <v>377</v>
      </c>
      <c r="J2658" s="18" t="s">
        <v>378</v>
      </c>
      <c r="K2658" s="18"/>
      <c r="L2658" s="18" t="s">
        <v>379</v>
      </c>
      <c r="M2658" s="18" t="s">
        <v>380</v>
      </c>
    </row>
    <row r="2659" spans="1:14" x14ac:dyDescent="0.25">
      <c r="B2659" s="25"/>
      <c r="C2659" s="25"/>
      <c r="D2659" s="18">
        <v>1</v>
      </c>
      <c r="E2659" s="18">
        <v>4.0000000000000001E-3</v>
      </c>
      <c r="F2659" s="18">
        <v>109.47</v>
      </c>
      <c r="G2659" s="18">
        <v>37</v>
      </c>
      <c r="H2659" s="18">
        <v>124</v>
      </c>
      <c r="I2659" s="18">
        <v>-90</v>
      </c>
      <c r="J2659" s="18">
        <v>0.99299999999999999</v>
      </c>
      <c r="K2659" s="18"/>
      <c r="L2659" s="18">
        <v>0.99299999999999999</v>
      </c>
      <c r="M2659" s="18">
        <f t="shared" ref="M2659:M2662" si="102">J2663*1.732</f>
        <v>3.8103999999999999E-2</v>
      </c>
    </row>
    <row r="2660" spans="1:14" x14ac:dyDescent="0.25">
      <c r="B2660" s="25"/>
      <c r="C2660" s="25"/>
      <c r="D2660" s="18">
        <v>2</v>
      </c>
      <c r="E2660" s="18">
        <v>4.0000000000000001E-3</v>
      </c>
      <c r="F2660" s="18">
        <v>56.613</v>
      </c>
      <c r="G2660" s="18">
        <v>36.667000000000002</v>
      </c>
      <c r="H2660" s="18">
        <v>252</v>
      </c>
      <c r="I2660" s="18">
        <v>-90</v>
      </c>
      <c r="J2660" s="18">
        <v>1.014</v>
      </c>
      <c r="K2660" s="18"/>
      <c r="L2660" s="18">
        <v>1.014</v>
      </c>
      <c r="M2660" s="18">
        <f t="shared" si="102"/>
        <v>0.14202400000000001</v>
      </c>
    </row>
    <row r="2661" spans="1:14" x14ac:dyDescent="0.25">
      <c r="B2661" s="25"/>
      <c r="C2661" s="25"/>
      <c r="D2661" s="18">
        <v>3</v>
      </c>
      <c r="E2661" s="18">
        <v>3.0000000000000001E-3</v>
      </c>
      <c r="F2661" s="18">
        <v>153.024</v>
      </c>
      <c r="G2661" s="18">
        <v>39</v>
      </c>
      <c r="H2661" s="18">
        <v>190</v>
      </c>
      <c r="I2661" s="18">
        <v>-90</v>
      </c>
      <c r="J2661" s="18">
        <v>0.73299999999999998</v>
      </c>
      <c r="K2661" s="18"/>
      <c r="L2661" s="18">
        <v>0.73299999999999998</v>
      </c>
      <c r="M2661" s="18">
        <f t="shared" si="102"/>
        <v>4.5031999999999996E-2</v>
      </c>
    </row>
    <row r="2662" spans="1:14" x14ac:dyDescent="0.25">
      <c r="B2662" s="25"/>
      <c r="C2662" s="25"/>
      <c r="D2662" s="18">
        <v>4</v>
      </c>
      <c r="E2662" s="18">
        <v>5.0000000000000001E-3</v>
      </c>
      <c r="F2662" s="18">
        <v>133.51599999999999</v>
      </c>
      <c r="G2662" s="18">
        <v>120</v>
      </c>
      <c r="H2662" s="18">
        <v>184</v>
      </c>
      <c r="I2662" s="18">
        <v>-90</v>
      </c>
      <c r="J2662" s="18">
        <v>1.1970000000000001</v>
      </c>
      <c r="K2662" s="18"/>
      <c r="L2662" s="18">
        <v>1.1970000000000001</v>
      </c>
      <c r="M2662" s="18">
        <f t="shared" si="102"/>
        <v>0.119508</v>
      </c>
    </row>
    <row r="2663" spans="1:14" x14ac:dyDescent="0.25">
      <c r="B2663" s="25"/>
      <c r="C2663" s="25"/>
      <c r="D2663" s="18">
        <v>5</v>
      </c>
      <c r="E2663" s="19">
        <v>1.128E-4</v>
      </c>
      <c r="F2663" s="18">
        <v>51</v>
      </c>
      <c r="G2663" s="18">
        <v>42</v>
      </c>
      <c r="H2663" s="18">
        <v>61</v>
      </c>
      <c r="I2663" s="18">
        <v>-90</v>
      </c>
      <c r="J2663" s="18">
        <v>2.1999999999999999E-2</v>
      </c>
      <c r="K2663" s="18"/>
      <c r="L2663" s="18"/>
      <c r="M2663" s="18"/>
    </row>
    <row r="2664" spans="1:14" x14ac:dyDescent="0.25">
      <c r="B2664" s="25"/>
      <c r="C2664" s="25"/>
      <c r="D2664" s="18">
        <v>6</v>
      </c>
      <c r="E2664" s="19">
        <v>3.7589999999999998E-4</v>
      </c>
      <c r="F2664" s="18">
        <v>38.933</v>
      </c>
      <c r="G2664" s="18">
        <v>32</v>
      </c>
      <c r="H2664" s="18">
        <v>44</v>
      </c>
      <c r="I2664" s="18">
        <v>-90</v>
      </c>
      <c r="J2664" s="18">
        <v>8.2000000000000003E-2</v>
      </c>
      <c r="K2664" s="18"/>
      <c r="L2664" s="18"/>
      <c r="M2664" s="18"/>
    </row>
    <row r="2665" spans="1:14" x14ac:dyDescent="0.25">
      <c r="B2665" s="25"/>
      <c r="C2665" s="25"/>
      <c r="D2665" s="18">
        <v>7</v>
      </c>
      <c r="E2665" s="19">
        <v>1.316E-4</v>
      </c>
      <c r="F2665" s="18">
        <v>40.856999999999999</v>
      </c>
      <c r="G2665" s="18">
        <v>36</v>
      </c>
      <c r="H2665" s="18">
        <v>47</v>
      </c>
      <c r="I2665" s="18">
        <v>-90</v>
      </c>
      <c r="J2665" s="18">
        <v>2.5999999999999999E-2</v>
      </c>
      <c r="K2665" s="18"/>
      <c r="L2665" s="18"/>
      <c r="M2665" s="18"/>
    </row>
    <row r="2666" spans="1:14" x14ac:dyDescent="0.25">
      <c r="B2666" s="25"/>
      <c r="C2666" s="25"/>
      <c r="D2666" s="18">
        <v>8</v>
      </c>
      <c r="E2666" s="19">
        <v>3.1950000000000001E-4</v>
      </c>
      <c r="F2666" s="18">
        <v>45.118000000000002</v>
      </c>
      <c r="G2666" s="18">
        <v>32</v>
      </c>
      <c r="H2666" s="18">
        <v>51</v>
      </c>
      <c r="I2666" s="18">
        <v>-90</v>
      </c>
      <c r="J2666" s="18">
        <v>6.9000000000000006E-2</v>
      </c>
      <c r="K2666" s="18"/>
      <c r="L2666" s="18"/>
      <c r="M2666" s="18"/>
    </row>
    <row r="2667" spans="1:14" x14ac:dyDescent="0.25">
      <c r="B2667" s="25"/>
      <c r="C2667" s="25"/>
      <c r="D2667" s="25"/>
    </row>
    <row r="2668" spans="1:14" x14ac:dyDescent="0.25">
      <c r="A2668" s="7">
        <v>44</v>
      </c>
      <c r="B2668" s="7" t="s">
        <v>342</v>
      </c>
      <c r="C2668" s="7" t="s">
        <v>15</v>
      </c>
      <c r="E2668" s="7" t="s">
        <v>344</v>
      </c>
      <c r="F2668" s="7" t="s">
        <v>28</v>
      </c>
      <c r="G2668" s="7" t="s">
        <v>30</v>
      </c>
      <c r="I2668" s="7">
        <v>3</v>
      </c>
      <c r="J2668" s="7">
        <v>2.93</v>
      </c>
      <c r="K2668" s="7">
        <v>3.9835999999999996E-2</v>
      </c>
      <c r="L2668" s="7">
        <v>3</v>
      </c>
      <c r="M2668" s="7">
        <v>1</v>
      </c>
      <c r="N2668" s="7">
        <v>0.161076</v>
      </c>
    </row>
    <row r="2669" spans="1:14" x14ac:dyDescent="0.25">
      <c r="B2669" s="7" t="s">
        <v>342</v>
      </c>
      <c r="C2669" s="7" t="s">
        <v>15</v>
      </c>
      <c r="E2669" s="7" t="s">
        <v>344</v>
      </c>
      <c r="F2669" s="7" t="s">
        <v>28</v>
      </c>
      <c r="G2669" s="7" t="s">
        <v>345</v>
      </c>
      <c r="I2669" s="7">
        <v>3</v>
      </c>
      <c r="J2669" s="7">
        <v>0.74399999999999999</v>
      </c>
      <c r="K2669" s="7">
        <v>0.28231600000000001</v>
      </c>
      <c r="L2669" s="7">
        <v>3</v>
      </c>
      <c r="M2669" s="7">
        <v>0.95299999999999996</v>
      </c>
      <c r="N2669" s="7">
        <v>0.161076</v>
      </c>
    </row>
    <row r="2670" spans="1:14" x14ac:dyDescent="0.25">
      <c r="B2670" s="7" t="s">
        <v>342</v>
      </c>
      <c r="C2670" s="7" t="s">
        <v>15</v>
      </c>
      <c r="E2670" s="7" t="s">
        <v>344</v>
      </c>
      <c r="F2670" s="7" t="s">
        <v>28</v>
      </c>
      <c r="G2670" s="7" t="s">
        <v>346</v>
      </c>
      <c r="I2670" s="7">
        <v>3</v>
      </c>
      <c r="J2670" s="7">
        <v>0.55800000000000005</v>
      </c>
      <c r="K2670" s="7">
        <v>0</v>
      </c>
      <c r="L2670" s="7">
        <v>3</v>
      </c>
      <c r="M2670" s="7">
        <v>1.0229999999999999</v>
      </c>
      <c r="N2670" s="7">
        <v>0</v>
      </c>
    </row>
    <row r="2671" spans="1:14" x14ac:dyDescent="0.25">
      <c r="B2671" s="7" t="s">
        <v>342</v>
      </c>
      <c r="C2671" s="7" t="s">
        <v>15</v>
      </c>
      <c r="E2671" s="7" t="s">
        <v>344</v>
      </c>
      <c r="F2671" s="7" t="s">
        <v>28</v>
      </c>
      <c r="G2671" s="7" t="s">
        <v>66</v>
      </c>
      <c r="I2671" s="7">
        <v>3</v>
      </c>
      <c r="J2671" s="7">
        <v>2.085</v>
      </c>
      <c r="K2671" s="7">
        <v>0.41221599999999997</v>
      </c>
      <c r="L2671" s="7">
        <v>3</v>
      </c>
      <c r="M2671" s="7">
        <v>0.98599999999999999</v>
      </c>
      <c r="N2671" s="7">
        <v>0.32907999999999998</v>
      </c>
    </row>
    <row r="2672" spans="1:14" x14ac:dyDescent="0.25">
      <c r="B2672" s="7" t="s">
        <v>342</v>
      </c>
      <c r="C2672" s="7" t="s">
        <v>15</v>
      </c>
      <c r="E2672" s="7" t="s">
        <v>344</v>
      </c>
      <c r="F2672" s="7" t="s">
        <v>28</v>
      </c>
      <c r="G2672" s="7" t="s">
        <v>99</v>
      </c>
      <c r="I2672" s="7">
        <v>3</v>
      </c>
      <c r="J2672" s="7">
        <v>2.6480000000000001</v>
      </c>
      <c r="K2672" s="7">
        <v>0.32907999999999998</v>
      </c>
      <c r="L2672" s="7">
        <v>3</v>
      </c>
      <c r="M2672" s="7">
        <v>0.98599999999999999</v>
      </c>
      <c r="N2672" s="7">
        <v>0.24767599999999998</v>
      </c>
    </row>
    <row r="2673" spans="2:14" x14ac:dyDescent="0.25">
      <c r="B2673" s="7" t="s">
        <v>342</v>
      </c>
      <c r="C2673" s="7" t="s">
        <v>15</v>
      </c>
      <c r="E2673" s="7" t="s">
        <v>344</v>
      </c>
      <c r="F2673" s="7" t="s">
        <v>28</v>
      </c>
      <c r="G2673" s="7" t="s">
        <v>50</v>
      </c>
      <c r="I2673" s="7">
        <v>3</v>
      </c>
      <c r="J2673" s="7">
        <v>0.76100000000000001</v>
      </c>
      <c r="K2673" s="7">
        <v>0.90756800000000004</v>
      </c>
      <c r="L2673" s="7">
        <v>3</v>
      </c>
      <c r="M2673" s="7">
        <v>0.95799999999999996</v>
      </c>
      <c r="N2673" s="7">
        <v>0.24767599999999998</v>
      </c>
    </row>
    <row r="2674" spans="2:14" x14ac:dyDescent="0.25">
      <c r="B2674" s="7" t="s">
        <v>342</v>
      </c>
      <c r="C2674" s="7" t="s">
        <v>15</v>
      </c>
      <c r="E2674" s="7" t="s">
        <v>344</v>
      </c>
      <c r="F2674" s="7" t="s">
        <v>28</v>
      </c>
      <c r="G2674" s="7" t="s">
        <v>49</v>
      </c>
      <c r="I2674" s="7">
        <v>3</v>
      </c>
      <c r="J2674" s="7">
        <v>0.81699999999999995</v>
      </c>
      <c r="K2674" s="7">
        <v>0.16453999999999999</v>
      </c>
      <c r="L2674" s="7">
        <v>3</v>
      </c>
      <c r="M2674" s="7">
        <v>1.014</v>
      </c>
      <c r="N2674" s="7">
        <v>0</v>
      </c>
    </row>
    <row r="2675" spans="2:14" x14ac:dyDescent="0.25">
      <c r="B2675" s="7" t="s">
        <v>342</v>
      </c>
      <c r="C2675" s="7" t="s">
        <v>15</v>
      </c>
      <c r="E2675" s="7" t="s">
        <v>344</v>
      </c>
      <c r="F2675" s="7" t="s">
        <v>28</v>
      </c>
      <c r="G2675" s="7" t="s">
        <v>43</v>
      </c>
      <c r="I2675" s="7">
        <v>3</v>
      </c>
      <c r="J2675" s="7">
        <v>2.5070000000000001</v>
      </c>
      <c r="K2675" s="7">
        <v>0</v>
      </c>
      <c r="L2675" s="7">
        <v>3</v>
      </c>
      <c r="M2675" s="7">
        <v>1.014</v>
      </c>
      <c r="N2675" s="7">
        <v>0.24767599999999998</v>
      </c>
    </row>
    <row r="2676" spans="2:14" x14ac:dyDescent="0.25">
      <c r="B2676" s="7" t="s">
        <v>342</v>
      </c>
      <c r="C2676" s="7" t="s">
        <v>15</v>
      </c>
      <c r="E2676" s="7" t="s">
        <v>344</v>
      </c>
      <c r="F2676" s="7" t="s">
        <v>28</v>
      </c>
      <c r="G2676" s="7" t="s">
        <v>47</v>
      </c>
      <c r="I2676" s="7">
        <v>3</v>
      </c>
      <c r="J2676" s="7">
        <v>0.78900000000000003</v>
      </c>
      <c r="K2676" s="7">
        <v>0.49535199999999996</v>
      </c>
      <c r="L2676" s="7">
        <v>3</v>
      </c>
      <c r="M2676" s="7">
        <v>1.014</v>
      </c>
      <c r="N2676" s="7">
        <v>0.24767599999999998</v>
      </c>
    </row>
    <row r="2677" spans="2:14" x14ac:dyDescent="0.25">
      <c r="B2677" s="7" t="s">
        <v>342</v>
      </c>
      <c r="C2677" s="7" t="s">
        <v>15</v>
      </c>
      <c r="E2677" s="7" t="s">
        <v>344</v>
      </c>
      <c r="F2677" s="7" t="s">
        <v>28</v>
      </c>
      <c r="G2677" s="7" t="s">
        <v>44</v>
      </c>
      <c r="I2677" s="7">
        <v>3</v>
      </c>
      <c r="J2677" s="7">
        <v>2.0950000000000002</v>
      </c>
      <c r="K2677" s="7">
        <v>1.8965399999999999</v>
      </c>
      <c r="L2677" s="7">
        <v>3</v>
      </c>
      <c r="M2677" s="7">
        <v>0.95799999999999996</v>
      </c>
      <c r="N2677" s="7">
        <v>0.24767599999999998</v>
      </c>
    </row>
    <row r="2679" spans="2:14" x14ac:dyDescent="0.25">
      <c r="D2679" s="7" t="s">
        <v>372</v>
      </c>
      <c r="E2679" s="7" t="s">
        <v>373</v>
      </c>
      <c r="F2679" s="7" t="s">
        <v>374</v>
      </c>
      <c r="G2679" s="7" t="s">
        <v>375</v>
      </c>
      <c r="H2679" s="7" t="s">
        <v>376</v>
      </c>
      <c r="I2679" s="7" t="s">
        <v>377</v>
      </c>
      <c r="J2679" s="7" t="s">
        <v>378</v>
      </c>
      <c r="L2679" s="7" t="s">
        <v>379</v>
      </c>
      <c r="M2679" s="7" t="s">
        <v>380</v>
      </c>
    </row>
    <row r="2680" spans="2:14" x14ac:dyDescent="0.25">
      <c r="D2680" s="7">
        <v>1</v>
      </c>
      <c r="E2680" s="7">
        <v>2.4E-2</v>
      </c>
      <c r="F2680" s="7">
        <v>246.29499999999999</v>
      </c>
      <c r="G2680" s="7">
        <v>2</v>
      </c>
      <c r="H2680" s="7">
        <v>255</v>
      </c>
      <c r="I2680" s="7">
        <v>-90</v>
      </c>
      <c r="J2680" s="7">
        <v>1</v>
      </c>
      <c r="L2680" s="7">
        <v>1</v>
      </c>
      <c r="M2680" s="7">
        <f>1.732*J2686</f>
        <v>0.161076</v>
      </c>
    </row>
    <row r="2681" spans="2:14" x14ac:dyDescent="0.25">
      <c r="D2681" s="7">
        <v>2</v>
      </c>
      <c r="E2681" s="7">
        <v>2.3E-2</v>
      </c>
      <c r="F2681" s="7">
        <v>253.81</v>
      </c>
      <c r="G2681" s="7">
        <v>226</v>
      </c>
      <c r="H2681" s="7">
        <v>255</v>
      </c>
      <c r="I2681" s="7">
        <v>-90</v>
      </c>
      <c r="J2681" s="7">
        <v>0.95299999999999996</v>
      </c>
      <c r="L2681" s="7">
        <v>0.95299999999999996</v>
      </c>
      <c r="M2681" s="7">
        <f t="shared" ref="M2681:M2685" si="103">1.732*J2687</f>
        <v>0.161076</v>
      </c>
    </row>
    <row r="2682" spans="2:14" x14ac:dyDescent="0.25">
      <c r="D2682" s="7">
        <v>3</v>
      </c>
      <c r="E2682" s="7">
        <v>2.4E-2</v>
      </c>
      <c r="F2682" s="7">
        <v>241.333</v>
      </c>
      <c r="G2682" s="7">
        <v>2</v>
      </c>
      <c r="H2682" s="7">
        <v>255</v>
      </c>
      <c r="I2682" s="7">
        <v>-90</v>
      </c>
      <c r="J2682" s="7">
        <v>1.0229999999999999</v>
      </c>
      <c r="L2682" s="7">
        <v>1.0229999999999999</v>
      </c>
      <c r="M2682" s="7">
        <f t="shared" si="103"/>
        <v>0</v>
      </c>
    </row>
    <row r="2683" spans="2:14" x14ac:dyDescent="0.25">
      <c r="D2683" s="7">
        <v>4</v>
      </c>
      <c r="E2683" s="7">
        <v>6.9000000000000006E-2</v>
      </c>
      <c r="F2683" s="7">
        <v>0.74</v>
      </c>
      <c r="G2683" s="7">
        <v>0</v>
      </c>
      <c r="H2683" s="7">
        <v>94</v>
      </c>
      <c r="I2683" s="7">
        <v>-90</v>
      </c>
      <c r="J2683" s="7">
        <v>2.93</v>
      </c>
      <c r="L2683" s="7">
        <v>2.93</v>
      </c>
      <c r="M2683" s="7">
        <f t="shared" si="103"/>
        <v>3.9835999999999996E-2</v>
      </c>
    </row>
    <row r="2684" spans="2:14" x14ac:dyDescent="0.25">
      <c r="D2684" s="7">
        <v>5</v>
      </c>
      <c r="E2684" s="7">
        <v>1.7999999999999999E-2</v>
      </c>
      <c r="F2684" s="7">
        <v>2.7879999999999998</v>
      </c>
      <c r="G2684" s="7">
        <v>0</v>
      </c>
      <c r="H2684" s="7">
        <v>92</v>
      </c>
      <c r="I2684" s="7">
        <v>-90</v>
      </c>
      <c r="J2684" s="7">
        <v>0.74399999999999999</v>
      </c>
      <c r="L2684" s="7">
        <v>0.74399999999999999</v>
      </c>
      <c r="M2684" s="7">
        <f t="shared" si="103"/>
        <v>0.28231600000000001</v>
      </c>
    </row>
    <row r="2685" spans="2:14" x14ac:dyDescent="0.25">
      <c r="D2685" s="7">
        <v>6</v>
      </c>
      <c r="E2685" s="7">
        <v>1.4E-2</v>
      </c>
      <c r="F2685" s="7">
        <v>10.84</v>
      </c>
      <c r="G2685" s="7">
        <v>0</v>
      </c>
      <c r="H2685" s="7">
        <v>199</v>
      </c>
      <c r="I2685" s="7">
        <v>-90</v>
      </c>
      <c r="J2685" s="7">
        <v>0.55800000000000005</v>
      </c>
      <c r="L2685" s="7">
        <v>0.55800000000000005</v>
      </c>
      <c r="M2685" s="7">
        <f t="shared" si="103"/>
        <v>0</v>
      </c>
    </row>
    <row r="2686" spans="2:14" x14ac:dyDescent="0.25">
      <c r="D2686" s="7">
        <v>7</v>
      </c>
      <c r="E2686" s="7">
        <v>3.0000000000000001E-3</v>
      </c>
      <c r="F2686" s="7">
        <v>68.400000000000006</v>
      </c>
      <c r="G2686" s="7">
        <v>3</v>
      </c>
      <c r="H2686" s="7">
        <v>95</v>
      </c>
      <c r="I2686" s="7">
        <v>-90</v>
      </c>
      <c r="J2686" s="7">
        <v>9.2999999999999999E-2</v>
      </c>
      <c r="L2686" s="7">
        <v>0.98599999999999999</v>
      </c>
      <c r="M2686" s="7">
        <f>1.732*J2706</f>
        <v>0.32907999999999998</v>
      </c>
    </row>
    <row r="2687" spans="2:14" x14ac:dyDescent="0.25">
      <c r="D2687" s="7">
        <v>8</v>
      </c>
      <c r="E2687" s="7">
        <v>3.0000000000000001E-3</v>
      </c>
      <c r="F2687" s="7">
        <v>87.4</v>
      </c>
      <c r="G2687" s="7">
        <v>0</v>
      </c>
      <c r="H2687" s="7">
        <v>177</v>
      </c>
      <c r="I2687" s="7">
        <v>-90</v>
      </c>
      <c r="J2687" s="7">
        <v>9.2999999999999999E-2</v>
      </c>
      <c r="L2687" s="7">
        <v>0.98599999999999999</v>
      </c>
      <c r="M2687" s="7">
        <f t="shared" ref="M2687:M2699" si="104">1.732*J2707</f>
        <v>0.24767599999999998</v>
      </c>
    </row>
    <row r="2688" spans="2:14" x14ac:dyDescent="0.25">
      <c r="D2688" s="7">
        <v>9</v>
      </c>
      <c r="E2688" s="7">
        <v>116.31399999999999</v>
      </c>
      <c r="F2688" s="7">
        <v>222.309</v>
      </c>
      <c r="G2688" s="7">
        <v>0</v>
      </c>
      <c r="H2688" s="7">
        <v>255</v>
      </c>
      <c r="I2688" s="7">
        <v>0</v>
      </c>
      <c r="J2688" s="7">
        <v>0</v>
      </c>
      <c r="L2688" s="7">
        <v>0.95799999999999996</v>
      </c>
      <c r="M2688" s="7">
        <f t="shared" si="104"/>
        <v>0.24767599999999998</v>
      </c>
    </row>
    <row r="2689" spans="4:13" x14ac:dyDescent="0.25">
      <c r="D2689" s="7">
        <v>10</v>
      </c>
      <c r="E2689" s="7">
        <v>1E-3</v>
      </c>
      <c r="F2689" s="7">
        <v>67.5</v>
      </c>
      <c r="G2689" s="7">
        <v>0</v>
      </c>
      <c r="H2689" s="7">
        <v>135</v>
      </c>
      <c r="I2689" s="7">
        <v>-90</v>
      </c>
      <c r="J2689" s="7">
        <v>2.3E-2</v>
      </c>
      <c r="L2689" s="7">
        <v>1.014</v>
      </c>
      <c r="M2689" s="7">
        <f t="shared" si="104"/>
        <v>0</v>
      </c>
    </row>
    <row r="2690" spans="4:13" x14ac:dyDescent="0.25">
      <c r="D2690" s="7">
        <v>11</v>
      </c>
      <c r="E2690" s="7">
        <v>4.0000000000000001E-3</v>
      </c>
      <c r="F2690" s="7">
        <v>46.75</v>
      </c>
      <c r="G2690" s="7">
        <v>14</v>
      </c>
      <c r="H2690" s="7">
        <v>177</v>
      </c>
      <c r="I2690" s="7">
        <v>-90</v>
      </c>
      <c r="J2690" s="7">
        <v>0.16300000000000001</v>
      </c>
      <c r="L2690" s="7">
        <v>1.014</v>
      </c>
      <c r="M2690" s="7">
        <f t="shared" si="104"/>
        <v>0.24767599999999998</v>
      </c>
    </row>
    <row r="2691" spans="4:13" x14ac:dyDescent="0.25">
      <c r="D2691" s="7">
        <v>12</v>
      </c>
      <c r="E2691" s="7">
        <v>116.31399999999999</v>
      </c>
      <c r="F2691" s="7">
        <v>222.309</v>
      </c>
      <c r="G2691" s="7">
        <v>0</v>
      </c>
      <c r="H2691" s="7">
        <v>255</v>
      </c>
      <c r="I2691" s="7">
        <v>0</v>
      </c>
      <c r="J2691" s="7">
        <v>0</v>
      </c>
      <c r="L2691" s="7">
        <v>1.014</v>
      </c>
      <c r="M2691" s="7">
        <f t="shared" si="104"/>
        <v>0.24767599999999998</v>
      </c>
    </row>
    <row r="2692" spans="4:13" x14ac:dyDescent="0.25">
      <c r="D2692" s="7">
        <v>1</v>
      </c>
      <c r="E2692" s="7">
        <v>2.9000000000000001E-2</v>
      </c>
      <c r="F2692" s="7">
        <v>235.94399999999999</v>
      </c>
      <c r="G2692" s="7">
        <v>0</v>
      </c>
      <c r="H2692" s="7">
        <v>255</v>
      </c>
      <c r="I2692" s="7">
        <v>-90</v>
      </c>
      <c r="J2692" s="7">
        <v>0.98599999999999999</v>
      </c>
      <c r="L2692" s="7">
        <v>0.95799999999999996</v>
      </c>
      <c r="M2692" s="7">
        <f t="shared" si="104"/>
        <v>0.24767599999999998</v>
      </c>
    </row>
    <row r="2693" spans="4:13" x14ac:dyDescent="0.25">
      <c r="D2693" s="7">
        <v>2</v>
      </c>
      <c r="E2693" s="7">
        <v>2.9000000000000001E-2</v>
      </c>
      <c r="F2693" s="7">
        <v>235.94399999999999</v>
      </c>
      <c r="G2693" s="7">
        <v>0</v>
      </c>
      <c r="H2693" s="7">
        <v>255</v>
      </c>
      <c r="I2693" s="7">
        <v>-90</v>
      </c>
      <c r="J2693" s="7">
        <v>0.98599999999999999</v>
      </c>
      <c r="L2693" s="7">
        <v>2.085</v>
      </c>
      <c r="M2693" s="7">
        <f t="shared" si="104"/>
        <v>0.41221599999999997</v>
      </c>
    </row>
    <row r="2694" spans="4:13" x14ac:dyDescent="0.25">
      <c r="D2694" s="7">
        <v>3</v>
      </c>
      <c r="E2694" s="7">
        <v>2.8000000000000001E-2</v>
      </c>
      <c r="F2694" s="7">
        <v>242.62899999999999</v>
      </c>
      <c r="G2694" s="7">
        <v>0</v>
      </c>
      <c r="H2694" s="7">
        <v>255</v>
      </c>
      <c r="I2694" s="7">
        <v>-90</v>
      </c>
      <c r="J2694" s="7">
        <v>0.95799999999999996</v>
      </c>
      <c r="L2694" s="7">
        <v>2.6480000000000001</v>
      </c>
      <c r="M2694" s="7">
        <f t="shared" si="104"/>
        <v>0.32907999999999998</v>
      </c>
    </row>
    <row r="2695" spans="4:13" x14ac:dyDescent="0.25">
      <c r="D2695" s="7">
        <v>4</v>
      </c>
      <c r="E2695" s="7">
        <v>2.9000000000000001E-2</v>
      </c>
      <c r="F2695" s="7">
        <v>235.27</v>
      </c>
      <c r="G2695" s="7">
        <v>0</v>
      </c>
      <c r="H2695" s="7">
        <v>255</v>
      </c>
      <c r="I2695" s="7">
        <v>-90</v>
      </c>
      <c r="J2695" s="7">
        <v>1.014</v>
      </c>
      <c r="L2695" s="7">
        <v>0.76100000000000001</v>
      </c>
      <c r="M2695" s="7">
        <f t="shared" si="104"/>
        <v>0.90756800000000004</v>
      </c>
    </row>
    <row r="2696" spans="4:13" x14ac:dyDescent="0.25">
      <c r="D2696" s="7">
        <v>5</v>
      </c>
      <c r="E2696" s="7">
        <v>2.9000000000000001E-2</v>
      </c>
      <c r="F2696" s="7">
        <v>232.946</v>
      </c>
      <c r="G2696" s="7">
        <v>0</v>
      </c>
      <c r="H2696" s="7">
        <v>255</v>
      </c>
      <c r="I2696" s="7">
        <v>-90</v>
      </c>
      <c r="J2696" s="7">
        <v>1.014</v>
      </c>
      <c r="L2696" s="7">
        <v>0.81699999999999995</v>
      </c>
      <c r="M2696" s="7">
        <f t="shared" si="104"/>
        <v>0.16453999999999999</v>
      </c>
    </row>
    <row r="2697" spans="4:13" x14ac:dyDescent="0.25">
      <c r="D2697" s="7">
        <v>6</v>
      </c>
      <c r="E2697" s="7">
        <v>2.9000000000000001E-2</v>
      </c>
      <c r="F2697" s="7">
        <v>239.83799999999999</v>
      </c>
      <c r="G2697" s="7">
        <v>0</v>
      </c>
      <c r="H2697" s="7">
        <v>255</v>
      </c>
      <c r="I2697" s="7">
        <v>-90</v>
      </c>
      <c r="J2697" s="7">
        <v>1.014</v>
      </c>
      <c r="L2697" s="7">
        <v>2.5070000000000001</v>
      </c>
      <c r="M2697" s="7">
        <f t="shared" si="104"/>
        <v>0</v>
      </c>
    </row>
    <row r="2698" spans="4:13" x14ac:dyDescent="0.25">
      <c r="D2698" s="7">
        <v>7</v>
      </c>
      <c r="E2698" s="7">
        <v>2.8000000000000001E-2</v>
      </c>
      <c r="F2698" s="7">
        <v>245.029</v>
      </c>
      <c r="G2698" s="7">
        <v>83</v>
      </c>
      <c r="H2698" s="7">
        <v>255</v>
      </c>
      <c r="I2698" s="7">
        <v>-90</v>
      </c>
      <c r="J2698" s="7">
        <v>0.95799999999999996</v>
      </c>
      <c r="L2698" s="7">
        <v>0.78900000000000003</v>
      </c>
      <c r="M2698" s="7">
        <f t="shared" si="104"/>
        <v>0.49535199999999996</v>
      </c>
    </row>
    <row r="2699" spans="4:13" x14ac:dyDescent="0.25">
      <c r="D2699" s="7">
        <v>8</v>
      </c>
      <c r="E2699" s="7">
        <v>0.06</v>
      </c>
      <c r="F2699" s="7">
        <v>1.427</v>
      </c>
      <c r="G2699" s="7">
        <v>0</v>
      </c>
      <c r="H2699" s="7">
        <v>107</v>
      </c>
      <c r="I2699" s="7">
        <v>-90</v>
      </c>
      <c r="J2699" s="7">
        <v>2.085</v>
      </c>
      <c r="L2699" s="7">
        <v>2.0950000000000002</v>
      </c>
      <c r="M2699" s="7">
        <f t="shared" si="104"/>
        <v>1.8965399999999999</v>
      </c>
    </row>
    <row r="2700" spans="4:13" x14ac:dyDescent="0.25">
      <c r="D2700" s="7">
        <v>9</v>
      </c>
      <c r="E2700" s="7">
        <v>7.4999999999999997E-2</v>
      </c>
      <c r="F2700" s="7">
        <v>0.92600000000000005</v>
      </c>
      <c r="G2700" s="7">
        <v>0</v>
      </c>
      <c r="H2700" s="7">
        <v>84</v>
      </c>
      <c r="I2700" s="7">
        <v>-90</v>
      </c>
      <c r="J2700" s="7">
        <v>2.6480000000000001</v>
      </c>
    </row>
    <row r="2701" spans="4:13" x14ac:dyDescent="0.25">
      <c r="D2701" s="7">
        <v>10</v>
      </c>
      <c r="E2701" s="7">
        <v>2.1999999999999999E-2</v>
      </c>
      <c r="F2701" s="7">
        <v>0.89300000000000002</v>
      </c>
      <c r="G2701" s="7">
        <v>0</v>
      </c>
      <c r="H2701" s="7">
        <v>25</v>
      </c>
      <c r="I2701" s="7">
        <v>-90</v>
      </c>
      <c r="J2701" s="7">
        <v>0.76100000000000001</v>
      </c>
    </row>
    <row r="2702" spans="4:13" x14ac:dyDescent="0.25">
      <c r="D2702" s="7">
        <v>11</v>
      </c>
      <c r="E2702" s="7">
        <v>2.4E-2</v>
      </c>
      <c r="F2702" s="7">
        <v>0.13300000000000001</v>
      </c>
      <c r="G2702" s="7">
        <v>0</v>
      </c>
      <c r="H2702" s="7">
        <v>4</v>
      </c>
      <c r="I2702" s="7">
        <v>-90</v>
      </c>
      <c r="J2702" s="7">
        <v>0.81699999999999995</v>
      </c>
    </row>
    <row r="2703" spans="4:13" x14ac:dyDescent="0.25">
      <c r="D2703" s="7">
        <v>12</v>
      </c>
      <c r="E2703" s="7">
        <v>7.0999999999999994E-2</v>
      </c>
      <c r="F2703" s="7">
        <v>3.8889999999999998</v>
      </c>
      <c r="G2703" s="7">
        <v>0</v>
      </c>
      <c r="H2703" s="7">
        <v>208</v>
      </c>
      <c r="I2703" s="7">
        <v>-90</v>
      </c>
      <c r="J2703" s="7">
        <v>2.5070000000000001</v>
      </c>
    </row>
    <row r="2704" spans="4:13" x14ac:dyDescent="0.25">
      <c r="D2704" s="7">
        <v>13</v>
      </c>
      <c r="E2704" s="7">
        <v>2.3E-2</v>
      </c>
      <c r="F2704" s="7">
        <v>5.0339999999999998</v>
      </c>
      <c r="G2704" s="7">
        <v>0</v>
      </c>
      <c r="H2704" s="7">
        <v>145</v>
      </c>
      <c r="I2704" s="7">
        <v>-90</v>
      </c>
      <c r="J2704" s="7">
        <v>0.78900000000000003</v>
      </c>
    </row>
    <row r="2705" spans="4:10" x14ac:dyDescent="0.25">
      <c r="D2705" s="7">
        <v>14</v>
      </c>
      <c r="E2705" s="7">
        <v>0.10199999999999999</v>
      </c>
      <c r="F2705" s="7">
        <v>0.222</v>
      </c>
      <c r="G2705" s="7">
        <v>0</v>
      </c>
      <c r="H2705" s="7">
        <v>10</v>
      </c>
      <c r="I2705" s="7">
        <v>-90</v>
      </c>
      <c r="J2705" s="7">
        <v>2.0950000000000002</v>
      </c>
    </row>
    <row r="2706" spans="4:10" x14ac:dyDescent="0.25">
      <c r="D2706" s="7">
        <v>15</v>
      </c>
      <c r="E2706" s="7">
        <v>1.0999999999999999E-2</v>
      </c>
      <c r="F2706" s="7">
        <v>157.80000000000001</v>
      </c>
      <c r="G2706" s="7">
        <v>89</v>
      </c>
      <c r="H2706" s="7">
        <v>236</v>
      </c>
      <c r="I2706" s="7">
        <v>-90</v>
      </c>
      <c r="J2706" s="7">
        <v>0.19</v>
      </c>
    </row>
    <row r="2707" spans="4:10" x14ac:dyDescent="0.25">
      <c r="D2707" s="7">
        <v>16</v>
      </c>
      <c r="E2707" s="7">
        <v>8.9999999999999993E-3</v>
      </c>
      <c r="F2707" s="7">
        <v>195.25</v>
      </c>
      <c r="G2707" s="7">
        <v>126</v>
      </c>
      <c r="H2707" s="7">
        <v>255</v>
      </c>
      <c r="I2707" s="7">
        <v>-90</v>
      </c>
      <c r="J2707" s="7">
        <v>0.14299999999999999</v>
      </c>
    </row>
    <row r="2708" spans="4:10" x14ac:dyDescent="0.25">
      <c r="D2708" s="7">
        <v>17</v>
      </c>
      <c r="E2708" s="7">
        <v>8.9999999999999993E-3</v>
      </c>
      <c r="F2708" s="7">
        <v>211.75</v>
      </c>
      <c r="G2708" s="7">
        <v>149</v>
      </c>
      <c r="H2708" s="7">
        <v>239</v>
      </c>
      <c r="I2708" s="7">
        <v>-90</v>
      </c>
      <c r="J2708" s="7">
        <v>0.14299999999999999</v>
      </c>
    </row>
    <row r="2709" spans="4:10" x14ac:dyDescent="0.25">
      <c r="D2709" s="7">
        <v>18</v>
      </c>
      <c r="E2709" s="7">
        <v>487.673</v>
      </c>
      <c r="F2709" s="7">
        <v>222.309</v>
      </c>
      <c r="G2709" s="7">
        <v>0</v>
      </c>
      <c r="H2709" s="7">
        <v>255</v>
      </c>
      <c r="I2709" s="7">
        <v>0</v>
      </c>
      <c r="J2709" s="7">
        <v>0</v>
      </c>
    </row>
    <row r="2710" spans="4:10" x14ac:dyDescent="0.25">
      <c r="D2710" s="7">
        <v>19</v>
      </c>
      <c r="E2710" s="7">
        <v>8.9999999999999993E-3</v>
      </c>
      <c r="F2710" s="7">
        <v>226.75</v>
      </c>
      <c r="G2710" s="7">
        <v>152</v>
      </c>
      <c r="H2710" s="7">
        <v>255</v>
      </c>
      <c r="I2710" s="7">
        <v>-90</v>
      </c>
      <c r="J2710" s="7">
        <v>0.14299999999999999</v>
      </c>
    </row>
    <row r="2711" spans="4:10" x14ac:dyDescent="0.25">
      <c r="D2711" s="7">
        <v>20</v>
      </c>
      <c r="E2711" s="7">
        <v>8.9999999999999993E-3</v>
      </c>
      <c r="F2711" s="7">
        <v>159.5</v>
      </c>
      <c r="G2711" s="7">
        <v>135</v>
      </c>
      <c r="H2711" s="7">
        <v>172</v>
      </c>
      <c r="I2711" s="7">
        <v>-90</v>
      </c>
      <c r="J2711" s="7">
        <v>0.14299999999999999</v>
      </c>
    </row>
    <row r="2712" spans="4:10" x14ac:dyDescent="0.25">
      <c r="D2712" s="7">
        <v>21</v>
      </c>
      <c r="E2712" s="7">
        <v>8.9999999999999993E-3</v>
      </c>
      <c r="F2712" s="7">
        <v>195.5</v>
      </c>
      <c r="G2712" s="7">
        <v>143</v>
      </c>
      <c r="H2712" s="7">
        <v>239</v>
      </c>
      <c r="I2712" s="7">
        <v>-90</v>
      </c>
      <c r="J2712" s="7">
        <v>0.14299999999999999</v>
      </c>
    </row>
    <row r="2713" spans="4:10" x14ac:dyDescent="0.25">
      <c r="D2713" s="7">
        <v>22</v>
      </c>
      <c r="E2713" s="7">
        <v>1.4E-2</v>
      </c>
      <c r="F2713" s="7">
        <v>225.5</v>
      </c>
      <c r="G2713" s="7">
        <v>174</v>
      </c>
      <c r="H2713" s="7">
        <v>250</v>
      </c>
      <c r="I2713" s="7">
        <v>-90</v>
      </c>
      <c r="J2713" s="7">
        <v>0.23799999999999999</v>
      </c>
    </row>
    <row r="2714" spans="4:10" x14ac:dyDescent="0.25">
      <c r="D2714" s="7">
        <v>23</v>
      </c>
      <c r="E2714" s="7">
        <v>1.0999999999999999E-2</v>
      </c>
      <c r="F2714" s="7">
        <v>142.4</v>
      </c>
      <c r="G2714" s="7">
        <v>49</v>
      </c>
      <c r="H2714" s="7">
        <v>253</v>
      </c>
      <c r="I2714" s="7">
        <v>-90</v>
      </c>
      <c r="J2714" s="7">
        <v>0.19</v>
      </c>
    </row>
    <row r="2715" spans="4:10" x14ac:dyDescent="0.25">
      <c r="D2715" s="7">
        <v>24</v>
      </c>
      <c r="E2715" s="7">
        <v>2.7E-2</v>
      </c>
      <c r="F2715" s="7">
        <v>187.167</v>
      </c>
      <c r="G2715" s="7">
        <v>140</v>
      </c>
      <c r="H2715" s="7">
        <v>240</v>
      </c>
      <c r="I2715" s="7">
        <v>-90</v>
      </c>
      <c r="J2715" s="7">
        <v>0.52400000000000002</v>
      </c>
    </row>
    <row r="2716" spans="4:10" x14ac:dyDescent="0.25">
      <c r="D2716" s="7">
        <v>25</v>
      </c>
      <c r="E2716" s="7">
        <v>7.0000000000000001E-3</v>
      </c>
      <c r="F2716" s="7">
        <v>209.667</v>
      </c>
      <c r="G2716" s="7">
        <v>157</v>
      </c>
      <c r="H2716" s="7">
        <v>254</v>
      </c>
      <c r="I2716" s="7">
        <v>-90</v>
      </c>
      <c r="J2716" s="7">
        <v>9.5000000000000001E-2</v>
      </c>
    </row>
    <row r="2717" spans="4:10" x14ac:dyDescent="0.25">
      <c r="D2717" s="7">
        <v>26</v>
      </c>
      <c r="E2717" s="7">
        <v>487.673</v>
      </c>
      <c r="F2717" s="7">
        <v>222.309</v>
      </c>
      <c r="G2717" s="7">
        <v>0</v>
      </c>
      <c r="H2717" s="7">
        <v>255</v>
      </c>
      <c r="I2717" s="7">
        <v>0</v>
      </c>
      <c r="J2717" s="7">
        <v>0</v>
      </c>
    </row>
    <row r="2718" spans="4:10" x14ac:dyDescent="0.25">
      <c r="D2718" s="7">
        <v>27</v>
      </c>
      <c r="E2718" s="7">
        <v>1.6E-2</v>
      </c>
      <c r="F2718" s="7">
        <v>215</v>
      </c>
      <c r="G2718" s="7">
        <v>140</v>
      </c>
      <c r="H2718" s="7">
        <v>255</v>
      </c>
      <c r="I2718" s="7">
        <v>-90</v>
      </c>
      <c r="J2718" s="7">
        <v>0.28599999999999998</v>
      </c>
    </row>
    <row r="2719" spans="4:10" x14ac:dyDescent="0.25">
      <c r="D2719" s="7">
        <v>28</v>
      </c>
      <c r="E2719" s="7">
        <v>5.3999999999999999E-2</v>
      </c>
      <c r="F2719" s="7">
        <v>85.332999999999998</v>
      </c>
      <c r="G2719" s="7">
        <v>0</v>
      </c>
      <c r="H2719" s="7">
        <v>200</v>
      </c>
      <c r="I2719" s="7">
        <v>-90</v>
      </c>
      <c r="J2719" s="7">
        <v>1.095</v>
      </c>
    </row>
    <row r="2725" spans="1:14" s="25" customFormat="1" ht="16.2" customHeight="1" x14ac:dyDescent="0.25">
      <c r="A2725" s="25">
        <v>45</v>
      </c>
      <c r="B2725" s="25" t="s">
        <v>342</v>
      </c>
      <c r="C2725" s="25" t="s">
        <v>15</v>
      </c>
      <c r="E2725" s="25" t="s">
        <v>344</v>
      </c>
      <c r="F2725" s="7" t="s">
        <v>28</v>
      </c>
      <c r="G2725" s="25" t="s">
        <v>31</v>
      </c>
      <c r="I2725" s="7">
        <v>3</v>
      </c>
      <c r="J2725" s="7">
        <v>0.68799999999999994</v>
      </c>
      <c r="K2725" s="7">
        <v>0.59927200000000003</v>
      </c>
      <c r="L2725" s="7">
        <v>3</v>
      </c>
      <c r="M2725" s="25">
        <v>1.004</v>
      </c>
      <c r="N2725" s="25">
        <v>0.31695600000000002</v>
      </c>
    </row>
    <row r="2726" spans="1:14" x14ac:dyDescent="0.25">
      <c r="B2726" s="25" t="s">
        <v>342</v>
      </c>
      <c r="C2726" s="25" t="s">
        <v>15</v>
      </c>
      <c r="D2726" s="25"/>
      <c r="E2726" s="25" t="s">
        <v>344</v>
      </c>
      <c r="F2726" s="7" t="s">
        <v>28</v>
      </c>
      <c r="G2726" s="7" t="s">
        <v>5</v>
      </c>
      <c r="I2726" s="7">
        <v>3</v>
      </c>
      <c r="J2726" s="7">
        <v>1.069</v>
      </c>
      <c r="K2726" s="7">
        <v>0.102188</v>
      </c>
      <c r="L2726" s="7">
        <v>3</v>
      </c>
      <c r="M2726" s="7">
        <v>0.999</v>
      </c>
      <c r="N2726" s="7">
        <v>4.3299999999999998E-2</v>
      </c>
    </row>
    <row r="2727" spans="1:14" x14ac:dyDescent="0.25">
      <c r="B2727" s="25" t="s">
        <v>342</v>
      </c>
      <c r="C2727" s="25" t="s">
        <v>15</v>
      </c>
      <c r="D2727" s="25"/>
      <c r="E2727" s="25" t="s">
        <v>344</v>
      </c>
      <c r="F2727" s="7" t="s">
        <v>28</v>
      </c>
      <c r="G2727" s="7" t="s">
        <v>32</v>
      </c>
      <c r="I2727" s="7">
        <v>3</v>
      </c>
      <c r="J2727" s="7">
        <v>0.64300000000000002</v>
      </c>
      <c r="K2727" s="7">
        <v>0.27365600000000001</v>
      </c>
      <c r="L2727" s="7">
        <v>3</v>
      </c>
      <c r="M2727" s="7">
        <v>1.0089999999999999</v>
      </c>
      <c r="N2727" s="7">
        <v>0.18012800000000001</v>
      </c>
    </row>
    <row r="2728" spans="1:14" x14ac:dyDescent="0.25">
      <c r="B2728" s="25" t="s">
        <v>342</v>
      </c>
      <c r="C2728" s="25" t="s">
        <v>15</v>
      </c>
      <c r="D2728" s="25"/>
      <c r="E2728" s="25" t="s">
        <v>344</v>
      </c>
      <c r="F2728" s="7" t="s">
        <v>28</v>
      </c>
      <c r="G2728" s="7" t="s">
        <v>33</v>
      </c>
      <c r="I2728" s="7">
        <v>3</v>
      </c>
      <c r="J2728" s="7">
        <v>0.193</v>
      </c>
      <c r="K2728" s="7">
        <v>7.7939999999999995E-2</v>
      </c>
      <c r="L2728" s="7">
        <v>3</v>
      </c>
      <c r="M2728" s="7">
        <v>0.99399999999999999</v>
      </c>
      <c r="N2728" s="7">
        <v>0.119508</v>
      </c>
    </row>
    <row r="2729" spans="1:14" x14ac:dyDescent="0.25">
      <c r="B2729" s="25" t="s">
        <v>342</v>
      </c>
      <c r="C2729" s="25" t="s">
        <v>15</v>
      </c>
      <c r="D2729" s="25"/>
      <c r="E2729" s="25" t="s">
        <v>344</v>
      </c>
      <c r="F2729" s="7" t="s">
        <v>28</v>
      </c>
      <c r="G2729" s="7" t="s">
        <v>56</v>
      </c>
      <c r="I2729" s="7">
        <v>3</v>
      </c>
      <c r="J2729" s="7">
        <v>0.56899999999999995</v>
      </c>
      <c r="K2729" s="7">
        <v>0.27365600000000001</v>
      </c>
      <c r="L2729" s="7">
        <v>3</v>
      </c>
      <c r="M2729" s="7">
        <v>0.999</v>
      </c>
      <c r="N2729" s="7">
        <v>0.128168</v>
      </c>
    </row>
    <row r="2730" spans="1:14" x14ac:dyDescent="0.25">
      <c r="B2730" s="25" t="s">
        <v>342</v>
      </c>
      <c r="C2730" s="25" t="s">
        <v>15</v>
      </c>
      <c r="D2730" s="25"/>
      <c r="E2730" s="25" t="s">
        <v>344</v>
      </c>
      <c r="F2730" s="7" t="s">
        <v>28</v>
      </c>
      <c r="G2730" s="7" t="s">
        <v>73</v>
      </c>
      <c r="I2730" s="7">
        <v>3</v>
      </c>
      <c r="J2730" s="7">
        <v>1.2170000000000001</v>
      </c>
      <c r="K2730" s="7">
        <v>6.9279999999999994E-2</v>
      </c>
      <c r="L2730" s="7">
        <v>3</v>
      </c>
      <c r="M2730" s="7">
        <v>0.999</v>
      </c>
      <c r="N2730" s="7">
        <v>6.9279999999999994E-2</v>
      </c>
    </row>
    <row r="2731" spans="1:14" x14ac:dyDescent="0.25">
      <c r="B2731" s="25" t="s">
        <v>342</v>
      </c>
      <c r="C2731" s="25" t="s">
        <v>15</v>
      </c>
      <c r="D2731" s="25"/>
      <c r="E2731" s="25" t="s">
        <v>344</v>
      </c>
      <c r="F2731" s="7" t="s">
        <v>28</v>
      </c>
      <c r="G2731" s="7" t="s">
        <v>204</v>
      </c>
      <c r="I2731" s="7">
        <v>3</v>
      </c>
      <c r="J2731" s="7">
        <v>0.79600000000000004</v>
      </c>
      <c r="K2731" s="7">
        <v>6.062E-2</v>
      </c>
      <c r="L2731" s="7">
        <v>3</v>
      </c>
      <c r="M2731" s="7">
        <v>0.98</v>
      </c>
      <c r="N2731" s="7">
        <v>0.128168</v>
      </c>
    </row>
    <row r="2732" spans="1:14" x14ac:dyDescent="0.25">
      <c r="B2732" s="25" t="s">
        <v>342</v>
      </c>
      <c r="C2732" s="25" t="s">
        <v>15</v>
      </c>
      <c r="D2732" s="25"/>
      <c r="E2732" s="25" t="s">
        <v>344</v>
      </c>
      <c r="F2732" s="7" t="s">
        <v>28</v>
      </c>
      <c r="G2732" s="7" t="s">
        <v>300</v>
      </c>
      <c r="I2732" s="7">
        <v>3</v>
      </c>
      <c r="J2732" s="7">
        <v>0.73199999999999998</v>
      </c>
      <c r="K2732" s="7">
        <v>0.14548800000000001</v>
      </c>
      <c r="L2732" s="7">
        <v>3</v>
      </c>
      <c r="M2732" s="7">
        <v>0.98399999999999999</v>
      </c>
      <c r="N2732" s="7">
        <v>0.16280800000000001</v>
      </c>
    </row>
    <row r="2733" spans="1:14" x14ac:dyDescent="0.25">
      <c r="B2733" s="25" t="s">
        <v>342</v>
      </c>
      <c r="C2733" s="25" t="s">
        <v>15</v>
      </c>
      <c r="D2733" s="25"/>
      <c r="E2733" s="25" t="s">
        <v>344</v>
      </c>
      <c r="F2733" s="7" t="s">
        <v>28</v>
      </c>
      <c r="G2733" s="7" t="s">
        <v>134</v>
      </c>
      <c r="I2733" s="7">
        <v>3</v>
      </c>
      <c r="J2733" s="7">
        <v>0.188</v>
      </c>
      <c r="K2733" s="7">
        <v>0.102188</v>
      </c>
      <c r="L2733" s="7">
        <v>3</v>
      </c>
      <c r="M2733" s="7">
        <v>0.98899999999999999</v>
      </c>
      <c r="N2733" s="7">
        <v>0.14548800000000001</v>
      </c>
    </row>
    <row r="2734" spans="1:14" x14ac:dyDescent="0.25">
      <c r="B2734" s="25"/>
      <c r="C2734" s="25"/>
      <c r="D2734" s="25"/>
      <c r="E2734" s="25"/>
    </row>
    <row r="2735" spans="1:14" x14ac:dyDescent="0.25">
      <c r="B2735" s="25"/>
      <c r="C2735" s="25"/>
      <c r="D2735" s="18" t="s">
        <v>372</v>
      </c>
      <c r="E2735" s="18" t="s">
        <v>373</v>
      </c>
      <c r="F2735" s="18" t="s">
        <v>374</v>
      </c>
      <c r="G2735" s="18" t="s">
        <v>375</v>
      </c>
      <c r="H2735" s="18" t="s">
        <v>376</v>
      </c>
      <c r="I2735" s="18" t="s">
        <v>377</v>
      </c>
      <c r="J2735" s="18" t="s">
        <v>378</v>
      </c>
      <c r="K2735" s="18"/>
      <c r="L2735" s="18" t="s">
        <v>379</v>
      </c>
      <c r="M2735" s="18" t="s">
        <v>380</v>
      </c>
    </row>
    <row r="2736" spans="1:14" x14ac:dyDescent="0.25">
      <c r="B2736" s="25"/>
      <c r="C2736" s="25"/>
      <c r="D2736" s="18">
        <v>1</v>
      </c>
      <c r="E2736" s="18">
        <v>5.0000000000000001E-3</v>
      </c>
      <c r="F2736" s="18">
        <v>136.428</v>
      </c>
      <c r="G2736" s="18">
        <v>90.667000000000002</v>
      </c>
      <c r="H2736" s="18">
        <v>253</v>
      </c>
      <c r="I2736" s="18">
        <v>-90</v>
      </c>
      <c r="J2736" s="18">
        <v>1.004</v>
      </c>
      <c r="K2736" s="18"/>
      <c r="L2736" s="18">
        <v>1.004</v>
      </c>
      <c r="M2736" s="18">
        <f t="shared" ref="M2736:M2743" si="105">J2744*1.732</f>
        <v>0.31695600000000002</v>
      </c>
    </row>
    <row r="2737" spans="2:13" x14ac:dyDescent="0.25">
      <c r="B2737" s="25"/>
      <c r="C2737" s="25"/>
      <c r="D2737" s="18">
        <v>2</v>
      </c>
      <c r="E2737" s="18">
        <v>5.0000000000000001E-3</v>
      </c>
      <c r="F2737" s="18">
        <v>240.68</v>
      </c>
      <c r="G2737" s="18">
        <v>108</v>
      </c>
      <c r="H2737" s="18">
        <v>249</v>
      </c>
      <c r="I2737" s="18">
        <v>-90</v>
      </c>
      <c r="J2737" s="18">
        <v>0.999</v>
      </c>
      <c r="K2737" s="18"/>
      <c r="L2737" s="18">
        <v>0.999</v>
      </c>
      <c r="M2737" s="18">
        <f t="shared" si="105"/>
        <v>4.3300000000000005E-2</v>
      </c>
    </row>
    <row r="2738" spans="2:13" x14ac:dyDescent="0.25">
      <c r="B2738" s="25"/>
      <c r="C2738" s="25"/>
      <c r="D2738" s="18">
        <v>3</v>
      </c>
      <c r="E2738" s="18">
        <v>5.0000000000000001E-3</v>
      </c>
      <c r="F2738" s="18">
        <v>169.28899999999999</v>
      </c>
      <c r="G2738" s="18">
        <v>108.667</v>
      </c>
      <c r="H2738" s="18">
        <v>253</v>
      </c>
      <c r="I2738" s="18">
        <v>-90</v>
      </c>
      <c r="J2738" s="18">
        <v>1.0089999999999999</v>
      </c>
      <c r="K2738" s="18"/>
      <c r="L2738" s="18">
        <v>1.0089999999999999</v>
      </c>
      <c r="M2738" s="18">
        <f t="shared" si="105"/>
        <v>0.18012799999999998</v>
      </c>
    </row>
    <row r="2739" spans="2:13" x14ac:dyDescent="0.25">
      <c r="B2739" s="25"/>
      <c r="C2739" s="25"/>
      <c r="D2739" s="18">
        <v>4</v>
      </c>
      <c r="E2739" s="18">
        <v>5.0000000000000001E-3</v>
      </c>
      <c r="F2739" s="18">
        <v>115.39400000000001</v>
      </c>
      <c r="G2739" s="18">
        <v>76.332999999999998</v>
      </c>
      <c r="H2739" s="18">
        <v>117.333</v>
      </c>
      <c r="I2739" s="18">
        <v>-90</v>
      </c>
      <c r="J2739" s="18">
        <v>0.99399999999999999</v>
      </c>
      <c r="K2739" s="18"/>
      <c r="L2739" s="18">
        <v>0.99399999999999999</v>
      </c>
      <c r="M2739" s="18">
        <f t="shared" si="105"/>
        <v>0.119508</v>
      </c>
    </row>
    <row r="2740" spans="2:13" x14ac:dyDescent="0.25">
      <c r="B2740" s="25"/>
      <c r="C2740" s="25"/>
      <c r="D2740" s="18">
        <v>5</v>
      </c>
      <c r="E2740" s="18">
        <v>3.0000000000000001E-3</v>
      </c>
      <c r="F2740" s="18">
        <v>107.31399999999999</v>
      </c>
      <c r="G2740" s="18">
        <v>43.332999999999998</v>
      </c>
      <c r="H2740" s="18">
        <v>109.333</v>
      </c>
      <c r="I2740" s="18">
        <v>-90</v>
      </c>
      <c r="J2740" s="18">
        <v>0.68799999999999994</v>
      </c>
      <c r="K2740" s="18"/>
      <c r="L2740" s="18">
        <v>0.68799999999999994</v>
      </c>
      <c r="M2740" s="18">
        <f t="shared" si="105"/>
        <v>0.59927199999999992</v>
      </c>
    </row>
    <row r="2741" spans="2:13" x14ac:dyDescent="0.25">
      <c r="B2741" s="25"/>
      <c r="C2741" s="25"/>
      <c r="D2741" s="18">
        <v>6</v>
      </c>
      <c r="E2741" s="18">
        <v>5.0000000000000001E-3</v>
      </c>
      <c r="F2741" s="18">
        <v>216.92</v>
      </c>
      <c r="G2741" s="18">
        <v>75.332999999999998</v>
      </c>
      <c r="H2741" s="18">
        <v>220.667</v>
      </c>
      <c r="I2741" s="18">
        <v>-90</v>
      </c>
      <c r="J2741" s="18">
        <v>1.069</v>
      </c>
      <c r="K2741" s="18"/>
      <c r="L2741" s="18">
        <v>1.069</v>
      </c>
      <c r="M2741" s="18">
        <f t="shared" si="105"/>
        <v>0.10218799999999999</v>
      </c>
    </row>
    <row r="2742" spans="2:13" x14ac:dyDescent="0.25">
      <c r="B2742" s="25"/>
      <c r="C2742" s="25"/>
      <c r="D2742" s="18">
        <v>7</v>
      </c>
      <c r="E2742" s="18">
        <v>3.0000000000000001E-3</v>
      </c>
      <c r="F2742" s="18">
        <v>33.313000000000002</v>
      </c>
      <c r="G2742" s="18">
        <v>32.667000000000002</v>
      </c>
      <c r="H2742" s="18">
        <v>117.333</v>
      </c>
      <c r="I2742" s="18">
        <v>-90</v>
      </c>
      <c r="J2742" s="18">
        <v>0.64300000000000002</v>
      </c>
      <c r="K2742" s="18"/>
      <c r="L2742" s="18">
        <v>0.64300000000000002</v>
      </c>
      <c r="M2742" s="18">
        <f t="shared" si="105"/>
        <v>0.27365600000000001</v>
      </c>
    </row>
    <row r="2743" spans="2:13" x14ac:dyDescent="0.25">
      <c r="B2743" s="25"/>
      <c r="C2743" s="25"/>
      <c r="D2743" s="18">
        <v>8</v>
      </c>
      <c r="E2743" s="19">
        <v>9.789E-4</v>
      </c>
      <c r="F2743" s="18">
        <v>39.817</v>
      </c>
      <c r="G2743" s="18">
        <v>32.667000000000002</v>
      </c>
      <c r="H2743" s="18">
        <v>234.333</v>
      </c>
      <c r="I2743" s="18">
        <v>-90</v>
      </c>
      <c r="J2743" s="18">
        <v>0.193</v>
      </c>
      <c r="K2743" s="18"/>
      <c r="L2743" s="18">
        <v>0.193</v>
      </c>
      <c r="M2743" s="18">
        <f t="shared" si="105"/>
        <v>7.7939999999999995E-2</v>
      </c>
    </row>
    <row r="2744" spans="2:13" x14ac:dyDescent="0.25">
      <c r="B2744" s="25"/>
      <c r="C2744" s="25"/>
      <c r="D2744" s="18">
        <v>9</v>
      </c>
      <c r="E2744" s="19">
        <v>9.3000000000000005E-4</v>
      </c>
      <c r="F2744" s="18">
        <v>79.123000000000005</v>
      </c>
      <c r="G2744" s="18">
        <v>60.667000000000002</v>
      </c>
      <c r="H2744" s="18">
        <v>252</v>
      </c>
      <c r="I2744" s="18">
        <v>-90</v>
      </c>
      <c r="J2744" s="18">
        <v>0.183</v>
      </c>
      <c r="K2744" s="18"/>
      <c r="L2744" s="18"/>
      <c r="M2744" s="18"/>
    </row>
    <row r="2745" spans="2:13" x14ac:dyDescent="0.25">
      <c r="B2745" s="25"/>
      <c r="C2745" s="25"/>
      <c r="D2745" s="18">
        <v>10</v>
      </c>
      <c r="E2745" s="19">
        <v>1.4679999999999999E-4</v>
      </c>
      <c r="F2745" s="18">
        <v>209.11099999999999</v>
      </c>
      <c r="G2745" s="18">
        <v>172.333</v>
      </c>
      <c r="H2745" s="18">
        <v>219.333</v>
      </c>
      <c r="I2745" s="18">
        <v>-90</v>
      </c>
      <c r="J2745" s="18">
        <v>2.5000000000000001E-2</v>
      </c>
      <c r="K2745" s="18"/>
      <c r="L2745" s="18"/>
      <c r="M2745" s="18"/>
    </row>
    <row r="2746" spans="2:13" x14ac:dyDescent="0.25">
      <c r="B2746" s="25"/>
      <c r="C2746" s="25"/>
      <c r="D2746" s="18">
        <v>11</v>
      </c>
      <c r="E2746" s="19">
        <v>5.3839999999999997E-4</v>
      </c>
      <c r="F2746" s="18">
        <v>242.53</v>
      </c>
      <c r="G2746" s="18">
        <v>132.667</v>
      </c>
      <c r="H2746" s="18">
        <v>250.667</v>
      </c>
      <c r="I2746" s="18">
        <v>-90</v>
      </c>
      <c r="J2746" s="18">
        <v>0.104</v>
      </c>
      <c r="K2746" s="18"/>
      <c r="L2746" s="18"/>
      <c r="M2746" s="18"/>
    </row>
    <row r="2747" spans="2:13" x14ac:dyDescent="0.25">
      <c r="B2747" s="25"/>
      <c r="C2747" s="25"/>
      <c r="D2747" s="18">
        <v>12</v>
      </c>
      <c r="E2747" s="19">
        <v>3.6709999999999998E-4</v>
      </c>
      <c r="F2747" s="18">
        <v>175.97800000000001</v>
      </c>
      <c r="G2747" s="18">
        <v>82</v>
      </c>
      <c r="H2747" s="18">
        <v>189.333</v>
      </c>
      <c r="I2747" s="18">
        <v>-90</v>
      </c>
      <c r="J2747" s="18">
        <v>6.9000000000000006E-2</v>
      </c>
      <c r="K2747" s="18"/>
      <c r="L2747" s="18"/>
      <c r="M2747" s="18"/>
    </row>
    <row r="2748" spans="2:13" x14ac:dyDescent="0.25">
      <c r="B2748" s="25"/>
      <c r="C2748" s="25"/>
      <c r="D2748" s="18">
        <v>13</v>
      </c>
      <c r="E2748" s="18">
        <v>2E-3</v>
      </c>
      <c r="F2748" s="18">
        <v>63.107999999999997</v>
      </c>
      <c r="G2748" s="18">
        <v>33.667000000000002</v>
      </c>
      <c r="H2748" s="18">
        <v>64.332999999999998</v>
      </c>
      <c r="I2748" s="18">
        <v>-90</v>
      </c>
      <c r="J2748" s="18">
        <v>0.34599999999999997</v>
      </c>
      <c r="K2748" s="18"/>
      <c r="L2748" s="18"/>
      <c r="M2748" s="18"/>
    </row>
    <row r="2749" spans="2:13" x14ac:dyDescent="0.25">
      <c r="B2749" s="25"/>
      <c r="C2749" s="25"/>
      <c r="D2749" s="18">
        <v>14</v>
      </c>
      <c r="E2749" s="19">
        <v>3.1809999999999998E-4</v>
      </c>
      <c r="F2749" s="18">
        <v>192.179</v>
      </c>
      <c r="G2749" s="18">
        <v>32.667000000000002</v>
      </c>
      <c r="H2749" s="18">
        <v>239.333</v>
      </c>
      <c r="I2749" s="18">
        <v>-90</v>
      </c>
      <c r="J2749" s="18">
        <v>5.8999999999999997E-2</v>
      </c>
      <c r="K2749" s="18"/>
      <c r="L2749" s="18"/>
      <c r="M2749" s="18"/>
    </row>
    <row r="2750" spans="2:13" x14ac:dyDescent="0.25">
      <c r="B2750" s="25"/>
      <c r="C2750" s="25"/>
      <c r="D2750" s="18">
        <v>15</v>
      </c>
      <c r="E2750" s="19">
        <v>8.0760000000000001E-4</v>
      </c>
      <c r="F2750" s="18">
        <v>65.989999999999995</v>
      </c>
      <c r="G2750" s="18">
        <v>50</v>
      </c>
      <c r="H2750" s="18">
        <v>67.667000000000002</v>
      </c>
      <c r="I2750" s="18">
        <v>-90</v>
      </c>
      <c r="J2750" s="18">
        <v>0.158</v>
      </c>
      <c r="K2750" s="18"/>
      <c r="L2750" s="18"/>
      <c r="M2750" s="18"/>
    </row>
    <row r="2751" spans="2:13" x14ac:dyDescent="0.25">
      <c r="B2751" s="25"/>
      <c r="C2751" s="25"/>
      <c r="D2751" s="18">
        <v>16</v>
      </c>
      <c r="E2751" s="19">
        <v>2.4469999999999998E-4</v>
      </c>
      <c r="F2751" s="18">
        <v>59.433</v>
      </c>
      <c r="G2751" s="18">
        <v>32.667000000000002</v>
      </c>
      <c r="H2751" s="18">
        <v>71.332999999999998</v>
      </c>
      <c r="I2751" s="18">
        <v>-90</v>
      </c>
      <c r="J2751" s="18">
        <v>4.4999999999999998E-2</v>
      </c>
      <c r="K2751" s="18"/>
      <c r="L2751" s="18"/>
      <c r="M2751" s="18"/>
    </row>
    <row r="2752" spans="2:13" x14ac:dyDescent="0.25">
      <c r="B2752" s="25"/>
      <c r="C2752" s="25"/>
      <c r="D2752" s="25"/>
      <c r="E2752" s="25"/>
      <c r="F2752" s="25"/>
      <c r="I2752" s="25"/>
      <c r="J2752" s="25"/>
    </row>
    <row r="2753" spans="2:13" x14ac:dyDescent="0.25">
      <c r="B2753" s="25"/>
      <c r="C2753" s="25"/>
      <c r="D2753" s="18" t="s">
        <v>372</v>
      </c>
      <c r="E2753" s="18" t="s">
        <v>373</v>
      </c>
      <c r="F2753" s="18" t="s">
        <v>374</v>
      </c>
      <c r="G2753" s="18" t="s">
        <v>375</v>
      </c>
      <c r="H2753" s="18" t="s">
        <v>376</v>
      </c>
      <c r="I2753" s="18" t="s">
        <v>377</v>
      </c>
      <c r="J2753" s="18" t="s">
        <v>378</v>
      </c>
      <c r="K2753" s="18"/>
      <c r="L2753" s="18" t="s">
        <v>379</v>
      </c>
      <c r="M2753" s="18" t="s">
        <v>380</v>
      </c>
    </row>
    <row r="2754" spans="2:13" x14ac:dyDescent="0.25">
      <c r="B2754" s="25"/>
      <c r="C2754" s="25"/>
      <c r="D2754" s="18">
        <v>1</v>
      </c>
      <c r="E2754" s="18">
        <v>5.0000000000000001E-3</v>
      </c>
      <c r="F2754" s="18">
        <v>116.91500000000001</v>
      </c>
      <c r="G2754" s="18">
        <v>59.667000000000002</v>
      </c>
      <c r="H2754" s="18">
        <v>117.333</v>
      </c>
      <c r="I2754" s="18">
        <v>-90</v>
      </c>
      <c r="J2754" s="18">
        <v>0.999</v>
      </c>
      <c r="K2754" s="18"/>
      <c r="L2754" s="18">
        <v>0.999</v>
      </c>
      <c r="M2754" s="18">
        <f t="shared" ref="M2754:M2757" si="106">J2758*1.732</f>
        <v>0.128168</v>
      </c>
    </row>
    <row r="2755" spans="2:13" x14ac:dyDescent="0.25">
      <c r="B2755" s="25"/>
      <c r="C2755" s="25"/>
      <c r="D2755" s="18">
        <v>2</v>
      </c>
      <c r="E2755" s="18">
        <v>5.0000000000000001E-3</v>
      </c>
      <c r="F2755" s="18">
        <v>242.28200000000001</v>
      </c>
      <c r="G2755" s="18">
        <v>89.332999999999998</v>
      </c>
      <c r="H2755" s="18">
        <v>243.667</v>
      </c>
      <c r="I2755" s="18">
        <v>-90</v>
      </c>
      <c r="J2755" s="18">
        <v>0.999</v>
      </c>
      <c r="K2755" s="18"/>
      <c r="L2755" s="18">
        <v>0.999</v>
      </c>
      <c r="M2755" s="18">
        <f t="shared" si="106"/>
        <v>6.9279999999999994E-2</v>
      </c>
    </row>
    <row r="2756" spans="2:13" x14ac:dyDescent="0.25">
      <c r="B2756" s="25"/>
      <c r="C2756" s="25"/>
      <c r="D2756" s="18">
        <v>3</v>
      </c>
      <c r="E2756" s="18">
        <v>3.0000000000000001E-3</v>
      </c>
      <c r="F2756" s="18">
        <v>35.094999999999999</v>
      </c>
      <c r="G2756" s="18">
        <v>32.667000000000002</v>
      </c>
      <c r="H2756" s="18">
        <v>195.333</v>
      </c>
      <c r="I2756" s="18">
        <v>-90</v>
      </c>
      <c r="J2756" s="18">
        <v>0.56899999999999995</v>
      </c>
      <c r="K2756" s="18"/>
      <c r="L2756" s="18">
        <v>0.56899999999999995</v>
      </c>
      <c r="M2756" s="18">
        <f t="shared" si="106"/>
        <v>0.27365600000000001</v>
      </c>
    </row>
    <row r="2757" spans="2:13" x14ac:dyDescent="0.25">
      <c r="B2757" s="25"/>
      <c r="C2757" s="25"/>
      <c r="D2757" s="18">
        <v>4</v>
      </c>
      <c r="E2757" s="18">
        <v>6.0000000000000001E-3</v>
      </c>
      <c r="F2757" s="18">
        <v>252.256</v>
      </c>
      <c r="G2757" s="18">
        <v>91.332999999999998</v>
      </c>
      <c r="H2757" s="18">
        <v>254</v>
      </c>
      <c r="I2757" s="18">
        <v>-90</v>
      </c>
      <c r="J2757" s="18">
        <v>1.2170000000000001</v>
      </c>
      <c r="K2757" s="18"/>
      <c r="L2757" s="18">
        <v>1.2170000000000001</v>
      </c>
      <c r="M2757" s="18">
        <f t="shared" si="106"/>
        <v>6.9279999999999994E-2</v>
      </c>
    </row>
    <row r="2758" spans="2:13" x14ac:dyDescent="0.25">
      <c r="B2758" s="25"/>
      <c r="C2758" s="25"/>
      <c r="D2758" s="18">
        <v>5</v>
      </c>
      <c r="E2758" s="19">
        <v>3.9159999999999998E-4</v>
      </c>
      <c r="F2758" s="18">
        <v>42.207999999999998</v>
      </c>
      <c r="G2758" s="18">
        <v>38.332999999999998</v>
      </c>
      <c r="H2758" s="18">
        <v>45</v>
      </c>
      <c r="I2758" s="18">
        <v>-90</v>
      </c>
      <c r="J2758" s="18">
        <v>7.3999999999999996E-2</v>
      </c>
      <c r="K2758" s="18"/>
      <c r="L2758" s="18"/>
      <c r="M2758" s="18"/>
    </row>
    <row r="2759" spans="2:13" x14ac:dyDescent="0.25">
      <c r="B2759" s="25"/>
      <c r="C2759" s="25"/>
      <c r="D2759" s="18">
        <v>6</v>
      </c>
      <c r="E2759" s="19">
        <v>2.2029999999999999E-4</v>
      </c>
      <c r="F2759" s="18">
        <v>171.25899999999999</v>
      </c>
      <c r="G2759" s="18">
        <v>106</v>
      </c>
      <c r="H2759" s="18">
        <v>199.667</v>
      </c>
      <c r="I2759" s="18">
        <v>-90</v>
      </c>
      <c r="J2759" s="18">
        <v>0.04</v>
      </c>
      <c r="K2759" s="18"/>
      <c r="L2759" s="18"/>
      <c r="M2759" s="18"/>
    </row>
    <row r="2760" spans="2:13" x14ac:dyDescent="0.25">
      <c r="B2760" s="25"/>
      <c r="C2760" s="25"/>
      <c r="D2760" s="18">
        <v>7</v>
      </c>
      <c r="E2760" s="19">
        <v>8.0760000000000001E-4</v>
      </c>
      <c r="F2760" s="18">
        <v>92.201999999999998</v>
      </c>
      <c r="G2760" s="18">
        <v>46.332999999999998</v>
      </c>
      <c r="H2760" s="18">
        <v>230</v>
      </c>
      <c r="I2760" s="18">
        <v>-90</v>
      </c>
      <c r="J2760" s="18">
        <v>0.158</v>
      </c>
      <c r="K2760" s="18"/>
      <c r="L2760" s="18"/>
      <c r="M2760" s="18"/>
    </row>
    <row r="2761" spans="2:13" x14ac:dyDescent="0.25">
      <c r="B2761" s="25"/>
      <c r="C2761" s="25"/>
      <c r="D2761" s="18">
        <v>8</v>
      </c>
      <c r="E2761" s="19">
        <v>2.2029999999999999E-4</v>
      </c>
      <c r="F2761" s="18">
        <v>85.888999999999996</v>
      </c>
      <c r="G2761" s="18">
        <v>65.332999999999998</v>
      </c>
      <c r="H2761" s="18">
        <v>91.667000000000002</v>
      </c>
      <c r="I2761" s="18">
        <v>-90</v>
      </c>
      <c r="J2761" s="18">
        <v>0.04</v>
      </c>
      <c r="K2761" s="18"/>
      <c r="L2761" s="18"/>
      <c r="M2761" s="18"/>
    </row>
    <row r="2762" spans="2:13" x14ac:dyDescent="0.25">
      <c r="B2762" s="25"/>
      <c r="C2762" s="25"/>
      <c r="D2762" s="25"/>
      <c r="E2762" s="25"/>
      <c r="F2762" s="25"/>
      <c r="I2762" s="25"/>
      <c r="J2762" s="25"/>
    </row>
    <row r="2763" spans="2:13" x14ac:dyDescent="0.25">
      <c r="B2763" s="25"/>
      <c r="C2763" s="25"/>
      <c r="D2763" s="18" t="s">
        <v>372</v>
      </c>
      <c r="E2763" s="18" t="s">
        <v>373</v>
      </c>
      <c r="F2763" s="18" t="s">
        <v>374</v>
      </c>
      <c r="G2763" s="18" t="s">
        <v>375</v>
      </c>
      <c r="H2763" s="18" t="s">
        <v>376</v>
      </c>
      <c r="I2763" s="18" t="s">
        <v>377</v>
      </c>
      <c r="J2763" s="18" t="s">
        <v>378</v>
      </c>
      <c r="K2763" s="18"/>
      <c r="L2763" s="18" t="s">
        <v>379</v>
      </c>
      <c r="M2763" s="18" t="s">
        <v>380</v>
      </c>
    </row>
    <row r="2764" spans="2:13" x14ac:dyDescent="0.25">
      <c r="B2764" s="25"/>
      <c r="C2764" s="25"/>
      <c r="D2764" s="18">
        <v>1</v>
      </c>
      <c r="E2764" s="18">
        <v>5.0000000000000001E-3</v>
      </c>
      <c r="F2764" s="18">
        <v>174.46700000000001</v>
      </c>
      <c r="G2764" s="18">
        <v>60.667000000000002</v>
      </c>
      <c r="H2764" s="18">
        <v>175.667</v>
      </c>
      <c r="I2764" s="18">
        <v>-90</v>
      </c>
      <c r="J2764" s="18">
        <v>0.98</v>
      </c>
      <c r="K2764" s="18"/>
      <c r="L2764" s="18">
        <v>0.98</v>
      </c>
      <c r="M2764" s="18">
        <f t="shared" ref="M2764:M2769" si="107">J2770*1.732</f>
        <v>0.128168</v>
      </c>
    </row>
    <row r="2765" spans="2:13" x14ac:dyDescent="0.25">
      <c r="B2765" s="25"/>
      <c r="C2765" s="25"/>
      <c r="D2765" s="18">
        <v>2</v>
      </c>
      <c r="E2765" s="18">
        <v>5.0000000000000001E-3</v>
      </c>
      <c r="F2765" s="18">
        <v>120.482</v>
      </c>
      <c r="G2765" s="18">
        <v>55.667000000000002</v>
      </c>
      <c r="H2765" s="18">
        <v>234</v>
      </c>
      <c r="I2765" s="18">
        <v>-90</v>
      </c>
      <c r="J2765" s="18">
        <v>0.98399999999999999</v>
      </c>
      <c r="K2765" s="18"/>
      <c r="L2765" s="18">
        <v>0.98399999999999999</v>
      </c>
      <c r="M2765" s="18">
        <f t="shared" si="107"/>
        <v>0.16280800000000001</v>
      </c>
    </row>
    <row r="2766" spans="2:13" x14ac:dyDescent="0.25">
      <c r="B2766" s="25"/>
      <c r="C2766" s="25"/>
      <c r="D2766" s="18">
        <v>3</v>
      </c>
      <c r="E2766" s="18">
        <v>5.0000000000000001E-3</v>
      </c>
      <c r="F2766" s="18">
        <v>252.86600000000001</v>
      </c>
      <c r="G2766" s="18">
        <v>66.332999999999998</v>
      </c>
      <c r="H2766" s="18">
        <v>255</v>
      </c>
      <c r="I2766" s="18">
        <v>-90</v>
      </c>
      <c r="J2766" s="18">
        <v>0.98899999999999999</v>
      </c>
      <c r="K2766" s="18"/>
      <c r="L2766" s="18">
        <v>0.98899999999999999</v>
      </c>
      <c r="M2766" s="18">
        <f t="shared" si="107"/>
        <v>0.14548800000000001</v>
      </c>
    </row>
    <row r="2767" spans="2:13" x14ac:dyDescent="0.25">
      <c r="B2767" s="25"/>
      <c r="C2767" s="25"/>
      <c r="D2767" s="18">
        <v>4</v>
      </c>
      <c r="E2767" s="18">
        <v>4.0000000000000001E-3</v>
      </c>
      <c r="F2767" s="18">
        <v>124.72799999999999</v>
      </c>
      <c r="G2767" s="18">
        <v>46.332999999999998</v>
      </c>
      <c r="H2767" s="18">
        <v>125.333</v>
      </c>
      <c r="I2767" s="18">
        <v>-90</v>
      </c>
      <c r="J2767" s="18">
        <v>0.79600000000000004</v>
      </c>
      <c r="K2767" s="18"/>
      <c r="L2767" s="18">
        <v>0.79600000000000004</v>
      </c>
      <c r="M2767" s="18">
        <f t="shared" si="107"/>
        <v>6.0620000000000007E-2</v>
      </c>
    </row>
    <row r="2768" spans="2:13" x14ac:dyDescent="0.25">
      <c r="B2768" s="25"/>
      <c r="C2768" s="25"/>
      <c r="D2768" s="18">
        <v>5</v>
      </c>
      <c r="E2768" s="18">
        <v>4.0000000000000001E-3</v>
      </c>
      <c r="F2768" s="18">
        <v>69.100999999999999</v>
      </c>
      <c r="G2768" s="18">
        <v>39.332999999999998</v>
      </c>
      <c r="H2768" s="18">
        <v>70.667000000000002</v>
      </c>
      <c r="I2768" s="18">
        <v>-90</v>
      </c>
      <c r="J2768" s="18">
        <v>0.73199999999999998</v>
      </c>
      <c r="K2768" s="18"/>
      <c r="L2768" s="18">
        <v>0.73199999999999998</v>
      </c>
      <c r="M2768" s="18">
        <f t="shared" si="107"/>
        <v>0.14548800000000001</v>
      </c>
    </row>
    <row r="2769" spans="1:14" x14ac:dyDescent="0.25">
      <c r="B2769" s="25"/>
      <c r="C2769" s="25"/>
      <c r="D2769" s="18">
        <v>6</v>
      </c>
      <c r="E2769" s="19">
        <v>9.544E-4</v>
      </c>
      <c r="F2769" s="18">
        <v>33.085000000000001</v>
      </c>
      <c r="G2769" s="18">
        <v>32.667000000000002</v>
      </c>
      <c r="H2769" s="18">
        <v>49</v>
      </c>
      <c r="I2769" s="18">
        <v>-90</v>
      </c>
      <c r="J2769" s="18">
        <v>0.188</v>
      </c>
      <c r="K2769" s="18"/>
      <c r="L2769" s="18">
        <v>0.188</v>
      </c>
      <c r="M2769" s="18">
        <f t="shared" si="107"/>
        <v>0.10218799999999999</v>
      </c>
    </row>
    <row r="2770" spans="1:14" x14ac:dyDescent="0.25">
      <c r="B2770" s="25"/>
      <c r="C2770" s="25"/>
      <c r="D2770" s="18">
        <v>7</v>
      </c>
      <c r="E2770" s="19">
        <v>3.9159999999999998E-4</v>
      </c>
      <c r="F2770" s="18">
        <v>225.75</v>
      </c>
      <c r="G2770" s="18">
        <v>59.332999999999998</v>
      </c>
      <c r="H2770" s="18">
        <v>249.333</v>
      </c>
      <c r="I2770" s="18">
        <v>-90</v>
      </c>
      <c r="J2770" s="18">
        <v>7.3999999999999996E-2</v>
      </c>
      <c r="K2770" s="18"/>
      <c r="L2770" s="18"/>
      <c r="M2770" s="18"/>
    </row>
    <row r="2771" spans="1:14" x14ac:dyDescent="0.25">
      <c r="B2771" s="25"/>
      <c r="C2771" s="25"/>
      <c r="D2771" s="18">
        <v>8</v>
      </c>
      <c r="E2771" s="19">
        <v>4.8950000000000003E-4</v>
      </c>
      <c r="F2771" s="18">
        <v>176.483</v>
      </c>
      <c r="G2771" s="18">
        <v>106.333</v>
      </c>
      <c r="H2771" s="18">
        <v>184</v>
      </c>
      <c r="I2771" s="18">
        <v>-90</v>
      </c>
      <c r="J2771" s="18">
        <v>9.4E-2</v>
      </c>
      <c r="K2771" s="18"/>
      <c r="L2771" s="18"/>
      <c r="M2771" s="18"/>
    </row>
    <row r="2772" spans="1:14" x14ac:dyDescent="0.25">
      <c r="B2772" s="25"/>
      <c r="C2772" s="25"/>
      <c r="D2772" s="18">
        <v>9</v>
      </c>
      <c r="E2772" s="19">
        <v>4.4049999999999997E-4</v>
      </c>
      <c r="F2772" s="18">
        <v>209.70400000000001</v>
      </c>
      <c r="G2772" s="18">
        <v>84.332999999999998</v>
      </c>
      <c r="H2772" s="18">
        <v>224.667</v>
      </c>
      <c r="I2772" s="18">
        <v>-90</v>
      </c>
      <c r="J2772" s="18">
        <v>8.4000000000000005E-2</v>
      </c>
      <c r="K2772" s="18"/>
      <c r="L2772" s="18"/>
      <c r="M2772" s="18"/>
    </row>
    <row r="2773" spans="1:14" x14ac:dyDescent="0.25">
      <c r="B2773" s="25"/>
      <c r="C2773" s="25"/>
      <c r="D2773" s="18">
        <v>10</v>
      </c>
      <c r="E2773" s="19">
        <v>1.9579999999999999E-4</v>
      </c>
      <c r="F2773" s="18">
        <v>143.042</v>
      </c>
      <c r="G2773" s="18">
        <v>34.332999999999998</v>
      </c>
      <c r="H2773" s="18">
        <v>168.333</v>
      </c>
      <c r="I2773" s="18">
        <v>-90</v>
      </c>
      <c r="J2773" s="18">
        <v>3.5000000000000003E-2</v>
      </c>
      <c r="K2773" s="18"/>
      <c r="L2773" s="18"/>
      <c r="M2773" s="18"/>
    </row>
    <row r="2774" spans="1:14" x14ac:dyDescent="0.25">
      <c r="B2774" s="25"/>
      <c r="C2774" s="25"/>
      <c r="D2774" s="18">
        <v>11</v>
      </c>
      <c r="E2774" s="19">
        <v>4.4049999999999997E-4</v>
      </c>
      <c r="F2774" s="18">
        <v>67.759</v>
      </c>
      <c r="G2774" s="18">
        <v>37.332999999999998</v>
      </c>
      <c r="H2774" s="18">
        <v>72.332999999999998</v>
      </c>
      <c r="I2774" s="18">
        <v>-90</v>
      </c>
      <c r="J2774" s="18">
        <v>8.4000000000000005E-2</v>
      </c>
      <c r="K2774" s="18"/>
      <c r="L2774" s="18"/>
      <c r="M2774" s="18"/>
    </row>
    <row r="2775" spans="1:14" x14ac:dyDescent="0.25">
      <c r="B2775" s="25"/>
      <c r="C2775" s="25"/>
      <c r="D2775" s="18">
        <v>12</v>
      </c>
      <c r="E2775" s="19">
        <v>3.1809999999999998E-4</v>
      </c>
      <c r="F2775" s="18">
        <v>80.513000000000005</v>
      </c>
      <c r="G2775" s="18">
        <v>75.667000000000002</v>
      </c>
      <c r="H2775" s="18">
        <v>81.667000000000002</v>
      </c>
      <c r="I2775" s="18">
        <v>-90</v>
      </c>
      <c r="J2775" s="18">
        <v>5.8999999999999997E-2</v>
      </c>
      <c r="K2775" s="18"/>
      <c r="L2775" s="18"/>
      <c r="M2775" s="18"/>
    </row>
    <row r="2776" spans="1:14" x14ac:dyDescent="0.25">
      <c r="B2776" s="25"/>
      <c r="C2776" s="25"/>
      <c r="D2776" s="25"/>
      <c r="E2776" s="25"/>
    </row>
    <row r="2777" spans="1:14" s="25" customFormat="1" x14ac:dyDescent="0.25">
      <c r="A2777" s="25">
        <v>46</v>
      </c>
      <c r="B2777" s="25" t="s">
        <v>348</v>
      </c>
      <c r="C2777" s="25" t="s">
        <v>295</v>
      </c>
      <c r="E2777" s="7" t="s">
        <v>341</v>
      </c>
      <c r="F2777" s="7" t="s">
        <v>28</v>
      </c>
      <c r="G2777" s="25" t="s">
        <v>30</v>
      </c>
      <c r="I2777" s="7">
        <v>3</v>
      </c>
      <c r="J2777" s="7">
        <v>1.228</v>
      </c>
      <c r="K2777" s="7">
        <v>0.15414799999999998</v>
      </c>
      <c r="L2777" s="7">
        <v>3</v>
      </c>
      <c r="M2777" s="25">
        <v>0.74399999999999999</v>
      </c>
      <c r="N2777" s="25">
        <v>0.14202400000000001</v>
      </c>
    </row>
    <row r="2778" spans="1:14" x14ac:dyDescent="0.25">
      <c r="B2778" s="25" t="s">
        <v>348</v>
      </c>
      <c r="C2778" s="25" t="s">
        <v>295</v>
      </c>
      <c r="D2778" s="25"/>
      <c r="E2778" s="7" t="s">
        <v>341</v>
      </c>
      <c r="F2778" s="7" t="s">
        <v>28</v>
      </c>
      <c r="G2778" s="7" t="s">
        <v>14</v>
      </c>
      <c r="I2778" s="7">
        <v>3</v>
      </c>
      <c r="J2778" s="7">
        <v>1.43</v>
      </c>
      <c r="K2778" s="7">
        <v>0.174932</v>
      </c>
      <c r="L2778" s="7">
        <v>3</v>
      </c>
      <c r="M2778" s="7">
        <v>0.89200000000000002</v>
      </c>
      <c r="N2778" s="7">
        <v>0.14548800000000001</v>
      </c>
    </row>
    <row r="2780" spans="1:14" x14ac:dyDescent="0.25">
      <c r="D2780" s="18" t="s">
        <v>372</v>
      </c>
      <c r="E2780" s="18" t="s">
        <v>373</v>
      </c>
      <c r="F2780" s="18" t="s">
        <v>374</v>
      </c>
      <c r="G2780" s="18" t="s">
        <v>375</v>
      </c>
      <c r="H2780" s="18" t="s">
        <v>376</v>
      </c>
      <c r="I2780" s="18" t="s">
        <v>377</v>
      </c>
      <c r="J2780" s="18" t="s">
        <v>378</v>
      </c>
      <c r="K2780" s="18"/>
      <c r="L2780" s="18" t="s">
        <v>379</v>
      </c>
      <c r="M2780" s="18" t="s">
        <v>380</v>
      </c>
    </row>
    <row r="2781" spans="1:14" x14ac:dyDescent="0.25">
      <c r="D2781" s="18">
        <v>1</v>
      </c>
      <c r="E2781" s="18">
        <v>6.0000000000000001E-3</v>
      </c>
      <c r="F2781" s="18">
        <v>181.68299999999999</v>
      </c>
      <c r="G2781" s="18">
        <v>145</v>
      </c>
      <c r="H2781" s="18">
        <v>191</v>
      </c>
      <c r="I2781" s="18">
        <v>-90</v>
      </c>
      <c r="J2781" s="18">
        <v>0.74399999999999999</v>
      </c>
      <c r="K2781" s="18"/>
      <c r="L2781" s="18">
        <v>0.74399999999999999</v>
      </c>
      <c r="M2781" s="18">
        <f>J2783*1.732</f>
        <v>0.14202400000000001</v>
      </c>
    </row>
    <row r="2782" spans="1:14" x14ac:dyDescent="0.25">
      <c r="D2782" s="18">
        <v>2</v>
      </c>
      <c r="E2782" s="18">
        <v>8.9999999999999993E-3</v>
      </c>
      <c r="F2782" s="18">
        <v>254.994</v>
      </c>
      <c r="G2782" s="18">
        <v>254</v>
      </c>
      <c r="H2782" s="18">
        <v>255</v>
      </c>
      <c r="I2782" s="18">
        <v>-90</v>
      </c>
      <c r="J2782" s="18">
        <v>1.228</v>
      </c>
      <c r="K2782" s="18"/>
      <c r="L2782" s="18">
        <v>1.228</v>
      </c>
      <c r="M2782" s="18">
        <f>J2784*1.732</f>
        <v>0.15414799999999998</v>
      </c>
    </row>
    <row r="2783" spans="1:14" x14ac:dyDescent="0.25">
      <c r="D2783" s="18">
        <v>3</v>
      </c>
      <c r="E2783" s="19">
        <v>6.646E-4</v>
      </c>
      <c r="F2783" s="18">
        <v>54.75</v>
      </c>
      <c r="G2783" s="18">
        <v>13</v>
      </c>
      <c r="H2783" s="18">
        <v>77</v>
      </c>
      <c r="I2783" s="18">
        <v>-90</v>
      </c>
      <c r="J2783" s="18">
        <v>8.2000000000000003E-2</v>
      </c>
      <c r="K2783" s="18"/>
      <c r="L2783" s="18"/>
      <c r="M2783" s="18"/>
    </row>
    <row r="2784" spans="1:14" x14ac:dyDescent="0.25">
      <c r="D2784" s="18">
        <v>4</v>
      </c>
      <c r="E2784" s="19">
        <v>7.2000000000000005E-4</v>
      </c>
      <c r="F2784" s="18">
        <v>45.845999999999997</v>
      </c>
      <c r="G2784" s="18">
        <v>23</v>
      </c>
      <c r="H2784" s="18">
        <v>63</v>
      </c>
      <c r="I2784" s="18">
        <v>-90</v>
      </c>
      <c r="J2784" s="18">
        <v>8.8999999999999996E-2</v>
      </c>
      <c r="K2784" s="18"/>
      <c r="L2784" s="18"/>
      <c r="M2784" s="18"/>
    </row>
    <row r="2786" spans="1:14" x14ac:dyDescent="0.25">
      <c r="D2786" s="18" t="s">
        <v>372</v>
      </c>
      <c r="E2786" s="18" t="s">
        <v>373</v>
      </c>
      <c r="F2786" s="18" t="s">
        <v>374</v>
      </c>
      <c r="G2786" s="18" t="s">
        <v>375</v>
      </c>
      <c r="H2786" s="18" t="s">
        <v>376</v>
      </c>
      <c r="I2786" s="18" t="s">
        <v>377</v>
      </c>
      <c r="J2786" s="18" t="s">
        <v>378</v>
      </c>
      <c r="K2786" s="18"/>
      <c r="L2786" s="18" t="s">
        <v>379</v>
      </c>
      <c r="M2786" s="18" t="s">
        <v>380</v>
      </c>
    </row>
    <row r="2787" spans="1:14" x14ac:dyDescent="0.25">
      <c r="D2787" s="18">
        <v>1</v>
      </c>
      <c r="E2787" s="18">
        <v>8.0000000000000002E-3</v>
      </c>
      <c r="F2787" s="18">
        <v>79.635999999999996</v>
      </c>
      <c r="G2787" s="18">
        <v>73</v>
      </c>
      <c r="H2787" s="18">
        <v>196</v>
      </c>
      <c r="I2787" s="18">
        <v>-90</v>
      </c>
      <c r="J2787" s="18">
        <v>0.89200000000000002</v>
      </c>
      <c r="K2787" s="18"/>
      <c r="L2787" s="18">
        <v>0.89200000000000002</v>
      </c>
      <c r="M2787" s="18">
        <f>J2789*1.732</f>
        <v>0.14548800000000001</v>
      </c>
    </row>
    <row r="2788" spans="1:14" x14ac:dyDescent="0.25">
      <c r="D2788" s="18">
        <v>2</v>
      </c>
      <c r="E2788" s="18">
        <v>1.2E-2</v>
      </c>
      <c r="F2788" s="18">
        <v>38.012</v>
      </c>
      <c r="G2788" s="18">
        <v>37</v>
      </c>
      <c r="H2788" s="18">
        <v>43</v>
      </c>
      <c r="I2788" s="18">
        <v>-90</v>
      </c>
      <c r="J2788" s="18">
        <v>1.43</v>
      </c>
      <c r="K2788" s="18"/>
      <c r="L2788" s="18">
        <v>1.43</v>
      </c>
      <c r="M2788" s="18">
        <f>J2790*1.732</f>
        <v>0.174932</v>
      </c>
    </row>
    <row r="2789" spans="1:14" x14ac:dyDescent="0.25">
      <c r="D2789" s="18">
        <v>3</v>
      </c>
      <c r="E2789" s="19">
        <v>7.7820000000000005E-4</v>
      </c>
      <c r="F2789" s="18">
        <v>71.635999999999996</v>
      </c>
      <c r="G2789" s="18">
        <v>17</v>
      </c>
      <c r="H2789" s="18">
        <v>95</v>
      </c>
      <c r="I2789" s="18">
        <v>-90</v>
      </c>
      <c r="J2789" s="18">
        <v>8.4000000000000005E-2</v>
      </c>
      <c r="K2789" s="18"/>
      <c r="L2789" s="18"/>
      <c r="M2789" s="18"/>
    </row>
    <row r="2790" spans="1:14" x14ac:dyDescent="0.25">
      <c r="D2790" s="18">
        <v>4</v>
      </c>
      <c r="E2790" s="19">
        <v>9.1969999999999997E-4</v>
      </c>
      <c r="F2790" s="18">
        <v>84.462000000000003</v>
      </c>
      <c r="G2790" s="18">
        <v>23</v>
      </c>
      <c r="H2790" s="18">
        <v>97</v>
      </c>
      <c r="I2790" s="18">
        <v>-90</v>
      </c>
      <c r="J2790" s="18">
        <v>0.10100000000000001</v>
      </c>
      <c r="K2790" s="18"/>
      <c r="L2790" s="18"/>
      <c r="M2790" s="18"/>
    </row>
    <row r="2792" spans="1:14" s="25" customFormat="1" x14ac:dyDescent="0.25">
      <c r="A2792" s="25">
        <v>47</v>
      </c>
      <c r="B2792" s="25" t="s">
        <v>350</v>
      </c>
      <c r="C2792" s="25" t="s">
        <v>295</v>
      </c>
      <c r="E2792" s="25" t="s">
        <v>30</v>
      </c>
      <c r="F2792" s="7" t="s">
        <v>28</v>
      </c>
      <c r="G2792" s="25" t="s">
        <v>677</v>
      </c>
      <c r="I2792" s="7">
        <v>3</v>
      </c>
      <c r="J2792" s="7">
        <v>2.9239999999999999</v>
      </c>
      <c r="K2792" s="7">
        <v>0.17666399999999999</v>
      </c>
      <c r="L2792" s="7">
        <v>3</v>
      </c>
      <c r="M2792" s="25">
        <v>1.0149999999999999</v>
      </c>
      <c r="N2792" s="25">
        <v>0.140292</v>
      </c>
    </row>
    <row r="2793" spans="1:14" x14ac:dyDescent="0.25">
      <c r="B2793" s="25" t="s">
        <v>350</v>
      </c>
      <c r="C2793" s="25" t="s">
        <v>295</v>
      </c>
      <c r="D2793" s="25"/>
      <c r="E2793" s="25" t="s">
        <v>30</v>
      </c>
      <c r="F2793" s="7" t="s">
        <v>28</v>
      </c>
      <c r="G2793" s="7" t="s">
        <v>14</v>
      </c>
      <c r="I2793" s="7">
        <v>3</v>
      </c>
      <c r="J2793" s="7">
        <v>2.0099999999999998</v>
      </c>
      <c r="K2793" s="7">
        <v>0.140292</v>
      </c>
      <c r="L2793" s="7">
        <v>3</v>
      </c>
      <c r="M2793" s="7">
        <v>0.97499999999999998</v>
      </c>
      <c r="N2793" s="7">
        <v>0.140292</v>
      </c>
    </row>
    <row r="2794" spans="1:14" x14ac:dyDescent="0.25">
      <c r="B2794" s="25" t="s">
        <v>350</v>
      </c>
      <c r="C2794" s="25" t="s">
        <v>295</v>
      </c>
      <c r="D2794" s="25"/>
      <c r="E2794" s="25" t="s">
        <v>30</v>
      </c>
      <c r="F2794" s="7" t="s">
        <v>28</v>
      </c>
      <c r="G2794" s="7" t="s">
        <v>52</v>
      </c>
      <c r="I2794" s="7">
        <v>3</v>
      </c>
      <c r="J2794" s="7">
        <v>3.0049999999999999</v>
      </c>
      <c r="K2794" s="7">
        <v>0.17666399999999999</v>
      </c>
      <c r="L2794" s="7">
        <v>3</v>
      </c>
      <c r="M2794" s="7">
        <v>0.995</v>
      </c>
      <c r="N2794" s="7">
        <v>0.105652</v>
      </c>
    </row>
    <row r="2795" spans="1:14" x14ac:dyDescent="0.25">
      <c r="B2795" s="25" t="s">
        <v>350</v>
      </c>
      <c r="C2795" s="25" t="s">
        <v>295</v>
      </c>
      <c r="D2795" s="25"/>
      <c r="E2795" s="25" t="s">
        <v>30</v>
      </c>
      <c r="F2795" s="7" t="s">
        <v>28</v>
      </c>
      <c r="G2795" s="7" t="s">
        <v>53</v>
      </c>
      <c r="I2795" s="7">
        <v>3</v>
      </c>
      <c r="J2795" s="7">
        <v>1.482</v>
      </c>
      <c r="K2795" s="7">
        <v>0.21130399999999999</v>
      </c>
      <c r="L2795" s="7">
        <v>3</v>
      </c>
      <c r="M2795" s="7">
        <v>0.93400000000000005</v>
      </c>
      <c r="N2795" s="7">
        <v>0</v>
      </c>
    </row>
    <row r="2796" spans="1:14" x14ac:dyDescent="0.25">
      <c r="B2796" s="25" t="s">
        <v>350</v>
      </c>
      <c r="C2796" s="25" t="s">
        <v>295</v>
      </c>
      <c r="D2796" s="25"/>
      <c r="E2796" s="25" t="s">
        <v>30</v>
      </c>
      <c r="F2796" s="7" t="s">
        <v>28</v>
      </c>
      <c r="G2796" s="7" t="s">
        <v>66</v>
      </c>
      <c r="I2796" s="7">
        <v>3</v>
      </c>
      <c r="J2796" s="7">
        <v>2.8220000000000001</v>
      </c>
      <c r="K2796" s="7">
        <v>0.21130399999999999</v>
      </c>
      <c r="L2796" s="7">
        <v>3</v>
      </c>
      <c r="M2796" s="7">
        <v>0.97499999999999998</v>
      </c>
      <c r="N2796" s="7">
        <v>0</v>
      </c>
    </row>
    <row r="2797" spans="1:14" x14ac:dyDescent="0.25">
      <c r="B2797" s="25" t="s">
        <v>350</v>
      </c>
      <c r="C2797" s="25" t="s">
        <v>295</v>
      </c>
      <c r="D2797" s="25"/>
      <c r="E2797" s="25" t="s">
        <v>30</v>
      </c>
      <c r="F2797" s="7" t="s">
        <v>28</v>
      </c>
      <c r="G2797" s="7" t="s">
        <v>44</v>
      </c>
      <c r="I2797" s="7">
        <v>3</v>
      </c>
      <c r="J2797" s="7">
        <v>2.5790000000000002</v>
      </c>
      <c r="K2797" s="7">
        <v>0.21130399999999999</v>
      </c>
      <c r="L2797" s="7">
        <v>3</v>
      </c>
      <c r="M2797" s="7">
        <v>1.056</v>
      </c>
      <c r="N2797" s="7">
        <v>7.1012000000000006E-2</v>
      </c>
    </row>
    <row r="2798" spans="1:14" x14ac:dyDescent="0.25">
      <c r="B2798" s="25" t="s">
        <v>350</v>
      </c>
      <c r="C2798" s="25" t="s">
        <v>295</v>
      </c>
      <c r="D2798" s="25"/>
      <c r="E2798" s="25" t="s">
        <v>30</v>
      </c>
      <c r="F2798" s="7" t="s">
        <v>28</v>
      </c>
      <c r="G2798" s="7" t="s">
        <v>43</v>
      </c>
      <c r="I2798" s="7">
        <v>3</v>
      </c>
      <c r="J2798" s="7">
        <v>1.97</v>
      </c>
      <c r="K2798" s="7">
        <v>0.140292</v>
      </c>
      <c r="L2798" s="7">
        <v>3</v>
      </c>
      <c r="M2798" s="7">
        <v>0.995</v>
      </c>
      <c r="N2798" s="7">
        <v>0.140292</v>
      </c>
    </row>
    <row r="2799" spans="1:14" x14ac:dyDescent="0.25">
      <c r="B2799" s="25" t="s">
        <v>350</v>
      </c>
      <c r="C2799" s="25" t="s">
        <v>295</v>
      </c>
      <c r="D2799" s="25"/>
      <c r="E2799" s="25" t="s">
        <v>30</v>
      </c>
      <c r="F2799" s="7" t="s">
        <v>28</v>
      </c>
      <c r="G2799" s="7" t="s">
        <v>47</v>
      </c>
      <c r="I2799" s="7">
        <v>3</v>
      </c>
      <c r="J2799" s="7">
        <v>1.157</v>
      </c>
      <c r="K2799" s="7">
        <v>0</v>
      </c>
      <c r="L2799" s="7">
        <v>3</v>
      </c>
      <c r="M2799" s="7">
        <v>0.95399999999999996</v>
      </c>
      <c r="N2799" s="7">
        <v>0.140292</v>
      </c>
    </row>
    <row r="2800" spans="1:14" x14ac:dyDescent="0.25">
      <c r="B2800" s="25" t="s">
        <v>350</v>
      </c>
      <c r="C2800" s="25" t="s">
        <v>295</v>
      </c>
      <c r="D2800" s="25"/>
      <c r="E2800" s="25" t="s">
        <v>30</v>
      </c>
      <c r="F2800" s="7" t="s">
        <v>28</v>
      </c>
      <c r="G2800" s="7" t="s">
        <v>49</v>
      </c>
      <c r="I2800" s="7">
        <v>3</v>
      </c>
      <c r="J2800" s="7">
        <v>2.173</v>
      </c>
      <c r="K2800" s="7">
        <v>0.245944</v>
      </c>
      <c r="L2800" s="7">
        <v>3</v>
      </c>
      <c r="M2800" s="7">
        <v>0.995</v>
      </c>
      <c r="N2800" s="7">
        <v>0</v>
      </c>
    </row>
    <row r="2801" spans="2:14" x14ac:dyDescent="0.25">
      <c r="B2801" s="25" t="s">
        <v>350</v>
      </c>
      <c r="C2801" s="25" t="s">
        <v>295</v>
      </c>
      <c r="D2801" s="25"/>
      <c r="E2801" s="25" t="s">
        <v>30</v>
      </c>
      <c r="F2801" s="7" t="s">
        <v>28</v>
      </c>
      <c r="G2801" s="7" t="s">
        <v>50</v>
      </c>
      <c r="I2801" s="7">
        <v>3</v>
      </c>
      <c r="J2801" s="7">
        <v>2.7410000000000001</v>
      </c>
      <c r="K2801" s="7">
        <v>0.105652</v>
      </c>
      <c r="L2801" s="7">
        <v>3</v>
      </c>
      <c r="M2801" s="7">
        <v>0.995</v>
      </c>
      <c r="N2801" s="7">
        <v>0.105652</v>
      </c>
    </row>
    <row r="2802" spans="2:14" x14ac:dyDescent="0.25">
      <c r="B2802" s="25" t="s">
        <v>350</v>
      </c>
      <c r="C2802" s="25" t="s">
        <v>295</v>
      </c>
      <c r="D2802" s="25"/>
      <c r="E2802" s="25" t="s">
        <v>30</v>
      </c>
      <c r="F2802" s="7" t="s">
        <v>28</v>
      </c>
      <c r="G2802" s="7" t="s">
        <v>103</v>
      </c>
      <c r="I2802" s="7">
        <v>3</v>
      </c>
      <c r="J2802" s="7">
        <v>3.2690000000000001</v>
      </c>
      <c r="K2802" s="7">
        <v>0.140292</v>
      </c>
      <c r="L2802" s="7">
        <v>3</v>
      </c>
      <c r="M2802" s="7">
        <v>0.97499999999999998</v>
      </c>
      <c r="N2802" s="7">
        <v>0.105652</v>
      </c>
    </row>
    <row r="2803" spans="2:14" x14ac:dyDescent="0.25">
      <c r="B2803" s="25" t="s">
        <v>350</v>
      </c>
      <c r="C2803" s="25" t="s">
        <v>295</v>
      </c>
      <c r="D2803" s="25"/>
      <c r="E2803" s="25" t="s">
        <v>30</v>
      </c>
      <c r="F2803" s="7" t="s">
        <v>28</v>
      </c>
      <c r="G2803" s="7" t="s">
        <v>352</v>
      </c>
      <c r="I2803" s="7">
        <v>3</v>
      </c>
      <c r="J2803" s="7">
        <v>1.4419999999999999</v>
      </c>
      <c r="K2803" s="7">
        <v>0.17666399999999999</v>
      </c>
      <c r="L2803" s="7">
        <v>3</v>
      </c>
      <c r="M2803" s="7">
        <v>0.97499999999999998</v>
      </c>
      <c r="N2803" s="7">
        <v>0.105652</v>
      </c>
    </row>
    <row r="2804" spans="2:14" x14ac:dyDescent="0.25">
      <c r="B2804" s="25" t="s">
        <v>350</v>
      </c>
      <c r="C2804" s="25" t="s">
        <v>295</v>
      </c>
      <c r="D2804" s="25"/>
      <c r="E2804" s="25" t="s">
        <v>30</v>
      </c>
      <c r="F2804" s="7" t="s">
        <v>28</v>
      </c>
      <c r="G2804" s="7" t="s">
        <v>31</v>
      </c>
      <c r="I2804" s="7">
        <v>3</v>
      </c>
      <c r="J2804" s="7">
        <v>3.391</v>
      </c>
      <c r="K2804" s="7">
        <v>0.280584</v>
      </c>
      <c r="L2804" s="7">
        <v>3</v>
      </c>
      <c r="M2804" s="7">
        <v>1.0149999999999999</v>
      </c>
      <c r="N2804" s="7">
        <v>0</v>
      </c>
    </row>
    <row r="2805" spans="2:14" x14ac:dyDescent="0.25">
      <c r="B2805" s="25" t="s">
        <v>350</v>
      </c>
      <c r="C2805" s="25" t="s">
        <v>295</v>
      </c>
      <c r="D2805" s="25"/>
      <c r="E2805" s="25" t="s">
        <v>30</v>
      </c>
      <c r="F2805" s="7" t="s">
        <v>28</v>
      </c>
      <c r="G2805" s="7" t="s">
        <v>32</v>
      </c>
      <c r="I2805" s="7">
        <v>3</v>
      </c>
      <c r="J2805" s="7">
        <v>2.4159999999999999</v>
      </c>
      <c r="K2805" s="7">
        <v>0.21130399999999999</v>
      </c>
      <c r="L2805" s="7">
        <v>3</v>
      </c>
      <c r="M2805" s="7">
        <v>2.9239999999999999</v>
      </c>
      <c r="N2805" s="7">
        <v>0</v>
      </c>
    </row>
    <row r="2806" spans="2:14" x14ac:dyDescent="0.25">
      <c r="B2806" s="25"/>
      <c r="C2806" s="25"/>
      <c r="D2806" s="25"/>
      <c r="E2806" s="25"/>
    </row>
    <row r="2807" spans="2:14" x14ac:dyDescent="0.25">
      <c r="B2807" s="25"/>
      <c r="C2807" s="25"/>
      <c r="D2807" s="18" t="s">
        <v>372</v>
      </c>
      <c r="E2807" s="18" t="s">
        <v>373</v>
      </c>
      <c r="F2807" s="18" t="s">
        <v>374</v>
      </c>
      <c r="G2807" s="18" t="s">
        <v>375</v>
      </c>
      <c r="H2807" s="18" t="s">
        <v>376</v>
      </c>
      <c r="I2807" s="18" t="s">
        <v>377</v>
      </c>
      <c r="J2807" s="18" t="s">
        <v>378</v>
      </c>
      <c r="K2807" s="18"/>
      <c r="L2807" s="18" t="s">
        <v>379</v>
      </c>
      <c r="M2807" s="18" t="s">
        <v>380</v>
      </c>
    </row>
    <row r="2808" spans="2:14" x14ac:dyDescent="0.25">
      <c r="B2808" s="25"/>
      <c r="C2808" s="25"/>
      <c r="D2808" s="18">
        <v>1</v>
      </c>
      <c r="E2808" s="18">
        <v>2.1000000000000001E-2</v>
      </c>
      <c r="F2808" s="18">
        <v>11.548999999999999</v>
      </c>
      <c r="G2808" s="18">
        <v>0</v>
      </c>
      <c r="H2808" s="18">
        <v>15</v>
      </c>
      <c r="I2808" s="18">
        <v>-90</v>
      </c>
      <c r="J2808" s="18">
        <v>1.0149999999999999</v>
      </c>
      <c r="K2808" s="18"/>
      <c r="L2808" s="18">
        <v>1.0149999999999999</v>
      </c>
      <c r="M2808" s="18">
        <f t="shared" ref="M2808:M2835" si="108">J2836*1.732</f>
        <v>0.140292</v>
      </c>
    </row>
    <row r="2809" spans="2:14" x14ac:dyDescent="0.25">
      <c r="B2809" s="25"/>
      <c r="C2809" s="25"/>
      <c r="D2809" s="18">
        <v>2</v>
      </c>
      <c r="E2809" s="18">
        <v>0.02</v>
      </c>
      <c r="F2809" s="18">
        <v>0.245</v>
      </c>
      <c r="G2809" s="18">
        <v>0</v>
      </c>
      <c r="H2809" s="18">
        <v>12</v>
      </c>
      <c r="I2809" s="18">
        <v>-90</v>
      </c>
      <c r="J2809" s="18">
        <v>0.97499999999999998</v>
      </c>
      <c r="K2809" s="18"/>
      <c r="L2809" s="18">
        <v>0.97499999999999998</v>
      </c>
      <c r="M2809" s="18">
        <f t="shared" si="108"/>
        <v>0.140292</v>
      </c>
    </row>
    <row r="2810" spans="2:14" x14ac:dyDescent="0.25">
      <c r="B2810" s="25"/>
      <c r="C2810" s="25"/>
      <c r="D2810" s="18">
        <v>3</v>
      </c>
      <c r="E2810" s="18">
        <v>2.1000000000000001E-2</v>
      </c>
      <c r="F2810" s="18">
        <v>6.92</v>
      </c>
      <c r="G2810" s="18">
        <v>1</v>
      </c>
      <c r="H2810" s="18">
        <v>12</v>
      </c>
      <c r="I2810" s="18">
        <v>-90</v>
      </c>
      <c r="J2810" s="18">
        <v>0.995</v>
      </c>
      <c r="K2810" s="18"/>
      <c r="L2810" s="18">
        <v>0.995</v>
      </c>
      <c r="M2810" s="18">
        <f t="shared" si="108"/>
        <v>0.105652</v>
      </c>
    </row>
    <row r="2811" spans="2:14" x14ac:dyDescent="0.25">
      <c r="B2811" s="25"/>
      <c r="C2811" s="25"/>
      <c r="D2811" s="18">
        <v>4</v>
      </c>
      <c r="E2811" s="18">
        <v>1.9E-2</v>
      </c>
      <c r="F2811" s="18">
        <v>15.787000000000001</v>
      </c>
      <c r="G2811" s="18">
        <v>15</v>
      </c>
      <c r="H2811" s="18">
        <v>21</v>
      </c>
      <c r="I2811" s="18">
        <v>-90</v>
      </c>
      <c r="J2811" s="18">
        <v>0.93400000000000005</v>
      </c>
      <c r="K2811" s="18"/>
      <c r="L2811" s="18">
        <v>0.93400000000000005</v>
      </c>
      <c r="M2811" s="18">
        <f t="shared" si="108"/>
        <v>0</v>
      </c>
    </row>
    <row r="2812" spans="2:14" x14ac:dyDescent="0.25">
      <c r="B2812" s="25"/>
      <c r="C2812" s="25"/>
      <c r="D2812" s="18">
        <v>5</v>
      </c>
      <c r="E2812" s="18">
        <v>0.02</v>
      </c>
      <c r="F2812" s="18">
        <v>0.26500000000000001</v>
      </c>
      <c r="G2812" s="18">
        <v>0</v>
      </c>
      <c r="H2812" s="18">
        <v>12</v>
      </c>
      <c r="I2812" s="18">
        <v>-90</v>
      </c>
      <c r="J2812" s="18">
        <v>0.97499999999999998</v>
      </c>
      <c r="K2812" s="18"/>
      <c r="L2812" s="18">
        <v>0.97499999999999998</v>
      </c>
      <c r="M2812" s="18">
        <f t="shared" si="108"/>
        <v>0</v>
      </c>
    </row>
    <row r="2813" spans="2:14" x14ac:dyDescent="0.25">
      <c r="B2813" s="25"/>
      <c r="C2813" s="25"/>
      <c r="D2813" s="18">
        <v>6</v>
      </c>
      <c r="E2813" s="18">
        <v>2.1999999999999999E-2</v>
      </c>
      <c r="F2813" s="18">
        <v>153.226</v>
      </c>
      <c r="G2813" s="18">
        <v>0</v>
      </c>
      <c r="H2813" s="18">
        <v>185</v>
      </c>
      <c r="I2813" s="18">
        <v>-90</v>
      </c>
      <c r="J2813" s="18">
        <v>1.056</v>
      </c>
      <c r="K2813" s="18"/>
      <c r="L2813" s="18">
        <v>1.056</v>
      </c>
      <c r="M2813" s="18">
        <f t="shared" si="108"/>
        <v>7.1012000000000006E-2</v>
      </c>
    </row>
    <row r="2814" spans="2:14" x14ac:dyDescent="0.25">
      <c r="B2814" s="25"/>
      <c r="C2814" s="25"/>
      <c r="D2814" s="18">
        <v>7</v>
      </c>
      <c r="E2814" s="18">
        <v>2.1000000000000001E-2</v>
      </c>
      <c r="F2814" s="18">
        <v>141.47999999999999</v>
      </c>
      <c r="G2814" s="18">
        <v>48</v>
      </c>
      <c r="H2814" s="18">
        <v>161</v>
      </c>
      <c r="I2814" s="18">
        <v>-90</v>
      </c>
      <c r="J2814" s="18">
        <v>0.995</v>
      </c>
      <c r="K2814" s="18"/>
      <c r="L2814" s="18">
        <v>0.995</v>
      </c>
      <c r="M2814" s="18">
        <f t="shared" si="108"/>
        <v>0.140292</v>
      </c>
    </row>
    <row r="2815" spans="2:14" x14ac:dyDescent="0.25">
      <c r="B2815" s="25"/>
      <c r="C2815" s="25"/>
      <c r="D2815" s="18">
        <v>8</v>
      </c>
      <c r="E2815" s="18">
        <v>0.02</v>
      </c>
      <c r="F2815" s="18">
        <v>35.75</v>
      </c>
      <c r="G2815" s="18">
        <v>11</v>
      </c>
      <c r="H2815" s="18">
        <v>41</v>
      </c>
      <c r="I2815" s="18">
        <v>-90</v>
      </c>
      <c r="J2815" s="18">
        <v>0.95399999999999996</v>
      </c>
      <c r="K2815" s="18"/>
      <c r="L2815" s="18">
        <v>0.95399999999999996</v>
      </c>
      <c r="M2815" s="18">
        <f t="shared" si="108"/>
        <v>0.140292</v>
      </c>
    </row>
    <row r="2816" spans="2:14" x14ac:dyDescent="0.25">
      <c r="B2816" s="25"/>
      <c r="C2816" s="25"/>
      <c r="D2816" s="18">
        <v>9</v>
      </c>
      <c r="E2816" s="18">
        <v>2.1000000000000001E-2</v>
      </c>
      <c r="F2816" s="18">
        <v>14.84</v>
      </c>
      <c r="G2816" s="18">
        <v>4</v>
      </c>
      <c r="H2816" s="18">
        <v>17</v>
      </c>
      <c r="I2816" s="18">
        <v>-90</v>
      </c>
      <c r="J2816" s="18">
        <v>0.995</v>
      </c>
      <c r="K2816" s="18"/>
      <c r="L2816" s="18">
        <v>0.995</v>
      </c>
      <c r="M2816" s="18">
        <f t="shared" si="108"/>
        <v>0</v>
      </c>
    </row>
    <row r="2817" spans="2:13" x14ac:dyDescent="0.25">
      <c r="B2817" s="25"/>
      <c r="C2817" s="25"/>
      <c r="D2817" s="18">
        <v>10</v>
      </c>
      <c r="E2817" s="18">
        <v>2.1000000000000001E-2</v>
      </c>
      <c r="F2817" s="18">
        <v>0</v>
      </c>
      <c r="G2817" s="18">
        <v>0</v>
      </c>
      <c r="H2817" s="18">
        <v>0</v>
      </c>
      <c r="I2817" s="18">
        <v>-90</v>
      </c>
      <c r="J2817" s="18">
        <v>0.995</v>
      </c>
      <c r="K2817" s="18"/>
      <c r="L2817" s="18">
        <v>0.995</v>
      </c>
      <c r="M2817" s="18">
        <f t="shared" si="108"/>
        <v>0.105652</v>
      </c>
    </row>
    <row r="2818" spans="2:13" x14ac:dyDescent="0.25">
      <c r="B2818" s="25"/>
      <c r="C2818" s="25"/>
      <c r="D2818" s="18">
        <v>11</v>
      </c>
      <c r="E2818" s="18">
        <v>0.02</v>
      </c>
      <c r="F2818" s="18">
        <v>50.244999999999997</v>
      </c>
      <c r="G2818" s="18">
        <v>12</v>
      </c>
      <c r="H2818" s="18">
        <v>63</v>
      </c>
      <c r="I2818" s="18">
        <v>-90</v>
      </c>
      <c r="J2818" s="18">
        <v>0.97499999999999998</v>
      </c>
      <c r="K2818" s="18"/>
      <c r="L2818" s="18">
        <v>0.97499999999999998</v>
      </c>
      <c r="M2818" s="18">
        <f t="shared" si="108"/>
        <v>0.105652</v>
      </c>
    </row>
    <row r="2819" spans="2:13" x14ac:dyDescent="0.25">
      <c r="B2819" s="25"/>
      <c r="C2819" s="25"/>
      <c r="D2819" s="18">
        <v>12</v>
      </c>
      <c r="E2819" s="18">
        <v>0.02</v>
      </c>
      <c r="F2819" s="18">
        <v>0</v>
      </c>
      <c r="G2819" s="18">
        <v>0</v>
      </c>
      <c r="H2819" s="18">
        <v>0</v>
      </c>
      <c r="I2819" s="18">
        <v>-90</v>
      </c>
      <c r="J2819" s="18">
        <v>0.97499999999999998</v>
      </c>
      <c r="K2819" s="18"/>
      <c r="L2819" s="18">
        <v>0.97499999999999998</v>
      </c>
      <c r="M2819" s="18">
        <f t="shared" si="108"/>
        <v>0.105652</v>
      </c>
    </row>
    <row r="2820" spans="2:13" x14ac:dyDescent="0.25">
      <c r="B2820" s="25"/>
      <c r="C2820" s="25"/>
      <c r="D2820" s="18">
        <v>13</v>
      </c>
      <c r="E2820" s="18">
        <v>2.1000000000000001E-2</v>
      </c>
      <c r="F2820" s="18">
        <v>8</v>
      </c>
      <c r="G2820" s="18">
        <v>2</v>
      </c>
      <c r="H2820" s="18">
        <v>12</v>
      </c>
      <c r="I2820" s="18">
        <v>-90</v>
      </c>
      <c r="J2820" s="18">
        <v>1.0149999999999999</v>
      </c>
      <c r="K2820" s="18"/>
      <c r="L2820" s="18">
        <v>1.0149999999999999</v>
      </c>
      <c r="M2820" s="18">
        <f t="shared" si="108"/>
        <v>0</v>
      </c>
    </row>
    <row r="2821" spans="2:13" x14ac:dyDescent="0.25">
      <c r="B2821" s="25"/>
      <c r="C2821" s="25"/>
      <c r="D2821" s="18">
        <v>14</v>
      </c>
      <c r="E2821" s="18">
        <v>0.06</v>
      </c>
      <c r="F2821" s="18">
        <v>25.6</v>
      </c>
      <c r="G2821" s="18">
        <v>0</v>
      </c>
      <c r="H2821" s="18">
        <v>40</v>
      </c>
      <c r="I2821" s="18">
        <v>-90</v>
      </c>
      <c r="J2821" s="18">
        <v>2.9239999999999999</v>
      </c>
      <c r="K2821" s="18"/>
      <c r="L2821" s="18">
        <v>2.9239999999999999</v>
      </c>
      <c r="M2821" s="18">
        <f t="shared" si="108"/>
        <v>0</v>
      </c>
    </row>
    <row r="2822" spans="2:13" x14ac:dyDescent="0.25">
      <c r="B2822" s="25"/>
      <c r="C2822" s="25"/>
      <c r="D2822" s="18">
        <v>15</v>
      </c>
      <c r="E2822" s="18">
        <v>0.06</v>
      </c>
      <c r="F2822" s="18">
        <v>25.6</v>
      </c>
      <c r="G2822" s="18">
        <v>0</v>
      </c>
      <c r="H2822" s="18">
        <v>40</v>
      </c>
      <c r="I2822" s="18">
        <v>-90</v>
      </c>
      <c r="J2822" s="18">
        <v>2.9239999999999999</v>
      </c>
      <c r="K2822" s="18"/>
      <c r="L2822" s="18">
        <v>2.9239999999999999</v>
      </c>
      <c r="M2822" s="18">
        <f t="shared" si="108"/>
        <v>0.17666399999999999</v>
      </c>
    </row>
    <row r="2823" spans="2:13" x14ac:dyDescent="0.25">
      <c r="B2823" s="25"/>
      <c r="C2823" s="25"/>
      <c r="D2823" s="18">
        <v>16</v>
      </c>
      <c r="E2823" s="18">
        <v>4.1000000000000002E-2</v>
      </c>
      <c r="F2823" s="18">
        <v>0.53</v>
      </c>
      <c r="G2823" s="18">
        <v>0</v>
      </c>
      <c r="H2823" s="18">
        <v>12</v>
      </c>
      <c r="I2823" s="18">
        <v>-90</v>
      </c>
      <c r="J2823" s="18">
        <v>2.0099999999999998</v>
      </c>
      <c r="K2823" s="18"/>
      <c r="L2823" s="18">
        <v>2.0099999999999998</v>
      </c>
      <c r="M2823" s="18">
        <f t="shared" si="108"/>
        <v>0.140292</v>
      </c>
    </row>
    <row r="2824" spans="2:13" x14ac:dyDescent="0.25">
      <c r="B2824" s="25"/>
      <c r="C2824" s="25"/>
      <c r="D2824" s="18">
        <v>17</v>
      </c>
      <c r="E2824" s="18">
        <v>6.0999999999999999E-2</v>
      </c>
      <c r="F2824" s="18">
        <v>0</v>
      </c>
      <c r="G2824" s="18">
        <v>0</v>
      </c>
      <c r="H2824" s="18">
        <v>0</v>
      </c>
      <c r="I2824" s="18">
        <v>-90</v>
      </c>
      <c r="J2824" s="18">
        <v>3.0049999999999999</v>
      </c>
      <c r="K2824" s="18"/>
      <c r="L2824" s="18">
        <v>3.0049999999999999</v>
      </c>
      <c r="M2824" s="18">
        <f t="shared" si="108"/>
        <v>0.17666399999999999</v>
      </c>
    </row>
    <row r="2825" spans="2:13" x14ac:dyDescent="0.25">
      <c r="B2825" s="25"/>
      <c r="C2825" s="25"/>
      <c r="D2825" s="18">
        <v>18</v>
      </c>
      <c r="E2825" s="18">
        <v>3.1E-2</v>
      </c>
      <c r="F2825" s="18">
        <v>0</v>
      </c>
      <c r="G2825" s="18">
        <v>0</v>
      </c>
      <c r="H2825" s="18">
        <v>0</v>
      </c>
      <c r="I2825" s="18">
        <v>-90</v>
      </c>
      <c r="J2825" s="18">
        <v>1.482</v>
      </c>
      <c r="K2825" s="18"/>
      <c r="L2825" s="18">
        <v>1.482</v>
      </c>
      <c r="M2825" s="18">
        <f t="shared" si="108"/>
        <v>0.21130399999999999</v>
      </c>
    </row>
    <row r="2826" spans="2:13" x14ac:dyDescent="0.25">
      <c r="B2826" s="25"/>
      <c r="C2826" s="25"/>
      <c r="D2826" s="18">
        <v>19</v>
      </c>
      <c r="E2826" s="18">
        <v>5.8000000000000003E-2</v>
      </c>
      <c r="F2826" s="18">
        <v>24.436</v>
      </c>
      <c r="G2826" s="18">
        <v>0</v>
      </c>
      <c r="H2826" s="18">
        <v>33</v>
      </c>
      <c r="I2826" s="18">
        <v>-90</v>
      </c>
      <c r="J2826" s="18">
        <v>2.8220000000000001</v>
      </c>
      <c r="K2826" s="18"/>
      <c r="L2826" s="18">
        <v>2.8220000000000001</v>
      </c>
      <c r="M2826" s="18">
        <f t="shared" si="108"/>
        <v>0.21130399999999999</v>
      </c>
    </row>
    <row r="2827" spans="2:13" x14ac:dyDescent="0.25">
      <c r="B2827" s="25"/>
      <c r="C2827" s="25"/>
      <c r="D2827" s="18">
        <v>20</v>
      </c>
      <c r="E2827" s="18">
        <v>5.2999999999999999E-2</v>
      </c>
      <c r="F2827" s="18">
        <v>180.48400000000001</v>
      </c>
      <c r="G2827" s="18">
        <v>0</v>
      </c>
      <c r="H2827" s="18">
        <v>203</v>
      </c>
      <c r="I2827" s="18">
        <v>-90</v>
      </c>
      <c r="J2827" s="18">
        <v>2.5790000000000002</v>
      </c>
      <c r="K2827" s="18"/>
      <c r="L2827" s="18">
        <v>2.5790000000000002</v>
      </c>
      <c r="M2827" s="18">
        <f t="shared" si="108"/>
        <v>0.21130399999999999</v>
      </c>
    </row>
    <row r="2828" spans="2:13" x14ac:dyDescent="0.25">
      <c r="B2828" s="25"/>
      <c r="C2828" s="25"/>
      <c r="D2828" s="18">
        <v>21</v>
      </c>
      <c r="E2828" s="18">
        <v>0.04</v>
      </c>
      <c r="F2828" s="18">
        <v>162.34700000000001</v>
      </c>
      <c r="G2828" s="18">
        <v>0</v>
      </c>
      <c r="H2828" s="18">
        <v>239</v>
      </c>
      <c r="I2828" s="18">
        <v>-90</v>
      </c>
      <c r="J2828" s="18">
        <v>1.97</v>
      </c>
      <c r="K2828" s="18"/>
      <c r="L2828" s="18">
        <v>1.97</v>
      </c>
      <c r="M2828" s="18">
        <f t="shared" si="108"/>
        <v>0.140292</v>
      </c>
    </row>
    <row r="2829" spans="2:13" x14ac:dyDescent="0.25">
      <c r="B2829" s="25"/>
      <c r="C2829" s="25"/>
      <c r="D2829" s="18">
        <v>22</v>
      </c>
      <c r="E2829" s="18">
        <v>2.4E-2</v>
      </c>
      <c r="F2829" s="18">
        <v>45.223999999999997</v>
      </c>
      <c r="G2829" s="18">
        <v>0</v>
      </c>
      <c r="H2829" s="18">
        <v>98</v>
      </c>
      <c r="I2829" s="18">
        <v>-90</v>
      </c>
      <c r="J2829" s="18">
        <v>1.157</v>
      </c>
      <c r="K2829" s="18"/>
      <c r="L2829" s="18">
        <v>1.157</v>
      </c>
      <c r="M2829" s="18">
        <f t="shared" si="108"/>
        <v>0</v>
      </c>
    </row>
    <row r="2830" spans="2:13" x14ac:dyDescent="0.25">
      <c r="B2830" s="25"/>
      <c r="C2830" s="25"/>
      <c r="D2830" s="18">
        <v>23</v>
      </c>
      <c r="E2830" s="18">
        <v>4.4999999999999998E-2</v>
      </c>
      <c r="F2830" s="18">
        <v>1.806</v>
      </c>
      <c r="G2830" s="18">
        <v>0</v>
      </c>
      <c r="H2830" s="18">
        <v>183</v>
      </c>
      <c r="I2830" s="18">
        <v>-90</v>
      </c>
      <c r="J2830" s="18">
        <v>2.173</v>
      </c>
      <c r="K2830" s="18"/>
      <c r="L2830" s="18">
        <v>2.173</v>
      </c>
      <c r="M2830" s="18">
        <f t="shared" si="108"/>
        <v>0.24594399999999997</v>
      </c>
    </row>
    <row r="2831" spans="2:13" x14ac:dyDescent="0.25">
      <c r="B2831" s="25"/>
      <c r="C2831" s="25"/>
      <c r="D2831" s="18">
        <v>24</v>
      </c>
      <c r="E2831" s="18">
        <v>5.6000000000000001E-2</v>
      </c>
      <c r="F2831" s="18">
        <v>34.904000000000003</v>
      </c>
      <c r="G2831" s="18">
        <v>0</v>
      </c>
      <c r="H2831" s="18">
        <v>255</v>
      </c>
      <c r="I2831" s="18">
        <v>-90</v>
      </c>
      <c r="J2831" s="18">
        <v>2.7410000000000001</v>
      </c>
      <c r="K2831" s="18"/>
      <c r="L2831" s="18">
        <v>2.7410000000000001</v>
      </c>
      <c r="M2831" s="18">
        <f t="shared" si="108"/>
        <v>0.105652</v>
      </c>
    </row>
    <row r="2832" spans="2:13" x14ac:dyDescent="0.25">
      <c r="B2832" s="25"/>
      <c r="C2832" s="25"/>
      <c r="D2832" s="18">
        <v>25</v>
      </c>
      <c r="E2832" s="18">
        <v>6.7000000000000004E-2</v>
      </c>
      <c r="F2832" s="18">
        <v>172.20400000000001</v>
      </c>
      <c r="G2832" s="18">
        <v>0</v>
      </c>
      <c r="H2832" s="18">
        <v>254</v>
      </c>
      <c r="I2832" s="18">
        <v>-90</v>
      </c>
      <c r="J2832" s="18">
        <v>3.2690000000000001</v>
      </c>
      <c r="K2832" s="18"/>
      <c r="L2832" s="18">
        <v>3.2690000000000001</v>
      </c>
      <c r="M2832" s="18">
        <f t="shared" si="108"/>
        <v>0.140292</v>
      </c>
    </row>
    <row r="2833" spans="2:13" x14ac:dyDescent="0.25">
      <c r="B2833" s="25"/>
      <c r="C2833" s="25"/>
      <c r="D2833" s="18">
        <v>26</v>
      </c>
      <c r="E2833" s="18">
        <v>0.03</v>
      </c>
      <c r="F2833" s="18">
        <v>150.208</v>
      </c>
      <c r="G2833" s="18">
        <v>0</v>
      </c>
      <c r="H2833" s="18">
        <v>183</v>
      </c>
      <c r="I2833" s="18">
        <v>-90</v>
      </c>
      <c r="J2833" s="18">
        <v>1.4419999999999999</v>
      </c>
      <c r="K2833" s="18"/>
      <c r="L2833" s="18">
        <v>1.4419999999999999</v>
      </c>
      <c r="M2833" s="18">
        <f t="shared" si="108"/>
        <v>0.17666399999999999</v>
      </c>
    </row>
    <row r="2834" spans="2:13" x14ac:dyDescent="0.25">
      <c r="B2834" s="25"/>
      <c r="C2834" s="25"/>
      <c r="D2834" s="18">
        <v>27</v>
      </c>
      <c r="E2834" s="18">
        <v>6.9000000000000006E-2</v>
      </c>
      <c r="F2834" s="18">
        <v>6.274</v>
      </c>
      <c r="G2834" s="18">
        <v>0</v>
      </c>
      <c r="H2834" s="18">
        <v>18</v>
      </c>
      <c r="I2834" s="18">
        <v>-90</v>
      </c>
      <c r="J2834" s="18">
        <v>3.391</v>
      </c>
      <c r="K2834" s="18"/>
      <c r="L2834" s="18">
        <v>3.391</v>
      </c>
      <c r="M2834" s="18">
        <f t="shared" si="108"/>
        <v>0.280584</v>
      </c>
    </row>
    <row r="2835" spans="2:13" x14ac:dyDescent="0.25">
      <c r="B2835" s="25"/>
      <c r="C2835" s="25"/>
      <c r="D2835" s="18">
        <v>28</v>
      </c>
      <c r="E2835" s="18">
        <v>4.9000000000000002E-2</v>
      </c>
      <c r="F2835" s="18">
        <v>221.50800000000001</v>
      </c>
      <c r="G2835" s="18">
        <v>1</v>
      </c>
      <c r="H2835" s="18">
        <v>252</v>
      </c>
      <c r="I2835" s="18">
        <v>-90</v>
      </c>
      <c r="J2835" s="18">
        <v>2.4159999999999999</v>
      </c>
      <c r="K2835" s="18"/>
      <c r="L2835" s="18">
        <v>2.4159999999999999</v>
      </c>
      <c r="M2835" s="18">
        <f t="shared" si="108"/>
        <v>0.21130399999999999</v>
      </c>
    </row>
    <row r="2836" spans="2:13" x14ac:dyDescent="0.25">
      <c r="B2836" s="25"/>
      <c r="C2836" s="25"/>
      <c r="D2836" s="18">
        <v>29</v>
      </c>
      <c r="E2836" s="18">
        <v>2E-3</v>
      </c>
      <c r="F2836" s="18">
        <v>1.2</v>
      </c>
      <c r="G2836" s="18">
        <v>0</v>
      </c>
      <c r="H2836" s="18">
        <v>6</v>
      </c>
      <c r="I2836" s="18">
        <v>-90</v>
      </c>
      <c r="J2836" s="18">
        <v>8.1000000000000003E-2</v>
      </c>
      <c r="K2836" s="18"/>
      <c r="L2836" s="18"/>
      <c r="M2836" s="18"/>
    </row>
    <row r="2837" spans="2:13" x14ac:dyDescent="0.25">
      <c r="B2837" s="25"/>
      <c r="C2837" s="25"/>
      <c r="D2837" s="18">
        <v>30</v>
      </c>
      <c r="E2837" s="18">
        <v>2E-3</v>
      </c>
      <c r="F2837" s="18">
        <v>0</v>
      </c>
      <c r="G2837" s="18">
        <v>0</v>
      </c>
      <c r="H2837" s="18">
        <v>0</v>
      </c>
      <c r="I2837" s="18">
        <v>-90</v>
      </c>
      <c r="J2837" s="18">
        <v>8.1000000000000003E-2</v>
      </c>
      <c r="K2837" s="18"/>
      <c r="L2837" s="18"/>
      <c r="M2837" s="18"/>
    </row>
    <row r="2838" spans="2:13" x14ac:dyDescent="0.25">
      <c r="B2838" s="25"/>
      <c r="C2838" s="25"/>
      <c r="D2838" s="18">
        <v>31</v>
      </c>
      <c r="E2838" s="18">
        <v>2E-3</v>
      </c>
      <c r="F2838" s="18">
        <v>3.75</v>
      </c>
      <c r="G2838" s="18">
        <v>0</v>
      </c>
      <c r="H2838" s="18">
        <v>10</v>
      </c>
      <c r="I2838" s="18">
        <v>-90</v>
      </c>
      <c r="J2838" s="18">
        <v>6.0999999999999999E-2</v>
      </c>
      <c r="K2838" s="18"/>
      <c r="L2838" s="18"/>
      <c r="M2838" s="18"/>
    </row>
    <row r="2839" spans="2:13" x14ac:dyDescent="0.25">
      <c r="B2839" s="25"/>
      <c r="C2839" s="25"/>
      <c r="D2839" s="18">
        <v>32</v>
      </c>
      <c r="E2839" s="18">
        <v>118.36199999999999</v>
      </c>
      <c r="F2839" s="18">
        <v>221.1</v>
      </c>
      <c r="G2839" s="18">
        <v>0</v>
      </c>
      <c r="H2839" s="18">
        <v>255</v>
      </c>
      <c r="I2839" s="18">
        <v>0</v>
      </c>
      <c r="J2839" s="18">
        <v>0</v>
      </c>
      <c r="K2839" s="18"/>
      <c r="L2839" s="18"/>
      <c r="M2839" s="18"/>
    </row>
    <row r="2840" spans="2:13" x14ac:dyDescent="0.25">
      <c r="B2840" s="25"/>
      <c r="C2840" s="25"/>
      <c r="D2840" s="18">
        <v>33</v>
      </c>
      <c r="E2840" s="18">
        <v>118.36199999999999</v>
      </c>
      <c r="F2840" s="18">
        <v>221.1</v>
      </c>
      <c r="G2840" s="18">
        <v>0</v>
      </c>
      <c r="H2840" s="18">
        <v>255</v>
      </c>
      <c r="I2840" s="18">
        <v>0</v>
      </c>
      <c r="J2840" s="18">
        <v>0</v>
      </c>
      <c r="K2840" s="18"/>
      <c r="L2840" s="18"/>
      <c r="M2840" s="18"/>
    </row>
    <row r="2841" spans="2:13" x14ac:dyDescent="0.25">
      <c r="B2841" s="25"/>
      <c r="C2841" s="25"/>
      <c r="D2841" s="18">
        <v>34</v>
      </c>
      <c r="E2841" s="18">
        <v>1E-3</v>
      </c>
      <c r="F2841" s="18">
        <v>0</v>
      </c>
      <c r="G2841" s="18">
        <v>0</v>
      </c>
      <c r="H2841" s="18">
        <v>0</v>
      </c>
      <c r="I2841" s="18">
        <v>-90</v>
      </c>
      <c r="J2841" s="18">
        <v>4.1000000000000002E-2</v>
      </c>
      <c r="K2841" s="18"/>
      <c r="L2841" s="18"/>
      <c r="M2841" s="18"/>
    </row>
    <row r="2842" spans="2:13" x14ac:dyDescent="0.25">
      <c r="B2842" s="25"/>
      <c r="C2842" s="25"/>
      <c r="D2842" s="18">
        <v>35</v>
      </c>
      <c r="E2842" s="18">
        <v>2E-3</v>
      </c>
      <c r="F2842" s="18">
        <v>16.2</v>
      </c>
      <c r="G2842" s="18">
        <v>0</v>
      </c>
      <c r="H2842" s="18">
        <v>48</v>
      </c>
      <c r="I2842" s="18">
        <v>-90</v>
      </c>
      <c r="J2842" s="18">
        <v>8.1000000000000003E-2</v>
      </c>
      <c r="K2842" s="18"/>
      <c r="L2842" s="18"/>
      <c r="M2842" s="18"/>
    </row>
    <row r="2843" spans="2:13" x14ac:dyDescent="0.25">
      <c r="B2843" s="25"/>
      <c r="C2843" s="25"/>
      <c r="D2843" s="18">
        <v>36</v>
      </c>
      <c r="E2843" s="18">
        <v>2E-3</v>
      </c>
      <c r="F2843" s="18">
        <v>0.2</v>
      </c>
      <c r="G2843" s="18">
        <v>0</v>
      </c>
      <c r="H2843" s="18">
        <v>1</v>
      </c>
      <c r="I2843" s="18">
        <v>-90</v>
      </c>
      <c r="J2843" s="18">
        <v>8.1000000000000003E-2</v>
      </c>
      <c r="K2843" s="18"/>
      <c r="L2843" s="18"/>
      <c r="M2843" s="18"/>
    </row>
    <row r="2844" spans="2:13" x14ac:dyDescent="0.25">
      <c r="B2844" s="25"/>
      <c r="C2844" s="25"/>
      <c r="D2844" s="18">
        <v>37</v>
      </c>
      <c r="E2844" s="18">
        <v>118.36199999999999</v>
      </c>
      <c r="F2844" s="18">
        <v>221.1</v>
      </c>
      <c r="G2844" s="18">
        <v>0</v>
      </c>
      <c r="H2844" s="18">
        <v>255</v>
      </c>
      <c r="I2844" s="18">
        <v>0</v>
      </c>
      <c r="J2844" s="18">
        <v>0</v>
      </c>
      <c r="K2844" s="18"/>
      <c r="L2844" s="18"/>
      <c r="M2844" s="18"/>
    </row>
    <row r="2845" spans="2:13" x14ac:dyDescent="0.25">
      <c r="B2845" s="25"/>
      <c r="C2845" s="25"/>
      <c r="D2845" s="18">
        <v>38</v>
      </c>
      <c r="E2845" s="18">
        <v>2E-3</v>
      </c>
      <c r="F2845" s="18">
        <v>5.5</v>
      </c>
      <c r="G2845" s="18">
        <v>0</v>
      </c>
      <c r="H2845" s="18">
        <v>22</v>
      </c>
      <c r="I2845" s="18">
        <v>-90</v>
      </c>
      <c r="J2845" s="18">
        <v>6.0999999999999999E-2</v>
      </c>
      <c r="K2845" s="18"/>
      <c r="L2845" s="18"/>
      <c r="M2845" s="18"/>
    </row>
    <row r="2846" spans="2:13" x14ac:dyDescent="0.25">
      <c r="B2846" s="25"/>
      <c r="C2846" s="25"/>
      <c r="D2846" s="18">
        <v>39</v>
      </c>
      <c r="E2846" s="18">
        <v>2E-3</v>
      </c>
      <c r="F2846" s="18">
        <v>16.5</v>
      </c>
      <c r="G2846" s="18">
        <v>0</v>
      </c>
      <c r="H2846" s="18">
        <v>39</v>
      </c>
      <c r="I2846" s="18">
        <v>-90</v>
      </c>
      <c r="J2846" s="18">
        <v>6.0999999999999999E-2</v>
      </c>
      <c r="K2846" s="18"/>
      <c r="L2846" s="18"/>
      <c r="M2846" s="18"/>
    </row>
    <row r="2847" spans="2:13" x14ac:dyDescent="0.25">
      <c r="B2847" s="25"/>
      <c r="C2847" s="25"/>
      <c r="D2847" s="18">
        <v>40</v>
      </c>
      <c r="E2847" s="18">
        <v>2E-3</v>
      </c>
      <c r="F2847" s="18">
        <v>0</v>
      </c>
      <c r="G2847" s="18">
        <v>0</v>
      </c>
      <c r="H2847" s="18">
        <v>0</v>
      </c>
      <c r="I2847" s="18">
        <v>-90</v>
      </c>
      <c r="J2847" s="18">
        <v>6.0999999999999999E-2</v>
      </c>
      <c r="K2847" s="18"/>
      <c r="L2847" s="18"/>
      <c r="M2847" s="18"/>
    </row>
    <row r="2848" spans="2:13" x14ac:dyDescent="0.25">
      <c r="B2848" s="25"/>
      <c r="C2848" s="25"/>
      <c r="D2848" s="18">
        <v>41</v>
      </c>
      <c r="E2848" s="18">
        <v>118.36199999999999</v>
      </c>
      <c r="F2848" s="18">
        <v>221.1</v>
      </c>
      <c r="G2848" s="18">
        <v>0</v>
      </c>
      <c r="H2848" s="18">
        <v>255</v>
      </c>
      <c r="I2848" s="18">
        <v>0</v>
      </c>
      <c r="J2848" s="18">
        <v>0</v>
      </c>
      <c r="K2848" s="18"/>
      <c r="L2848" s="18"/>
      <c r="M2848" s="18"/>
    </row>
    <row r="2849" spans="2:13" x14ac:dyDescent="0.25">
      <c r="B2849" s="25"/>
      <c r="C2849" s="25"/>
      <c r="D2849" s="18">
        <v>42</v>
      </c>
      <c r="E2849" s="18">
        <v>118.36199999999999</v>
      </c>
      <c r="F2849" s="18">
        <v>221.1</v>
      </c>
      <c r="G2849" s="18">
        <v>0</v>
      </c>
      <c r="H2849" s="18">
        <v>255</v>
      </c>
      <c r="I2849" s="18">
        <v>0</v>
      </c>
      <c r="J2849" s="18">
        <v>0</v>
      </c>
      <c r="K2849" s="18"/>
      <c r="L2849" s="18"/>
      <c r="M2849" s="18"/>
    </row>
    <row r="2850" spans="2:13" x14ac:dyDescent="0.25">
      <c r="B2850" s="25"/>
      <c r="C2850" s="25"/>
      <c r="D2850" s="18">
        <v>43</v>
      </c>
      <c r="E2850" s="18">
        <v>2E-3</v>
      </c>
      <c r="F2850" s="18">
        <v>6.6669999999999998</v>
      </c>
      <c r="G2850" s="18">
        <v>0</v>
      </c>
      <c r="H2850" s="18">
        <v>18</v>
      </c>
      <c r="I2850" s="18">
        <v>-90</v>
      </c>
      <c r="J2850" s="18">
        <v>0.10199999999999999</v>
      </c>
      <c r="K2850" s="18"/>
      <c r="L2850" s="18"/>
      <c r="M2850" s="18"/>
    </row>
    <row r="2851" spans="2:13" x14ac:dyDescent="0.25">
      <c r="B2851" s="25"/>
      <c r="C2851" s="25"/>
      <c r="D2851" s="18">
        <v>44</v>
      </c>
      <c r="E2851" s="18">
        <v>2E-3</v>
      </c>
      <c r="F2851" s="18">
        <v>0</v>
      </c>
      <c r="G2851" s="18">
        <v>0</v>
      </c>
      <c r="H2851" s="18">
        <v>0</v>
      </c>
      <c r="I2851" s="18">
        <v>-90</v>
      </c>
      <c r="J2851" s="18">
        <v>8.1000000000000003E-2</v>
      </c>
      <c r="K2851" s="18"/>
      <c r="L2851" s="18"/>
      <c r="M2851" s="18"/>
    </row>
    <row r="2852" spans="2:13" x14ac:dyDescent="0.25">
      <c r="B2852" s="25"/>
      <c r="C2852" s="25"/>
      <c r="D2852" s="18">
        <v>45</v>
      </c>
      <c r="E2852" s="18">
        <v>2E-3</v>
      </c>
      <c r="F2852" s="18">
        <v>18.332999999999998</v>
      </c>
      <c r="G2852" s="18">
        <v>0</v>
      </c>
      <c r="H2852" s="18">
        <v>34</v>
      </c>
      <c r="I2852" s="18">
        <v>-90</v>
      </c>
      <c r="J2852" s="18">
        <v>0.10199999999999999</v>
      </c>
      <c r="K2852" s="18"/>
      <c r="L2852" s="18"/>
      <c r="M2852" s="18"/>
    </row>
    <row r="2853" spans="2:13" x14ac:dyDescent="0.25">
      <c r="B2853" s="25"/>
      <c r="C2853" s="25"/>
      <c r="D2853" s="18">
        <v>46</v>
      </c>
      <c r="E2853" s="18">
        <v>3.0000000000000001E-3</v>
      </c>
      <c r="F2853" s="18">
        <v>0.42899999999999999</v>
      </c>
      <c r="G2853" s="18">
        <v>0</v>
      </c>
      <c r="H2853" s="18">
        <v>1</v>
      </c>
      <c r="I2853" s="18">
        <v>-90</v>
      </c>
      <c r="J2853" s="18">
        <v>0.122</v>
      </c>
      <c r="K2853" s="18"/>
      <c r="L2853" s="18"/>
      <c r="M2853" s="18"/>
    </row>
    <row r="2854" spans="2:13" x14ac:dyDescent="0.25">
      <c r="B2854" s="25"/>
      <c r="C2854" s="25"/>
      <c r="D2854" s="18">
        <v>47</v>
      </c>
      <c r="E2854" s="18">
        <v>3.0000000000000001E-3</v>
      </c>
      <c r="F2854" s="18">
        <v>6</v>
      </c>
      <c r="G2854" s="18">
        <v>0</v>
      </c>
      <c r="H2854" s="18">
        <v>10</v>
      </c>
      <c r="I2854" s="18">
        <v>-90</v>
      </c>
      <c r="J2854" s="18">
        <v>0.122</v>
      </c>
      <c r="K2854" s="18"/>
      <c r="L2854" s="18"/>
      <c r="M2854" s="18"/>
    </row>
    <row r="2855" spans="2:13" x14ac:dyDescent="0.25">
      <c r="B2855" s="25"/>
      <c r="C2855" s="25"/>
      <c r="D2855" s="18">
        <v>48</v>
      </c>
      <c r="E2855" s="18">
        <v>3.0000000000000001E-3</v>
      </c>
      <c r="F2855" s="18">
        <v>0</v>
      </c>
      <c r="G2855" s="18">
        <v>0</v>
      </c>
      <c r="H2855" s="18">
        <v>0</v>
      </c>
      <c r="I2855" s="18">
        <v>-90</v>
      </c>
      <c r="J2855" s="18">
        <v>0.122</v>
      </c>
      <c r="K2855" s="18"/>
      <c r="L2855" s="18"/>
      <c r="M2855" s="18"/>
    </row>
    <row r="2856" spans="2:13" x14ac:dyDescent="0.25">
      <c r="B2856" s="25"/>
      <c r="C2856" s="25"/>
      <c r="D2856" s="18">
        <v>49</v>
      </c>
      <c r="E2856" s="18">
        <v>2E-3</v>
      </c>
      <c r="F2856" s="18">
        <v>0</v>
      </c>
      <c r="G2856" s="18">
        <v>0</v>
      </c>
      <c r="H2856" s="18">
        <v>0</v>
      </c>
      <c r="I2856" s="18">
        <v>-90</v>
      </c>
      <c r="J2856" s="18">
        <v>8.1000000000000003E-2</v>
      </c>
      <c r="K2856" s="18"/>
      <c r="L2856" s="18"/>
      <c r="M2856" s="18"/>
    </row>
    <row r="2857" spans="2:13" x14ac:dyDescent="0.25">
      <c r="B2857" s="25"/>
      <c r="C2857" s="25"/>
      <c r="D2857" s="18">
        <v>50</v>
      </c>
      <c r="E2857" s="18">
        <v>118.36199999999999</v>
      </c>
      <c r="F2857" s="18">
        <v>221.1</v>
      </c>
      <c r="G2857" s="18">
        <v>0</v>
      </c>
      <c r="H2857" s="18">
        <v>255</v>
      </c>
      <c r="I2857" s="18">
        <v>0</v>
      </c>
      <c r="J2857" s="18">
        <v>0</v>
      </c>
      <c r="K2857" s="18"/>
      <c r="L2857" s="18"/>
      <c r="M2857" s="18"/>
    </row>
    <row r="2858" spans="2:13" x14ac:dyDescent="0.25">
      <c r="B2858" s="25"/>
      <c r="C2858" s="25"/>
      <c r="D2858" s="18">
        <v>51</v>
      </c>
      <c r="E2858" s="18">
        <v>3.0000000000000001E-3</v>
      </c>
      <c r="F2858" s="18">
        <v>0</v>
      </c>
      <c r="G2858" s="18">
        <v>0</v>
      </c>
      <c r="H2858" s="18">
        <v>0</v>
      </c>
      <c r="I2858" s="18">
        <v>-90</v>
      </c>
      <c r="J2858" s="18">
        <v>0.14199999999999999</v>
      </c>
      <c r="K2858" s="18"/>
      <c r="L2858" s="18"/>
      <c r="M2858" s="18"/>
    </row>
    <row r="2859" spans="2:13" x14ac:dyDescent="0.25">
      <c r="B2859" s="25"/>
      <c r="C2859" s="25"/>
      <c r="D2859" s="18">
        <v>52</v>
      </c>
      <c r="E2859" s="18">
        <v>2E-3</v>
      </c>
      <c r="F2859" s="18">
        <v>3</v>
      </c>
      <c r="G2859" s="18">
        <v>0</v>
      </c>
      <c r="H2859" s="18">
        <v>7</v>
      </c>
      <c r="I2859" s="18">
        <v>-90</v>
      </c>
      <c r="J2859" s="18">
        <v>6.0999999999999999E-2</v>
      </c>
      <c r="K2859" s="18"/>
      <c r="L2859" s="18"/>
      <c r="M2859" s="18"/>
    </row>
    <row r="2860" spans="2:13" x14ac:dyDescent="0.25">
      <c r="B2860" s="25"/>
      <c r="C2860" s="25"/>
      <c r="D2860" s="18">
        <v>53</v>
      </c>
      <c r="E2860" s="18">
        <v>2E-3</v>
      </c>
      <c r="F2860" s="18">
        <v>0</v>
      </c>
      <c r="G2860" s="18">
        <v>0</v>
      </c>
      <c r="H2860" s="18">
        <v>0</v>
      </c>
      <c r="I2860" s="18">
        <v>-90</v>
      </c>
      <c r="J2860" s="18">
        <v>8.1000000000000003E-2</v>
      </c>
      <c r="K2860" s="18"/>
      <c r="L2860" s="18"/>
      <c r="M2860" s="18"/>
    </row>
    <row r="2861" spans="2:13" x14ac:dyDescent="0.25">
      <c r="B2861" s="25"/>
      <c r="C2861" s="25"/>
      <c r="D2861" s="18">
        <v>54</v>
      </c>
      <c r="E2861" s="18">
        <v>2E-3</v>
      </c>
      <c r="F2861" s="18">
        <v>0</v>
      </c>
      <c r="G2861" s="18">
        <v>0</v>
      </c>
      <c r="H2861" s="18">
        <v>0</v>
      </c>
      <c r="I2861" s="18">
        <v>-90</v>
      </c>
      <c r="J2861" s="18">
        <v>0.10199999999999999</v>
      </c>
      <c r="K2861" s="18"/>
      <c r="L2861" s="18"/>
      <c r="M2861" s="18"/>
    </row>
    <row r="2862" spans="2:13" x14ac:dyDescent="0.25">
      <c r="B2862" s="25"/>
      <c r="C2862" s="25"/>
      <c r="D2862" s="18">
        <v>55</v>
      </c>
      <c r="E2862" s="18">
        <v>4.0000000000000001E-3</v>
      </c>
      <c r="F2862" s="18">
        <v>1.222</v>
      </c>
      <c r="G2862" s="18">
        <v>0</v>
      </c>
      <c r="H2862" s="18">
        <v>2</v>
      </c>
      <c r="I2862" s="18">
        <v>-90</v>
      </c>
      <c r="J2862" s="18">
        <v>0.16200000000000001</v>
      </c>
      <c r="K2862" s="18"/>
      <c r="L2862" s="18"/>
      <c r="M2862" s="18"/>
    </row>
    <row r="2863" spans="2:13" x14ac:dyDescent="0.25">
      <c r="B2863" s="25"/>
      <c r="C2863" s="25"/>
      <c r="D2863" s="18">
        <v>56</v>
      </c>
      <c r="E2863" s="18">
        <v>3.0000000000000001E-3</v>
      </c>
      <c r="F2863" s="18">
        <v>0</v>
      </c>
      <c r="G2863" s="18">
        <v>0</v>
      </c>
      <c r="H2863" s="18">
        <v>0</v>
      </c>
      <c r="I2863" s="18">
        <v>-90</v>
      </c>
      <c r="J2863" s="18">
        <v>0.122</v>
      </c>
      <c r="K2863" s="18"/>
      <c r="L2863" s="18"/>
      <c r="M2863" s="18"/>
    </row>
    <row r="2864" spans="2:13" x14ac:dyDescent="0.25">
      <c r="B2864" s="25"/>
      <c r="C2864" s="25"/>
      <c r="D2864" s="25"/>
      <c r="E2864" s="25"/>
    </row>
    <row r="2865" spans="1:22" s="25" customFormat="1" x14ac:dyDescent="0.25">
      <c r="A2865" s="25">
        <v>48</v>
      </c>
      <c r="B2865" s="25" t="s">
        <v>357</v>
      </c>
      <c r="C2865" s="25" t="s">
        <v>295</v>
      </c>
      <c r="E2865" s="25" t="s">
        <v>359</v>
      </c>
      <c r="F2865" s="7" t="s">
        <v>28</v>
      </c>
      <c r="G2865" s="25" t="s">
        <v>359</v>
      </c>
      <c r="I2865" s="7">
        <v>3</v>
      </c>
      <c r="J2865" s="7">
        <v>2.6349999999999998</v>
      </c>
      <c r="K2865" s="7">
        <v>0.23035600000000001</v>
      </c>
      <c r="L2865" s="7">
        <v>3</v>
      </c>
      <c r="M2865" s="25">
        <v>1.0109999999999999</v>
      </c>
      <c r="N2865" s="25">
        <v>0.114312</v>
      </c>
    </row>
    <row r="2866" spans="1:22" x14ac:dyDescent="0.25">
      <c r="B2866" s="25" t="s">
        <v>357</v>
      </c>
      <c r="C2866" s="25" t="s">
        <v>295</v>
      </c>
      <c r="D2866" s="25"/>
      <c r="E2866" s="25" t="s">
        <v>359</v>
      </c>
      <c r="F2866" s="7" t="s">
        <v>28</v>
      </c>
      <c r="G2866" s="25" t="s">
        <v>360</v>
      </c>
      <c r="H2866" s="25"/>
      <c r="I2866" s="7">
        <v>3</v>
      </c>
      <c r="J2866" s="7">
        <v>0.97799999999999998</v>
      </c>
      <c r="K2866" s="7">
        <v>0.17146800000000001</v>
      </c>
      <c r="L2866" s="7">
        <v>3</v>
      </c>
      <c r="M2866" s="25">
        <v>1.028</v>
      </c>
      <c r="N2866" s="25">
        <v>0.20091200000000001</v>
      </c>
    </row>
    <row r="2867" spans="1:22" x14ac:dyDescent="0.25">
      <c r="B2867" s="25" t="s">
        <v>357</v>
      </c>
      <c r="C2867" s="25" t="s">
        <v>295</v>
      </c>
      <c r="D2867" s="25"/>
      <c r="E2867" s="25" t="s">
        <v>359</v>
      </c>
      <c r="F2867" s="7" t="s">
        <v>28</v>
      </c>
      <c r="G2867" s="7" t="s">
        <v>361</v>
      </c>
      <c r="I2867" s="7">
        <v>3</v>
      </c>
      <c r="J2867" s="7">
        <v>0.82899999999999996</v>
      </c>
      <c r="K2867" s="7">
        <v>2.9444000000000001E-2</v>
      </c>
      <c r="L2867" s="7">
        <v>3</v>
      </c>
      <c r="M2867" s="7">
        <v>0.97799999999999998</v>
      </c>
      <c r="N2867" s="7">
        <v>0.14375599999999999</v>
      </c>
    </row>
    <row r="2868" spans="1:22" x14ac:dyDescent="0.25">
      <c r="B2868" s="25" t="s">
        <v>357</v>
      </c>
      <c r="C2868" s="25" t="s">
        <v>295</v>
      </c>
      <c r="D2868" s="25"/>
      <c r="E2868" s="25" t="s">
        <v>359</v>
      </c>
      <c r="F2868" s="7" t="s">
        <v>28</v>
      </c>
      <c r="G2868" s="7" t="s">
        <v>362</v>
      </c>
      <c r="I2868" s="7">
        <v>3</v>
      </c>
      <c r="J2868" s="7">
        <v>0.77900000000000003</v>
      </c>
      <c r="K2868" s="7">
        <v>5.7155999999999998E-2</v>
      </c>
      <c r="L2868" s="7">
        <v>3</v>
      </c>
      <c r="M2868" s="7">
        <v>0.97799999999999998</v>
      </c>
      <c r="N2868" s="7">
        <v>5.7155999999999998E-2</v>
      </c>
    </row>
    <row r="2869" spans="1:22" x14ac:dyDescent="0.25">
      <c r="B2869" s="25" t="s">
        <v>357</v>
      </c>
      <c r="C2869" s="25" t="s">
        <v>295</v>
      </c>
      <c r="D2869" s="25"/>
      <c r="E2869" s="25" t="s">
        <v>359</v>
      </c>
      <c r="F2869" s="7" t="s">
        <v>28</v>
      </c>
      <c r="G2869" s="25" t="s">
        <v>110</v>
      </c>
      <c r="H2869" s="25"/>
      <c r="I2869" s="7">
        <v>3</v>
      </c>
      <c r="J2869" s="7">
        <v>0.746</v>
      </c>
      <c r="K2869" s="7">
        <v>0.114312</v>
      </c>
      <c r="L2869" s="7">
        <v>3</v>
      </c>
      <c r="M2869" s="7">
        <v>0.99399999999999999</v>
      </c>
      <c r="N2869" s="7">
        <v>5.7155999999999998E-2</v>
      </c>
    </row>
    <row r="2870" spans="1:22" x14ac:dyDescent="0.25">
      <c r="B2870" s="25" t="s">
        <v>357</v>
      </c>
      <c r="C2870" s="25" t="s">
        <v>295</v>
      </c>
      <c r="D2870" s="25"/>
      <c r="E2870" s="25" t="s">
        <v>359</v>
      </c>
      <c r="F2870" s="7" t="s">
        <v>28</v>
      </c>
      <c r="G2870" s="7" t="s">
        <v>14</v>
      </c>
      <c r="I2870" s="7">
        <v>3</v>
      </c>
      <c r="J2870" s="7">
        <v>0.86199999999999999</v>
      </c>
      <c r="K2870" s="7">
        <v>5.7155999999999998E-2</v>
      </c>
      <c r="L2870" s="7">
        <v>3</v>
      </c>
      <c r="M2870" s="7">
        <v>0.99399999999999999</v>
      </c>
      <c r="N2870" s="7">
        <v>0.14375599999999999</v>
      </c>
    </row>
    <row r="2871" spans="1:22" x14ac:dyDescent="0.25">
      <c r="B2871" s="25" t="s">
        <v>357</v>
      </c>
      <c r="C2871" s="25" t="s">
        <v>295</v>
      </c>
      <c r="D2871" s="25"/>
      <c r="E2871" s="25" t="s">
        <v>359</v>
      </c>
      <c r="F2871" s="7" t="s">
        <v>28</v>
      </c>
      <c r="G2871" s="7" t="s">
        <v>49</v>
      </c>
      <c r="I2871" s="7">
        <v>3</v>
      </c>
      <c r="J2871" s="7">
        <v>0.72899999999999998</v>
      </c>
      <c r="K2871" s="7">
        <v>0.114312</v>
      </c>
      <c r="L2871" s="7">
        <v>3</v>
      </c>
      <c r="M2871" s="7">
        <v>1.0109999999999999</v>
      </c>
      <c r="N2871" s="7">
        <v>0</v>
      </c>
      <c r="V2871" s="24" t="s">
        <v>678</v>
      </c>
    </row>
    <row r="2872" spans="1:22" x14ac:dyDescent="0.25">
      <c r="B2872" s="25" t="s">
        <v>357</v>
      </c>
      <c r="C2872" s="25" t="s">
        <v>295</v>
      </c>
      <c r="D2872" s="25"/>
      <c r="E2872" s="25" t="s">
        <v>359</v>
      </c>
      <c r="F2872" s="7" t="s">
        <v>28</v>
      </c>
      <c r="G2872" s="7" t="s">
        <v>50</v>
      </c>
      <c r="I2872" s="7">
        <v>3</v>
      </c>
      <c r="J2872" s="7">
        <v>0.81200000000000006</v>
      </c>
      <c r="K2872" s="7">
        <v>8.6599999999999996E-2</v>
      </c>
      <c r="L2872" s="7">
        <v>3</v>
      </c>
      <c r="M2872" s="7">
        <v>0.97799999999999998</v>
      </c>
      <c r="N2872" s="7">
        <v>5.7155999999999998E-2</v>
      </c>
      <c r="V2872" s="24"/>
    </row>
    <row r="2873" spans="1:22" x14ac:dyDescent="0.25">
      <c r="B2873" s="25" t="s">
        <v>357</v>
      </c>
      <c r="C2873" s="25" t="s">
        <v>295</v>
      </c>
      <c r="D2873" s="25"/>
      <c r="E2873" s="25" t="s">
        <v>359</v>
      </c>
      <c r="F2873" s="7" t="s">
        <v>28</v>
      </c>
      <c r="G2873" s="7" t="s">
        <v>103</v>
      </c>
      <c r="I2873" s="7">
        <v>3</v>
      </c>
      <c r="J2873" s="7">
        <v>0.72899999999999998</v>
      </c>
      <c r="K2873" s="7">
        <v>8.6599999999999996E-2</v>
      </c>
      <c r="L2873" s="7">
        <v>3</v>
      </c>
      <c r="M2873" s="7">
        <v>0.99399999999999999</v>
      </c>
      <c r="N2873" s="7">
        <v>0.114312</v>
      </c>
      <c r="V2873" s="24"/>
    </row>
    <row r="2874" spans="1:22" x14ac:dyDescent="0.25">
      <c r="B2874" s="25" t="s">
        <v>357</v>
      </c>
      <c r="C2874" s="25" t="s">
        <v>295</v>
      </c>
      <c r="D2874" s="25"/>
      <c r="E2874" s="25" t="s">
        <v>359</v>
      </c>
      <c r="F2874" s="7" t="s">
        <v>28</v>
      </c>
      <c r="G2874" s="7" t="s">
        <v>679</v>
      </c>
      <c r="I2874" s="7">
        <v>3</v>
      </c>
      <c r="J2874" s="7">
        <v>0.71299999999999997</v>
      </c>
      <c r="K2874" s="7">
        <v>0.114312</v>
      </c>
      <c r="L2874" s="7">
        <v>3</v>
      </c>
      <c r="M2874" s="26">
        <v>0.99399999999999999</v>
      </c>
      <c r="N2874" s="26">
        <v>0.14375599999999999</v>
      </c>
      <c r="V2874" s="24"/>
    </row>
    <row r="2875" spans="1:22" x14ac:dyDescent="0.25">
      <c r="B2875" s="25"/>
      <c r="C2875" s="25"/>
      <c r="D2875" s="25"/>
      <c r="E2875" s="25"/>
    </row>
    <row r="2876" spans="1:22" x14ac:dyDescent="0.25">
      <c r="B2876" s="25"/>
      <c r="C2876" s="25"/>
      <c r="D2876" s="18" t="s">
        <v>372</v>
      </c>
      <c r="E2876" s="18" t="s">
        <v>373</v>
      </c>
      <c r="F2876" s="18" t="s">
        <v>374</v>
      </c>
      <c r="G2876" s="18" t="s">
        <v>375</v>
      </c>
      <c r="H2876" s="18" t="s">
        <v>376</v>
      </c>
      <c r="I2876" s="18" t="s">
        <v>377</v>
      </c>
      <c r="J2876" s="18" t="s">
        <v>378</v>
      </c>
      <c r="K2876" s="18"/>
      <c r="L2876" s="18" t="s">
        <v>379</v>
      </c>
      <c r="M2876" s="18" t="s">
        <v>380</v>
      </c>
    </row>
    <row r="2877" spans="1:22" x14ac:dyDescent="0.25">
      <c r="B2877" s="25"/>
      <c r="C2877" s="25"/>
      <c r="D2877" s="18">
        <v>1</v>
      </c>
      <c r="E2877" s="18">
        <v>1.7000000000000001E-2</v>
      </c>
      <c r="F2877" s="18">
        <v>51.338999999999999</v>
      </c>
      <c r="G2877" s="18">
        <v>20</v>
      </c>
      <c r="H2877" s="18">
        <v>255</v>
      </c>
      <c r="I2877" s="18">
        <v>-90</v>
      </c>
      <c r="J2877" s="18">
        <v>1.0109999999999999</v>
      </c>
      <c r="K2877" s="18"/>
      <c r="L2877" s="18">
        <v>1.0109999999999999</v>
      </c>
      <c r="M2877" s="18">
        <f t="shared" ref="M2877:M2896" si="109">J2897*1.732</f>
        <v>0.11431200000000001</v>
      </c>
    </row>
    <row r="2878" spans="1:22" x14ac:dyDescent="0.25">
      <c r="B2878" s="25"/>
      <c r="C2878" s="25"/>
      <c r="D2878" s="18">
        <v>2</v>
      </c>
      <c r="E2878" s="18">
        <v>1.7000000000000001E-2</v>
      </c>
      <c r="F2878" s="18">
        <v>118.63500000000001</v>
      </c>
      <c r="G2878" s="18">
        <v>22</v>
      </c>
      <c r="H2878" s="18">
        <v>255</v>
      </c>
      <c r="I2878" s="18">
        <v>-90</v>
      </c>
      <c r="J2878" s="18">
        <v>1.028</v>
      </c>
      <c r="K2878" s="18"/>
      <c r="L2878" s="18">
        <v>1.028</v>
      </c>
      <c r="M2878" s="18">
        <f t="shared" si="109"/>
        <v>0.20091200000000001</v>
      </c>
    </row>
    <row r="2879" spans="1:22" x14ac:dyDescent="0.25">
      <c r="B2879" s="25"/>
      <c r="C2879" s="25"/>
      <c r="D2879" s="18">
        <v>3</v>
      </c>
      <c r="E2879" s="18">
        <v>1.6E-2</v>
      </c>
      <c r="F2879" s="18">
        <v>85.516999999999996</v>
      </c>
      <c r="G2879" s="18">
        <v>16</v>
      </c>
      <c r="H2879" s="18">
        <v>87</v>
      </c>
      <c r="I2879" s="18">
        <v>-90</v>
      </c>
      <c r="J2879" s="18">
        <v>0.97799999999999998</v>
      </c>
      <c r="K2879" s="18"/>
      <c r="L2879" s="18">
        <v>0.97799999999999998</v>
      </c>
      <c r="M2879" s="18">
        <f t="shared" si="109"/>
        <v>0.14375599999999999</v>
      </c>
    </row>
    <row r="2880" spans="1:22" x14ac:dyDescent="0.25">
      <c r="B2880" s="25"/>
      <c r="C2880" s="25"/>
      <c r="D2880" s="18">
        <v>4</v>
      </c>
      <c r="E2880" s="18">
        <v>1.6E-2</v>
      </c>
      <c r="F2880" s="18">
        <v>70.082999999999998</v>
      </c>
      <c r="G2880" s="18">
        <v>21</v>
      </c>
      <c r="H2880" s="18">
        <v>72</v>
      </c>
      <c r="I2880" s="18">
        <v>-90</v>
      </c>
      <c r="J2880" s="18">
        <v>0.97799999999999998</v>
      </c>
      <c r="K2880" s="18"/>
      <c r="L2880" s="18">
        <v>0.97799999999999998</v>
      </c>
      <c r="M2880" s="18">
        <f t="shared" si="109"/>
        <v>5.7156000000000005E-2</v>
      </c>
    </row>
    <row r="2881" spans="2:13" x14ac:dyDescent="0.25">
      <c r="B2881" s="25"/>
      <c r="C2881" s="25"/>
      <c r="D2881" s="18">
        <v>5</v>
      </c>
      <c r="E2881" s="18">
        <v>1.7000000000000001E-2</v>
      </c>
      <c r="F2881" s="18">
        <v>112.52500000000001</v>
      </c>
      <c r="G2881" s="18">
        <v>22</v>
      </c>
      <c r="H2881" s="18">
        <v>132</v>
      </c>
      <c r="I2881" s="18">
        <v>-90</v>
      </c>
      <c r="J2881" s="18">
        <v>0.99399999999999999</v>
      </c>
      <c r="K2881" s="18"/>
      <c r="L2881" s="18">
        <v>0.99399999999999999</v>
      </c>
      <c r="M2881" s="18">
        <f t="shared" si="109"/>
        <v>5.7156000000000005E-2</v>
      </c>
    </row>
    <row r="2882" spans="2:13" x14ac:dyDescent="0.25">
      <c r="B2882" s="25"/>
      <c r="C2882" s="25"/>
      <c r="D2882" s="18">
        <v>6</v>
      </c>
      <c r="E2882" s="18">
        <v>1.7000000000000001E-2</v>
      </c>
      <c r="F2882" s="18">
        <v>220.68899999999999</v>
      </c>
      <c r="G2882" s="18">
        <v>46</v>
      </c>
      <c r="H2882" s="18">
        <v>225</v>
      </c>
      <c r="I2882" s="18">
        <v>-90</v>
      </c>
      <c r="J2882" s="18">
        <v>0.99399999999999999</v>
      </c>
      <c r="K2882" s="18"/>
      <c r="L2882" s="18">
        <v>0.99399999999999999</v>
      </c>
      <c r="M2882" s="18">
        <f t="shared" si="109"/>
        <v>0.14375599999999999</v>
      </c>
    </row>
    <row r="2883" spans="2:13" x14ac:dyDescent="0.25">
      <c r="B2883" s="25"/>
      <c r="C2883" s="25"/>
      <c r="D2883" s="18">
        <v>7</v>
      </c>
      <c r="E2883" s="18">
        <v>1.7000000000000001E-2</v>
      </c>
      <c r="F2883" s="18">
        <v>171.25800000000001</v>
      </c>
      <c r="G2883" s="18">
        <v>37</v>
      </c>
      <c r="H2883" s="18">
        <v>255</v>
      </c>
      <c r="I2883" s="18">
        <v>-90</v>
      </c>
      <c r="J2883" s="18">
        <v>1.0109999999999999</v>
      </c>
      <c r="K2883" s="18"/>
      <c r="L2883" s="18">
        <v>1.0109999999999999</v>
      </c>
      <c r="M2883" s="18">
        <f t="shared" si="109"/>
        <v>0</v>
      </c>
    </row>
    <row r="2884" spans="2:13" x14ac:dyDescent="0.25">
      <c r="B2884" s="25"/>
      <c r="C2884" s="25"/>
      <c r="D2884" s="18">
        <v>8</v>
      </c>
      <c r="E2884" s="18">
        <v>1.6E-2</v>
      </c>
      <c r="F2884" s="18">
        <v>161.483</v>
      </c>
      <c r="G2884" s="18">
        <v>33</v>
      </c>
      <c r="H2884" s="18">
        <v>164</v>
      </c>
      <c r="I2884" s="18">
        <v>-90</v>
      </c>
      <c r="J2884" s="18">
        <v>0.97799999999999998</v>
      </c>
      <c r="K2884" s="18"/>
      <c r="L2884" s="18">
        <v>0.97799999999999998</v>
      </c>
      <c r="M2884" s="18">
        <f t="shared" si="109"/>
        <v>5.7156000000000005E-2</v>
      </c>
    </row>
    <row r="2885" spans="2:13" x14ac:dyDescent="0.25">
      <c r="B2885" s="25"/>
      <c r="C2885" s="25"/>
      <c r="D2885" s="18">
        <v>9</v>
      </c>
      <c r="E2885" s="18">
        <v>1.7000000000000001E-2</v>
      </c>
      <c r="F2885" s="18">
        <v>182.459</v>
      </c>
      <c r="G2885" s="18">
        <v>37</v>
      </c>
      <c r="H2885" s="18">
        <v>187</v>
      </c>
      <c r="I2885" s="18">
        <v>-90</v>
      </c>
      <c r="J2885" s="18">
        <v>0.99399999999999999</v>
      </c>
      <c r="K2885" s="18"/>
      <c r="L2885" s="18">
        <v>0.99399999999999999</v>
      </c>
      <c r="M2885" s="18">
        <f t="shared" si="109"/>
        <v>0.11431200000000001</v>
      </c>
    </row>
    <row r="2886" spans="2:13" x14ac:dyDescent="0.25">
      <c r="B2886" s="25"/>
      <c r="C2886" s="25"/>
      <c r="D2886" s="18">
        <v>10</v>
      </c>
      <c r="E2886" s="18">
        <v>1.7000000000000001E-2</v>
      </c>
      <c r="F2886" s="18">
        <v>239.148</v>
      </c>
      <c r="G2886" s="18">
        <v>50</v>
      </c>
      <c r="H2886" s="18">
        <v>252</v>
      </c>
      <c r="I2886" s="18">
        <v>-90</v>
      </c>
      <c r="J2886" s="18">
        <v>0.99399999999999999</v>
      </c>
      <c r="K2886" s="18"/>
      <c r="L2886" s="18">
        <v>0.99399999999999999</v>
      </c>
      <c r="M2886" s="18">
        <f t="shared" si="109"/>
        <v>0.14375599999999999</v>
      </c>
    </row>
    <row r="2887" spans="2:13" x14ac:dyDescent="0.25">
      <c r="B2887" s="25"/>
      <c r="C2887" s="25"/>
      <c r="D2887" s="18">
        <v>11</v>
      </c>
      <c r="E2887" s="18">
        <v>4.3999999999999997E-2</v>
      </c>
      <c r="F2887" s="18">
        <v>6.35</v>
      </c>
      <c r="G2887" s="18">
        <v>1</v>
      </c>
      <c r="H2887" s="18">
        <v>46</v>
      </c>
      <c r="I2887" s="18">
        <v>-90</v>
      </c>
      <c r="J2887" s="18">
        <v>2.6349999999999998</v>
      </c>
      <c r="K2887" s="18"/>
      <c r="L2887" s="18">
        <v>2.6349999999999998</v>
      </c>
      <c r="M2887" s="18">
        <f t="shared" si="109"/>
        <v>0.23035600000000001</v>
      </c>
    </row>
    <row r="2888" spans="2:13" x14ac:dyDescent="0.25">
      <c r="B2888" s="25"/>
      <c r="C2888" s="25"/>
      <c r="D2888" s="18">
        <v>12</v>
      </c>
      <c r="E2888" s="18">
        <v>1.6E-2</v>
      </c>
      <c r="F2888" s="18">
        <v>81.016999999999996</v>
      </c>
      <c r="G2888" s="18">
        <v>16</v>
      </c>
      <c r="H2888" s="18">
        <v>100</v>
      </c>
      <c r="I2888" s="18">
        <v>-90</v>
      </c>
      <c r="J2888" s="18">
        <v>0.97799999999999998</v>
      </c>
      <c r="K2888" s="18"/>
      <c r="L2888" s="18">
        <v>0.97799999999999998</v>
      </c>
      <c r="M2888" s="18">
        <f t="shared" si="109"/>
        <v>0.17146800000000001</v>
      </c>
    </row>
    <row r="2889" spans="2:13" x14ac:dyDescent="0.25">
      <c r="B2889" s="25"/>
      <c r="C2889" s="25"/>
      <c r="D2889" s="18">
        <v>13</v>
      </c>
      <c r="E2889" s="18">
        <v>1.4E-2</v>
      </c>
      <c r="F2889" s="18">
        <v>0</v>
      </c>
      <c r="G2889" s="18">
        <v>0</v>
      </c>
      <c r="H2889" s="18">
        <v>0</v>
      </c>
      <c r="I2889" s="18">
        <v>-90</v>
      </c>
      <c r="J2889" s="18">
        <v>0.82899999999999996</v>
      </c>
      <c r="K2889" s="18"/>
      <c r="L2889" s="18">
        <v>0.82899999999999996</v>
      </c>
      <c r="M2889" s="18">
        <f t="shared" si="109"/>
        <v>2.9444000000000001E-2</v>
      </c>
    </row>
    <row r="2890" spans="2:13" x14ac:dyDescent="0.25">
      <c r="B2890" s="25"/>
      <c r="C2890" s="25"/>
      <c r="D2890" s="18">
        <v>14</v>
      </c>
      <c r="E2890" s="18">
        <v>1.2999999999999999E-2</v>
      </c>
      <c r="F2890" s="18">
        <v>15.688000000000001</v>
      </c>
      <c r="G2890" s="18">
        <v>3</v>
      </c>
      <c r="H2890" s="18">
        <v>16</v>
      </c>
      <c r="I2890" s="18">
        <v>-90</v>
      </c>
      <c r="J2890" s="18">
        <v>0.77900000000000003</v>
      </c>
      <c r="K2890" s="18"/>
      <c r="L2890" s="18">
        <v>0.77900000000000003</v>
      </c>
      <c r="M2890" s="18">
        <f t="shared" si="109"/>
        <v>5.7156000000000005E-2</v>
      </c>
    </row>
    <row r="2891" spans="2:13" x14ac:dyDescent="0.25">
      <c r="B2891" s="25"/>
      <c r="C2891" s="25"/>
      <c r="D2891" s="18">
        <v>15</v>
      </c>
      <c r="E2891" s="18">
        <v>1.2999999999999999E-2</v>
      </c>
      <c r="F2891" s="18">
        <v>51.542999999999999</v>
      </c>
      <c r="G2891" s="18">
        <v>9</v>
      </c>
      <c r="H2891" s="18">
        <v>255</v>
      </c>
      <c r="I2891" s="18">
        <v>-90</v>
      </c>
      <c r="J2891" s="18">
        <v>0.746</v>
      </c>
      <c r="K2891" s="18"/>
      <c r="L2891" s="18">
        <v>0.746</v>
      </c>
      <c r="M2891" s="18">
        <f t="shared" si="109"/>
        <v>0.11431200000000001</v>
      </c>
    </row>
    <row r="2892" spans="2:13" x14ac:dyDescent="0.25">
      <c r="B2892" s="25"/>
      <c r="C2892" s="25"/>
      <c r="D2892" s="18">
        <v>16</v>
      </c>
      <c r="E2892" s="18">
        <v>1.4999999999999999E-2</v>
      </c>
      <c r="F2892" s="18">
        <v>8.9429999999999996</v>
      </c>
      <c r="G2892" s="18">
        <v>5</v>
      </c>
      <c r="H2892" s="18">
        <v>11</v>
      </c>
      <c r="I2892" s="18">
        <v>-90</v>
      </c>
      <c r="J2892" s="18">
        <v>0.86199999999999999</v>
      </c>
      <c r="K2892" s="18"/>
      <c r="L2892" s="18">
        <v>0.86199999999999999</v>
      </c>
      <c r="M2892" s="18">
        <f t="shared" si="109"/>
        <v>5.7156000000000005E-2</v>
      </c>
    </row>
    <row r="2893" spans="2:13" x14ac:dyDescent="0.25">
      <c r="B2893" s="25"/>
      <c r="C2893" s="25"/>
      <c r="D2893" s="18">
        <v>17</v>
      </c>
      <c r="E2893" s="18">
        <v>1.2E-2</v>
      </c>
      <c r="F2893" s="18">
        <v>19.533000000000001</v>
      </c>
      <c r="G2893" s="18">
        <v>4</v>
      </c>
      <c r="H2893" s="18">
        <v>20</v>
      </c>
      <c r="I2893" s="18">
        <v>-90</v>
      </c>
      <c r="J2893" s="18">
        <v>0.72899999999999998</v>
      </c>
      <c r="K2893" s="18"/>
      <c r="L2893" s="18">
        <v>0.72899999999999998</v>
      </c>
      <c r="M2893" s="18">
        <f t="shared" si="109"/>
        <v>0.11431200000000001</v>
      </c>
    </row>
    <row r="2894" spans="2:13" x14ac:dyDescent="0.25">
      <c r="B2894" s="25"/>
      <c r="C2894" s="25"/>
      <c r="D2894" s="18">
        <v>18</v>
      </c>
      <c r="E2894" s="18">
        <v>1.4E-2</v>
      </c>
      <c r="F2894" s="18">
        <v>113.78</v>
      </c>
      <c r="G2894" s="18">
        <v>23</v>
      </c>
      <c r="H2894" s="18">
        <v>255</v>
      </c>
      <c r="I2894" s="18">
        <v>-90</v>
      </c>
      <c r="J2894" s="18">
        <v>0.81200000000000006</v>
      </c>
      <c r="K2894" s="18"/>
      <c r="L2894" s="18">
        <v>0.81200000000000006</v>
      </c>
      <c r="M2894" s="18">
        <f t="shared" si="109"/>
        <v>8.660000000000001E-2</v>
      </c>
    </row>
    <row r="2895" spans="2:13" x14ac:dyDescent="0.25">
      <c r="B2895" s="25"/>
      <c r="C2895" s="25"/>
      <c r="D2895" s="18">
        <v>19</v>
      </c>
      <c r="E2895" s="18">
        <v>1.2E-2</v>
      </c>
      <c r="F2895" s="18">
        <v>183.2</v>
      </c>
      <c r="G2895" s="18">
        <v>37</v>
      </c>
      <c r="H2895" s="18">
        <v>187</v>
      </c>
      <c r="I2895" s="18">
        <v>-90</v>
      </c>
      <c r="J2895" s="18">
        <v>0.72899999999999998</v>
      </c>
      <c r="K2895" s="18"/>
      <c r="L2895" s="18">
        <v>0.72899999999999998</v>
      </c>
      <c r="M2895" s="18">
        <f t="shared" si="109"/>
        <v>8.660000000000001E-2</v>
      </c>
    </row>
    <row r="2896" spans="2:13" x14ac:dyDescent="0.25">
      <c r="B2896" s="25"/>
      <c r="C2896" s="25"/>
      <c r="D2896" s="18">
        <v>20</v>
      </c>
      <c r="E2896" s="18">
        <v>1.2E-2</v>
      </c>
      <c r="F2896" s="18">
        <v>75.385999999999996</v>
      </c>
      <c r="G2896" s="18">
        <v>16</v>
      </c>
      <c r="H2896" s="18">
        <v>77</v>
      </c>
      <c r="I2896" s="18">
        <v>-90</v>
      </c>
      <c r="J2896" s="18">
        <v>0.71299999999999997</v>
      </c>
      <c r="K2896" s="18"/>
      <c r="L2896" s="18">
        <v>0.71299999999999997</v>
      </c>
      <c r="M2896" s="18">
        <f t="shared" si="109"/>
        <v>0.11431200000000001</v>
      </c>
    </row>
    <row r="2897" spans="2:13" x14ac:dyDescent="0.25">
      <c r="B2897" s="25"/>
      <c r="C2897" s="25"/>
      <c r="D2897" s="18">
        <v>21</v>
      </c>
      <c r="E2897" s="18">
        <v>1E-3</v>
      </c>
      <c r="F2897" s="18">
        <v>38.200000000000003</v>
      </c>
      <c r="G2897" s="18">
        <v>13</v>
      </c>
      <c r="H2897" s="18">
        <v>45</v>
      </c>
      <c r="I2897" s="18">
        <v>-90</v>
      </c>
      <c r="J2897" s="18">
        <v>6.6000000000000003E-2</v>
      </c>
      <c r="K2897" s="18"/>
      <c r="L2897" s="18"/>
      <c r="M2897" s="18"/>
    </row>
    <row r="2898" spans="2:13" x14ac:dyDescent="0.25">
      <c r="B2898" s="25"/>
      <c r="C2898" s="25"/>
      <c r="D2898" s="18">
        <v>22</v>
      </c>
      <c r="E2898" s="18">
        <v>2E-3</v>
      </c>
      <c r="F2898" s="18">
        <v>110.625</v>
      </c>
      <c r="G2898" s="18">
        <v>45</v>
      </c>
      <c r="H2898" s="18">
        <v>138</v>
      </c>
      <c r="I2898" s="18">
        <v>-90</v>
      </c>
      <c r="J2898" s="18">
        <v>0.11600000000000001</v>
      </c>
      <c r="K2898" s="18"/>
      <c r="L2898" s="18"/>
      <c r="M2898" s="18"/>
    </row>
    <row r="2899" spans="2:13" x14ac:dyDescent="0.25">
      <c r="B2899" s="25"/>
      <c r="C2899" s="25"/>
      <c r="D2899" s="18">
        <v>23</v>
      </c>
      <c r="E2899" s="18">
        <v>22.608000000000001</v>
      </c>
      <c r="F2899" s="18">
        <v>226.76400000000001</v>
      </c>
      <c r="G2899" s="18">
        <v>0</v>
      </c>
      <c r="H2899" s="18">
        <v>255</v>
      </c>
      <c r="I2899" s="18">
        <v>-90</v>
      </c>
      <c r="J2899" s="18">
        <v>8.3000000000000004E-2</v>
      </c>
      <c r="K2899" s="18"/>
      <c r="L2899" s="18"/>
      <c r="M2899" s="18"/>
    </row>
    <row r="2900" spans="2:13" x14ac:dyDescent="0.25">
      <c r="B2900" s="25"/>
      <c r="C2900" s="25"/>
      <c r="D2900" s="18">
        <v>24</v>
      </c>
      <c r="E2900" s="19">
        <v>8.2419999999999998E-4</v>
      </c>
      <c r="F2900" s="18">
        <v>70.667000000000002</v>
      </c>
      <c r="G2900" s="18">
        <v>37</v>
      </c>
      <c r="H2900" s="18">
        <v>115</v>
      </c>
      <c r="I2900" s="18">
        <v>-90</v>
      </c>
      <c r="J2900" s="18">
        <v>3.3000000000000002E-2</v>
      </c>
      <c r="K2900" s="18"/>
      <c r="L2900" s="18"/>
      <c r="M2900" s="18"/>
    </row>
    <row r="2901" spans="2:13" x14ac:dyDescent="0.25">
      <c r="B2901" s="25"/>
      <c r="C2901" s="25"/>
      <c r="D2901" s="18">
        <v>25</v>
      </c>
      <c r="E2901" s="19">
        <v>8.2419999999999998E-4</v>
      </c>
      <c r="F2901" s="18">
        <v>64.332999999999998</v>
      </c>
      <c r="G2901" s="18">
        <v>33</v>
      </c>
      <c r="H2901" s="18">
        <v>105</v>
      </c>
      <c r="I2901" s="18">
        <v>-90</v>
      </c>
      <c r="J2901" s="18">
        <v>3.3000000000000002E-2</v>
      </c>
      <c r="K2901" s="18"/>
      <c r="L2901" s="18"/>
      <c r="M2901" s="18"/>
    </row>
    <row r="2902" spans="2:13" x14ac:dyDescent="0.25">
      <c r="B2902" s="25"/>
      <c r="C2902" s="25"/>
      <c r="D2902" s="18">
        <v>26</v>
      </c>
      <c r="E2902" s="18">
        <v>2E-3</v>
      </c>
      <c r="F2902" s="18">
        <v>43.167000000000002</v>
      </c>
      <c r="G2902" s="18">
        <v>8</v>
      </c>
      <c r="H2902" s="18">
        <v>138</v>
      </c>
      <c r="I2902" s="18">
        <v>-90</v>
      </c>
      <c r="J2902" s="18">
        <v>8.3000000000000004E-2</v>
      </c>
      <c r="K2902" s="18"/>
      <c r="L2902" s="18"/>
      <c r="M2902" s="18"/>
    </row>
    <row r="2903" spans="2:13" x14ac:dyDescent="0.25">
      <c r="B2903" s="25"/>
      <c r="C2903" s="25"/>
      <c r="D2903" s="18">
        <v>27</v>
      </c>
      <c r="E2903" s="18">
        <v>22.608000000000001</v>
      </c>
      <c r="F2903" s="18">
        <v>226.76400000000001</v>
      </c>
      <c r="G2903" s="18">
        <v>0</v>
      </c>
      <c r="H2903" s="18">
        <v>255</v>
      </c>
      <c r="I2903" s="18">
        <v>0</v>
      </c>
      <c r="J2903" s="18">
        <v>0</v>
      </c>
      <c r="K2903" s="18"/>
      <c r="L2903" s="18"/>
      <c r="M2903" s="18"/>
    </row>
    <row r="2904" spans="2:13" x14ac:dyDescent="0.25">
      <c r="B2904" s="25"/>
      <c r="C2904" s="25"/>
      <c r="D2904" s="18">
        <v>28</v>
      </c>
      <c r="E2904" s="19">
        <v>8.2419999999999998E-4</v>
      </c>
      <c r="F2904" s="18">
        <v>110</v>
      </c>
      <c r="G2904" s="18">
        <v>62</v>
      </c>
      <c r="H2904" s="18">
        <v>176</v>
      </c>
      <c r="I2904" s="18">
        <v>-90</v>
      </c>
      <c r="J2904" s="18">
        <v>3.3000000000000002E-2</v>
      </c>
      <c r="K2904" s="18"/>
      <c r="L2904" s="18"/>
      <c r="M2904" s="18"/>
    </row>
    <row r="2905" spans="2:13" x14ac:dyDescent="0.25">
      <c r="B2905" s="25"/>
      <c r="C2905" s="25"/>
      <c r="D2905" s="18">
        <v>29</v>
      </c>
      <c r="E2905" s="18">
        <v>1E-3</v>
      </c>
      <c r="F2905" s="18">
        <v>88.8</v>
      </c>
      <c r="G2905" s="18">
        <v>37</v>
      </c>
      <c r="H2905" s="18">
        <v>146</v>
      </c>
      <c r="I2905" s="18">
        <v>-90</v>
      </c>
      <c r="J2905" s="18">
        <v>6.6000000000000003E-2</v>
      </c>
      <c r="K2905" s="18"/>
      <c r="L2905" s="18"/>
      <c r="M2905" s="18"/>
    </row>
    <row r="2906" spans="2:13" x14ac:dyDescent="0.25">
      <c r="B2906" s="25"/>
      <c r="C2906" s="25"/>
      <c r="D2906" s="18">
        <v>30</v>
      </c>
      <c r="E2906" s="18">
        <v>2E-3</v>
      </c>
      <c r="F2906" s="18">
        <v>133.5</v>
      </c>
      <c r="G2906" s="18">
        <v>49</v>
      </c>
      <c r="H2906" s="18">
        <v>175</v>
      </c>
      <c r="I2906" s="18">
        <v>-90</v>
      </c>
      <c r="J2906" s="18">
        <v>8.3000000000000004E-2</v>
      </c>
      <c r="K2906" s="18"/>
      <c r="L2906" s="18"/>
      <c r="M2906" s="18"/>
    </row>
    <row r="2907" spans="2:13" x14ac:dyDescent="0.25">
      <c r="B2907" s="25"/>
      <c r="C2907" s="25"/>
      <c r="D2907" s="18">
        <v>31</v>
      </c>
      <c r="E2907" s="18">
        <v>2E-3</v>
      </c>
      <c r="F2907" s="18">
        <v>154.333</v>
      </c>
      <c r="G2907" s="18">
        <v>27</v>
      </c>
      <c r="H2907" s="18">
        <v>189</v>
      </c>
      <c r="I2907" s="18">
        <v>-90</v>
      </c>
      <c r="J2907" s="18">
        <v>0.13300000000000001</v>
      </c>
      <c r="K2907" s="18"/>
      <c r="L2907" s="18"/>
      <c r="M2907" s="18"/>
    </row>
    <row r="2908" spans="2:13" x14ac:dyDescent="0.25">
      <c r="B2908" s="25"/>
      <c r="C2908" s="25"/>
      <c r="D2908" s="18">
        <v>32</v>
      </c>
      <c r="E2908" s="18">
        <v>2E-3</v>
      </c>
      <c r="F2908" s="18">
        <v>173.857</v>
      </c>
      <c r="G2908" s="18">
        <v>0</v>
      </c>
      <c r="H2908" s="18">
        <v>255</v>
      </c>
      <c r="I2908" s="18">
        <v>-90</v>
      </c>
      <c r="J2908" s="18">
        <v>9.9000000000000005E-2</v>
      </c>
      <c r="K2908" s="18"/>
      <c r="L2908" s="18"/>
      <c r="M2908" s="18"/>
    </row>
    <row r="2909" spans="2:13" x14ac:dyDescent="0.25">
      <c r="B2909" s="25"/>
      <c r="C2909" s="25"/>
      <c r="D2909" s="18">
        <v>33</v>
      </c>
      <c r="E2909" s="19">
        <v>5.4940000000000002E-4</v>
      </c>
      <c r="F2909" s="18">
        <v>147</v>
      </c>
      <c r="G2909" s="18">
        <v>110</v>
      </c>
      <c r="H2909" s="18">
        <v>184</v>
      </c>
      <c r="I2909" s="18">
        <v>-90</v>
      </c>
      <c r="J2909" s="18">
        <v>1.7000000000000001E-2</v>
      </c>
      <c r="K2909" s="18"/>
      <c r="L2909" s="18"/>
      <c r="M2909" s="18"/>
    </row>
    <row r="2910" spans="2:13" x14ac:dyDescent="0.25">
      <c r="B2910" s="25"/>
      <c r="C2910" s="25"/>
      <c r="D2910" s="18">
        <v>34</v>
      </c>
      <c r="E2910" s="19">
        <v>8.2419999999999998E-4</v>
      </c>
      <c r="F2910" s="18">
        <v>87.332999999999998</v>
      </c>
      <c r="G2910" s="18">
        <v>62</v>
      </c>
      <c r="H2910" s="18">
        <v>123</v>
      </c>
      <c r="I2910" s="18">
        <v>-90</v>
      </c>
      <c r="J2910" s="18">
        <v>3.3000000000000002E-2</v>
      </c>
      <c r="K2910" s="18"/>
      <c r="L2910" s="18"/>
      <c r="M2910" s="18"/>
    </row>
    <row r="2911" spans="2:13" x14ac:dyDescent="0.25">
      <c r="B2911" s="25"/>
      <c r="C2911" s="25"/>
      <c r="D2911" s="18">
        <v>35</v>
      </c>
      <c r="E2911" s="18">
        <v>1E-3</v>
      </c>
      <c r="F2911" s="18">
        <v>181.8</v>
      </c>
      <c r="G2911" s="18">
        <v>42</v>
      </c>
      <c r="H2911" s="18">
        <v>255</v>
      </c>
      <c r="I2911" s="18">
        <v>-90</v>
      </c>
      <c r="J2911" s="18">
        <v>6.6000000000000003E-2</v>
      </c>
      <c r="K2911" s="18"/>
      <c r="L2911" s="18"/>
      <c r="M2911" s="18"/>
    </row>
    <row r="2912" spans="2:13" x14ac:dyDescent="0.25">
      <c r="B2912" s="25"/>
      <c r="C2912" s="25"/>
      <c r="D2912" s="18">
        <v>36</v>
      </c>
      <c r="E2912" s="19">
        <v>8.2419999999999998E-4</v>
      </c>
      <c r="F2912" s="18">
        <v>51.667000000000002</v>
      </c>
      <c r="G2912" s="18">
        <v>8</v>
      </c>
      <c r="H2912" s="18">
        <v>134</v>
      </c>
      <c r="I2912" s="18">
        <v>-90</v>
      </c>
      <c r="J2912" s="18">
        <v>3.3000000000000002E-2</v>
      </c>
      <c r="K2912" s="18"/>
      <c r="L2912" s="18"/>
      <c r="M2912" s="18"/>
    </row>
    <row r="2913" spans="1:14" x14ac:dyDescent="0.25">
      <c r="B2913" s="25"/>
      <c r="C2913" s="25"/>
      <c r="D2913" s="18">
        <v>37</v>
      </c>
      <c r="E2913" s="18">
        <v>1E-3</v>
      </c>
      <c r="F2913" s="18">
        <v>51.6</v>
      </c>
      <c r="G2913" s="18">
        <v>8</v>
      </c>
      <c r="H2913" s="18">
        <v>178</v>
      </c>
      <c r="I2913" s="18">
        <v>-90</v>
      </c>
      <c r="J2913" s="18">
        <v>6.6000000000000003E-2</v>
      </c>
      <c r="K2913" s="18"/>
      <c r="L2913" s="18"/>
      <c r="M2913" s="18"/>
    </row>
    <row r="2914" spans="1:14" x14ac:dyDescent="0.25">
      <c r="B2914" s="25"/>
      <c r="C2914" s="25"/>
      <c r="D2914" s="18">
        <v>38</v>
      </c>
      <c r="E2914" s="18">
        <v>1E-3</v>
      </c>
      <c r="F2914" s="18">
        <v>101</v>
      </c>
      <c r="G2914" s="18">
        <v>0</v>
      </c>
      <c r="H2914" s="18">
        <v>154</v>
      </c>
      <c r="I2914" s="18">
        <v>-90</v>
      </c>
      <c r="J2914" s="18">
        <v>0.05</v>
      </c>
      <c r="K2914" s="18"/>
      <c r="L2914" s="18"/>
      <c r="M2914" s="18"/>
    </row>
    <row r="2915" spans="1:14" x14ac:dyDescent="0.25">
      <c r="B2915" s="25"/>
      <c r="C2915" s="25"/>
      <c r="D2915" s="18">
        <v>39</v>
      </c>
      <c r="E2915" s="18">
        <v>1E-3</v>
      </c>
      <c r="F2915" s="18">
        <v>90.75</v>
      </c>
      <c r="G2915" s="18">
        <v>0</v>
      </c>
      <c r="H2915" s="18">
        <v>134</v>
      </c>
      <c r="I2915" s="18">
        <v>-90</v>
      </c>
      <c r="J2915" s="18">
        <v>0.05</v>
      </c>
      <c r="K2915" s="18"/>
      <c r="L2915" s="18"/>
      <c r="M2915" s="18"/>
    </row>
    <row r="2916" spans="1:14" x14ac:dyDescent="0.25">
      <c r="B2916" s="25"/>
      <c r="C2916" s="25"/>
      <c r="D2916" s="18">
        <v>40</v>
      </c>
      <c r="E2916" s="18">
        <v>1E-3</v>
      </c>
      <c r="F2916" s="18">
        <v>86.8</v>
      </c>
      <c r="G2916" s="18">
        <v>58</v>
      </c>
      <c r="H2916" s="18">
        <v>103</v>
      </c>
      <c r="I2916" s="18">
        <v>-90</v>
      </c>
      <c r="J2916" s="18">
        <v>6.6000000000000003E-2</v>
      </c>
      <c r="K2916" s="18"/>
      <c r="L2916" s="18"/>
      <c r="M2916" s="18"/>
    </row>
    <row r="2917" spans="1:14" x14ac:dyDescent="0.25">
      <c r="B2917" s="25"/>
      <c r="C2917" s="25"/>
      <c r="D2917" s="25"/>
      <c r="E2917" s="25"/>
    </row>
    <row r="2918" spans="1:14" s="25" customFormat="1" x14ac:dyDescent="0.25">
      <c r="A2918" s="25">
        <v>49</v>
      </c>
      <c r="B2918" s="25" t="s">
        <v>363</v>
      </c>
      <c r="C2918" s="25" t="s">
        <v>295</v>
      </c>
      <c r="E2918" s="25" t="s">
        <v>14</v>
      </c>
      <c r="F2918" s="7" t="s">
        <v>28</v>
      </c>
      <c r="G2918" s="7" t="s">
        <v>14</v>
      </c>
      <c r="H2918" s="7"/>
      <c r="I2918" s="7">
        <v>3</v>
      </c>
      <c r="J2918" s="7">
        <v>3.0129999999999999</v>
      </c>
      <c r="K2918" s="7">
        <v>0.131632</v>
      </c>
      <c r="L2918" s="7">
        <v>3</v>
      </c>
      <c r="M2918" s="25">
        <v>0.97399999999999998</v>
      </c>
      <c r="N2918" s="25">
        <v>0.21130399999999999</v>
      </c>
    </row>
    <row r="2919" spans="1:14" x14ac:dyDescent="0.25">
      <c r="B2919" s="25" t="s">
        <v>363</v>
      </c>
      <c r="C2919" s="25" t="s">
        <v>295</v>
      </c>
      <c r="D2919" s="25"/>
      <c r="E2919" s="25" t="s">
        <v>14</v>
      </c>
      <c r="F2919" s="7" t="s">
        <v>28</v>
      </c>
      <c r="G2919" s="7" t="s">
        <v>49</v>
      </c>
      <c r="I2919" s="7">
        <v>3</v>
      </c>
      <c r="J2919" s="7">
        <v>2.2069999999999999</v>
      </c>
      <c r="K2919" s="7">
        <v>0.131632</v>
      </c>
      <c r="L2919" s="7">
        <v>3</v>
      </c>
      <c r="M2919" s="7">
        <v>0.92800000000000005</v>
      </c>
      <c r="N2919" s="7">
        <v>0.105652</v>
      </c>
    </row>
    <row r="2920" spans="1:14" x14ac:dyDescent="0.25">
      <c r="B2920" s="25" t="s">
        <v>363</v>
      </c>
      <c r="C2920" s="25" t="s">
        <v>295</v>
      </c>
      <c r="D2920" s="25"/>
      <c r="E2920" s="25" t="s">
        <v>14</v>
      </c>
      <c r="F2920" s="7" t="s">
        <v>28</v>
      </c>
      <c r="G2920" s="7" t="s">
        <v>50</v>
      </c>
      <c r="I2920" s="7">
        <v>3</v>
      </c>
      <c r="J2920" s="7">
        <v>2.7850000000000001</v>
      </c>
      <c r="K2920" s="7">
        <v>0.157612</v>
      </c>
      <c r="L2920" s="7">
        <v>3</v>
      </c>
      <c r="M2920" s="7">
        <v>0.92800000000000005</v>
      </c>
      <c r="N2920" s="7">
        <v>0.18532399999999999</v>
      </c>
    </row>
    <row r="2921" spans="1:14" x14ac:dyDescent="0.25">
      <c r="B2921" s="25" t="s">
        <v>363</v>
      </c>
      <c r="C2921" s="25" t="s">
        <v>295</v>
      </c>
      <c r="D2921" s="25"/>
      <c r="E2921" s="25" t="s">
        <v>14</v>
      </c>
      <c r="F2921" s="7" t="s">
        <v>28</v>
      </c>
      <c r="G2921" s="7" t="s">
        <v>103</v>
      </c>
      <c r="I2921" s="7">
        <v>3</v>
      </c>
      <c r="J2921" s="7">
        <v>2.359</v>
      </c>
      <c r="K2921" s="7">
        <v>0.105652</v>
      </c>
      <c r="L2921" s="7">
        <v>3</v>
      </c>
      <c r="M2921" s="7">
        <v>0.95899999999999996</v>
      </c>
      <c r="N2921" s="7">
        <v>0.105652</v>
      </c>
    </row>
    <row r="2922" spans="1:14" x14ac:dyDescent="0.25">
      <c r="B2922" s="25" t="s">
        <v>363</v>
      </c>
      <c r="C2922" s="25" t="s">
        <v>295</v>
      </c>
      <c r="D2922" s="25"/>
      <c r="E2922" s="25" t="s">
        <v>14</v>
      </c>
      <c r="F2922" s="7" t="s">
        <v>28</v>
      </c>
      <c r="G2922" s="7" t="s">
        <v>30</v>
      </c>
      <c r="I2922" s="7">
        <v>3</v>
      </c>
      <c r="J2922" s="7">
        <v>0.82199999999999995</v>
      </c>
      <c r="K2922" s="7">
        <v>0.131632</v>
      </c>
      <c r="L2922" s="7">
        <v>3</v>
      </c>
      <c r="M2922" s="7">
        <v>0.98899999999999999</v>
      </c>
      <c r="N2922" s="7">
        <v>0.21130399999999999</v>
      </c>
    </row>
    <row r="2923" spans="1:14" x14ac:dyDescent="0.25">
      <c r="B2923" s="25" t="s">
        <v>363</v>
      </c>
      <c r="C2923" s="25" t="s">
        <v>295</v>
      </c>
      <c r="D2923" s="25"/>
      <c r="E2923" s="25" t="s">
        <v>14</v>
      </c>
      <c r="F2923" s="7" t="s">
        <v>28</v>
      </c>
      <c r="G2923" s="7" t="s">
        <v>361</v>
      </c>
      <c r="I2923" s="7">
        <v>3</v>
      </c>
      <c r="J2923" s="7">
        <v>2.3889999999999998</v>
      </c>
      <c r="K2923" s="7">
        <v>0.23728399999999999</v>
      </c>
      <c r="L2923" s="7">
        <v>3</v>
      </c>
      <c r="M2923" s="7">
        <v>0.91300000000000003</v>
      </c>
      <c r="N2923" s="7">
        <v>0.263264</v>
      </c>
    </row>
    <row r="2924" spans="1:14" x14ac:dyDescent="0.25">
      <c r="B2924" s="25" t="s">
        <v>363</v>
      </c>
      <c r="C2924" s="25" t="s">
        <v>295</v>
      </c>
      <c r="D2924" s="25"/>
      <c r="E2924" s="25" t="s">
        <v>14</v>
      </c>
      <c r="F2924" s="7" t="s">
        <v>28</v>
      </c>
      <c r="G2924" s="7" t="s">
        <v>44</v>
      </c>
      <c r="I2924" s="7">
        <v>3</v>
      </c>
      <c r="J2924" s="7">
        <v>2.13</v>
      </c>
      <c r="K2924" s="7">
        <v>7.9672000000000007E-2</v>
      </c>
      <c r="L2924" s="7">
        <v>3</v>
      </c>
      <c r="M2924" s="7">
        <v>0.91300000000000003</v>
      </c>
      <c r="N2924" s="7">
        <v>0.157612</v>
      </c>
    </row>
    <row r="2925" spans="1:14" x14ac:dyDescent="0.25">
      <c r="B2925" s="25"/>
      <c r="C2925" s="25"/>
      <c r="D2925" s="25"/>
      <c r="E2925" s="25"/>
    </row>
    <row r="2926" spans="1:14" x14ac:dyDescent="0.25">
      <c r="B2926" s="25"/>
      <c r="C2926" s="25"/>
      <c r="D2926" s="18" t="s">
        <v>372</v>
      </c>
      <c r="E2926" s="18" t="s">
        <v>373</v>
      </c>
      <c r="F2926" s="18" t="s">
        <v>374</v>
      </c>
      <c r="G2926" s="18" t="s">
        <v>375</v>
      </c>
      <c r="H2926" s="18" t="s">
        <v>376</v>
      </c>
      <c r="I2926" s="18" t="s">
        <v>377</v>
      </c>
      <c r="J2926" s="18" t="s">
        <v>378</v>
      </c>
      <c r="K2926" s="18"/>
      <c r="L2926" s="18" t="s">
        <v>379</v>
      </c>
      <c r="M2926" s="18" t="s">
        <v>380</v>
      </c>
    </row>
    <row r="2927" spans="1:14" x14ac:dyDescent="0.25">
      <c r="B2927" s="25"/>
      <c r="C2927" s="25"/>
      <c r="D2927" s="18">
        <v>1</v>
      </c>
      <c r="E2927" s="18">
        <v>3.1E-2</v>
      </c>
      <c r="F2927" s="18">
        <v>147.18199999999999</v>
      </c>
      <c r="G2927" s="18">
        <v>88.5</v>
      </c>
      <c r="H2927" s="18">
        <v>149.5</v>
      </c>
      <c r="I2927" s="18">
        <v>-90</v>
      </c>
      <c r="J2927" s="18">
        <v>0.97399999999999998</v>
      </c>
      <c r="K2927" s="18"/>
      <c r="L2927" s="18">
        <v>0.97399999999999998</v>
      </c>
      <c r="M2927" s="18">
        <f t="shared" ref="M2927:M2940" si="110">J2941*1.732</f>
        <v>0.21130399999999999</v>
      </c>
    </row>
    <row r="2928" spans="1:14" x14ac:dyDescent="0.25">
      <c r="B2928" s="25"/>
      <c r="C2928" s="25"/>
      <c r="D2928" s="18">
        <v>2</v>
      </c>
      <c r="E2928" s="18">
        <v>0.03</v>
      </c>
      <c r="F2928" s="18">
        <v>214.45</v>
      </c>
      <c r="G2928" s="18">
        <v>162.5</v>
      </c>
      <c r="H2928" s="18">
        <v>217</v>
      </c>
      <c r="I2928" s="18">
        <v>-90</v>
      </c>
      <c r="J2928" s="18">
        <v>0.92800000000000005</v>
      </c>
      <c r="K2928" s="18"/>
      <c r="L2928" s="18">
        <v>0.92800000000000005</v>
      </c>
      <c r="M2928" s="18">
        <f t="shared" si="110"/>
        <v>0.105652</v>
      </c>
    </row>
    <row r="2929" spans="2:13" x14ac:dyDescent="0.25">
      <c r="B2929" s="25"/>
      <c r="C2929" s="25"/>
      <c r="D2929" s="18">
        <v>3</v>
      </c>
      <c r="E2929" s="18">
        <v>0.03</v>
      </c>
      <c r="F2929" s="18">
        <v>252.15899999999999</v>
      </c>
      <c r="G2929" s="18">
        <v>193.5</v>
      </c>
      <c r="H2929" s="18">
        <v>255</v>
      </c>
      <c r="I2929" s="18">
        <v>-90</v>
      </c>
      <c r="J2929" s="18">
        <v>0.92800000000000005</v>
      </c>
      <c r="K2929" s="18"/>
      <c r="L2929" s="18">
        <v>0.92800000000000005</v>
      </c>
      <c r="M2929" s="18">
        <f t="shared" si="110"/>
        <v>0.18532399999999999</v>
      </c>
    </row>
    <row r="2930" spans="2:13" x14ac:dyDescent="0.25">
      <c r="B2930" s="25"/>
      <c r="C2930" s="25"/>
      <c r="D2930" s="18">
        <v>4</v>
      </c>
      <c r="E2930" s="18">
        <v>3.1E-2</v>
      </c>
      <c r="F2930" s="18">
        <v>221.85400000000001</v>
      </c>
      <c r="G2930" s="18">
        <v>139</v>
      </c>
      <c r="H2930" s="18">
        <v>227</v>
      </c>
      <c r="I2930" s="18">
        <v>-90</v>
      </c>
      <c r="J2930" s="18">
        <v>0.95899999999999996</v>
      </c>
      <c r="K2930" s="18"/>
      <c r="L2930" s="18">
        <v>0.95899999999999996</v>
      </c>
      <c r="M2930" s="18">
        <f t="shared" si="110"/>
        <v>0.105652</v>
      </c>
    </row>
    <row r="2931" spans="2:13" x14ac:dyDescent="0.25">
      <c r="B2931" s="25"/>
      <c r="C2931" s="25"/>
      <c r="D2931" s="18">
        <v>5</v>
      </c>
      <c r="E2931" s="18">
        <v>3.1E-2</v>
      </c>
      <c r="F2931" s="18">
        <v>191.15</v>
      </c>
      <c r="G2931" s="18">
        <v>144</v>
      </c>
      <c r="H2931" s="18">
        <v>194.5</v>
      </c>
      <c r="I2931" s="18">
        <v>-90</v>
      </c>
      <c r="J2931" s="18">
        <v>0.98899999999999999</v>
      </c>
      <c r="K2931" s="18"/>
      <c r="L2931" s="18">
        <v>0.98899999999999999</v>
      </c>
      <c r="M2931" s="18">
        <f t="shared" si="110"/>
        <v>0.21130399999999999</v>
      </c>
    </row>
    <row r="2932" spans="2:13" x14ac:dyDescent="0.25">
      <c r="B2932" s="25"/>
      <c r="C2932" s="25"/>
      <c r="D2932" s="18">
        <v>6</v>
      </c>
      <c r="E2932" s="18">
        <v>2.9000000000000001E-2</v>
      </c>
      <c r="F2932" s="18">
        <v>32.935000000000002</v>
      </c>
      <c r="G2932" s="18">
        <v>31</v>
      </c>
      <c r="H2932" s="18">
        <v>33</v>
      </c>
      <c r="I2932" s="18">
        <v>-90</v>
      </c>
      <c r="J2932" s="18">
        <v>0.91300000000000003</v>
      </c>
      <c r="K2932" s="18"/>
      <c r="L2932" s="18">
        <v>0.91300000000000003</v>
      </c>
      <c r="M2932" s="18">
        <f t="shared" si="110"/>
        <v>0.263264</v>
      </c>
    </row>
    <row r="2933" spans="2:13" x14ac:dyDescent="0.25">
      <c r="B2933" s="25"/>
      <c r="C2933" s="25"/>
      <c r="D2933" s="18">
        <v>7</v>
      </c>
      <c r="E2933" s="18">
        <v>2.9000000000000001E-2</v>
      </c>
      <c r="F2933" s="18">
        <v>150.67699999999999</v>
      </c>
      <c r="G2933" s="18">
        <v>111</v>
      </c>
      <c r="H2933" s="18">
        <v>152</v>
      </c>
      <c r="I2933" s="18">
        <v>-90</v>
      </c>
      <c r="J2933" s="18">
        <v>0.91300000000000003</v>
      </c>
      <c r="K2933" s="18"/>
      <c r="L2933" s="18">
        <v>0.91300000000000003</v>
      </c>
      <c r="M2933" s="18">
        <f t="shared" si="110"/>
        <v>0.157612</v>
      </c>
    </row>
    <row r="2934" spans="2:13" x14ac:dyDescent="0.25">
      <c r="B2934" s="25"/>
      <c r="C2934" s="25"/>
      <c r="D2934" s="18">
        <v>8</v>
      </c>
      <c r="E2934" s="18">
        <v>9.2999999999999999E-2</v>
      </c>
      <c r="F2934" s="18">
        <v>161.83000000000001</v>
      </c>
      <c r="G2934" s="18">
        <v>85</v>
      </c>
      <c r="H2934" s="18">
        <v>239.5</v>
      </c>
      <c r="I2934" s="18">
        <v>-90</v>
      </c>
      <c r="J2934" s="18">
        <v>3.0129999999999999</v>
      </c>
      <c r="K2934" s="18"/>
      <c r="L2934" s="18">
        <v>3.0129999999999999</v>
      </c>
      <c r="M2934" s="18">
        <f t="shared" si="110"/>
        <v>0.131632</v>
      </c>
    </row>
    <row r="2935" spans="2:13" x14ac:dyDescent="0.25">
      <c r="B2935" s="25"/>
      <c r="C2935" s="25"/>
      <c r="D2935" s="18">
        <v>9</v>
      </c>
      <c r="E2935" s="18">
        <v>6.9000000000000006E-2</v>
      </c>
      <c r="F2935" s="18">
        <v>96.278000000000006</v>
      </c>
      <c r="G2935" s="18">
        <v>66.290999999999997</v>
      </c>
      <c r="H2935" s="18">
        <v>194.5</v>
      </c>
      <c r="I2935" s="18">
        <v>-90</v>
      </c>
      <c r="J2935" s="18">
        <v>2.2069999999999999</v>
      </c>
      <c r="K2935" s="18"/>
      <c r="L2935" s="18">
        <v>2.2069999999999999</v>
      </c>
      <c r="M2935" s="18">
        <f t="shared" si="110"/>
        <v>0.131632</v>
      </c>
    </row>
    <row r="2936" spans="2:13" x14ac:dyDescent="0.25">
      <c r="B2936" s="25"/>
      <c r="C2936" s="25"/>
      <c r="D2936" s="18">
        <v>10</v>
      </c>
      <c r="E2936" s="18">
        <v>8.5999999999999993E-2</v>
      </c>
      <c r="F2936" s="18">
        <v>149.57</v>
      </c>
      <c r="G2936" s="18">
        <v>115.45699999999999</v>
      </c>
      <c r="H2936" s="18">
        <v>205.5</v>
      </c>
      <c r="I2936" s="18">
        <v>-90</v>
      </c>
      <c r="J2936" s="18">
        <v>2.7850000000000001</v>
      </c>
      <c r="K2936" s="18"/>
      <c r="L2936" s="18">
        <v>2.7850000000000001</v>
      </c>
      <c r="M2936" s="18">
        <f t="shared" si="110"/>
        <v>0.157612</v>
      </c>
    </row>
    <row r="2937" spans="2:13" x14ac:dyDescent="0.25">
      <c r="B2937" s="25"/>
      <c r="C2937" s="25"/>
      <c r="D2937" s="18">
        <v>11</v>
      </c>
      <c r="E2937" s="18">
        <v>7.2999999999999995E-2</v>
      </c>
      <c r="F2937" s="18">
        <v>68.775999999999996</v>
      </c>
      <c r="G2937" s="18">
        <v>44.131</v>
      </c>
      <c r="H2937" s="18">
        <v>194.5</v>
      </c>
      <c r="I2937" s="18">
        <v>-90</v>
      </c>
      <c r="J2937" s="18">
        <v>2.359</v>
      </c>
      <c r="K2937" s="18"/>
      <c r="L2937" s="18">
        <v>2.359</v>
      </c>
      <c r="M2937" s="18">
        <f t="shared" si="110"/>
        <v>0.105652</v>
      </c>
    </row>
    <row r="2938" spans="2:13" x14ac:dyDescent="0.25">
      <c r="B2938" s="25"/>
      <c r="C2938" s="25"/>
      <c r="D2938" s="18">
        <v>12</v>
      </c>
      <c r="E2938" s="18">
        <v>2.5999999999999999E-2</v>
      </c>
      <c r="F2938" s="18">
        <v>129.47300000000001</v>
      </c>
      <c r="G2938" s="18">
        <v>129</v>
      </c>
      <c r="H2938" s="18">
        <v>139.75</v>
      </c>
      <c r="I2938" s="18">
        <v>-90</v>
      </c>
      <c r="J2938" s="18">
        <v>0.82199999999999995</v>
      </c>
      <c r="K2938" s="18"/>
      <c r="L2938" s="18">
        <v>0.82199999999999995</v>
      </c>
      <c r="M2938" s="18">
        <f t="shared" si="110"/>
        <v>0.131632</v>
      </c>
    </row>
    <row r="2939" spans="2:13" x14ac:dyDescent="0.25">
      <c r="B2939" s="25"/>
      <c r="C2939" s="25"/>
      <c r="D2939" s="18">
        <v>13</v>
      </c>
      <c r="E2939" s="18">
        <v>7.3999999999999996E-2</v>
      </c>
      <c r="F2939" s="18">
        <v>56.72</v>
      </c>
      <c r="G2939" s="18">
        <v>35.576000000000001</v>
      </c>
      <c r="H2939" s="18">
        <v>203.5</v>
      </c>
      <c r="I2939" s="18">
        <v>-90</v>
      </c>
      <c r="J2939" s="18">
        <v>2.3889999999999998</v>
      </c>
      <c r="K2939" s="18"/>
      <c r="L2939" s="18">
        <v>2.3889999999999998</v>
      </c>
      <c r="M2939" s="18">
        <f t="shared" si="110"/>
        <v>0.23728400000000002</v>
      </c>
    </row>
    <row r="2940" spans="2:13" x14ac:dyDescent="0.25">
      <c r="B2940" s="25"/>
      <c r="C2940" s="25"/>
      <c r="D2940" s="18">
        <v>14</v>
      </c>
      <c r="E2940" s="18">
        <v>6.6000000000000003E-2</v>
      </c>
      <c r="F2940" s="18">
        <v>222.93700000000001</v>
      </c>
      <c r="G2940" s="18">
        <v>172</v>
      </c>
      <c r="H2940" s="18">
        <v>242</v>
      </c>
      <c r="I2940" s="18">
        <v>-90</v>
      </c>
      <c r="J2940" s="30">
        <v>2.13</v>
      </c>
      <c r="K2940" s="18"/>
      <c r="L2940" s="30">
        <v>2.13</v>
      </c>
      <c r="M2940" s="18">
        <f t="shared" si="110"/>
        <v>7.9671999999999993E-2</v>
      </c>
    </row>
    <row r="2941" spans="2:13" x14ac:dyDescent="0.25">
      <c r="B2941" s="25"/>
      <c r="C2941" s="25"/>
      <c r="D2941" s="18">
        <v>15</v>
      </c>
      <c r="E2941" s="18">
        <v>5.0000000000000001E-3</v>
      </c>
      <c r="F2941" s="18">
        <v>146.19999999999999</v>
      </c>
      <c r="G2941" s="18">
        <v>91.5</v>
      </c>
      <c r="H2941" s="18">
        <v>177</v>
      </c>
      <c r="I2941" s="18">
        <v>-90</v>
      </c>
      <c r="J2941" s="18">
        <v>0.122</v>
      </c>
      <c r="K2941" s="18"/>
      <c r="L2941" s="18"/>
      <c r="M2941" s="18"/>
    </row>
    <row r="2942" spans="2:13" x14ac:dyDescent="0.25">
      <c r="B2942" s="25"/>
      <c r="C2942" s="25"/>
      <c r="D2942" s="18">
        <v>16</v>
      </c>
      <c r="E2942" s="18">
        <v>3.0000000000000001E-3</v>
      </c>
      <c r="F2942" s="18">
        <v>147.25</v>
      </c>
      <c r="G2942" s="18">
        <v>125.75</v>
      </c>
      <c r="H2942" s="18">
        <v>168.25</v>
      </c>
      <c r="I2942" s="18">
        <v>-90</v>
      </c>
      <c r="J2942" s="18">
        <v>6.0999999999999999E-2</v>
      </c>
      <c r="K2942" s="18"/>
      <c r="L2942" s="18"/>
      <c r="M2942" s="18"/>
    </row>
    <row r="2943" spans="2:13" x14ac:dyDescent="0.25">
      <c r="B2943" s="25"/>
      <c r="C2943" s="25"/>
      <c r="D2943" s="18">
        <v>17</v>
      </c>
      <c r="E2943" s="18">
        <v>5.0000000000000001E-3</v>
      </c>
      <c r="F2943" s="18">
        <v>141.6</v>
      </c>
      <c r="G2943" s="18">
        <v>102.5</v>
      </c>
      <c r="H2943" s="18">
        <v>171.25</v>
      </c>
      <c r="I2943" s="18">
        <v>-90</v>
      </c>
      <c r="J2943" s="18">
        <v>0.107</v>
      </c>
      <c r="K2943" s="18"/>
      <c r="L2943" s="18"/>
      <c r="M2943" s="18"/>
    </row>
    <row r="2944" spans="2:13" x14ac:dyDescent="0.25">
      <c r="B2944" s="25"/>
      <c r="C2944" s="25"/>
      <c r="D2944" s="18">
        <v>18</v>
      </c>
      <c r="E2944" s="18">
        <v>3.0000000000000001E-3</v>
      </c>
      <c r="F2944" s="18">
        <v>149.167</v>
      </c>
      <c r="G2944" s="18">
        <v>133.25</v>
      </c>
      <c r="H2944" s="18">
        <v>166.25</v>
      </c>
      <c r="I2944" s="18">
        <v>-90</v>
      </c>
      <c r="J2944" s="18">
        <v>6.0999999999999999E-2</v>
      </c>
      <c r="K2944" s="18"/>
      <c r="L2944" s="18"/>
      <c r="M2944" s="18"/>
    </row>
    <row r="2945" spans="1:14" x14ac:dyDescent="0.25">
      <c r="B2945" s="25"/>
      <c r="C2945" s="25"/>
      <c r="D2945" s="18">
        <v>19</v>
      </c>
      <c r="E2945" s="18">
        <v>5.0000000000000001E-3</v>
      </c>
      <c r="F2945" s="18">
        <v>107</v>
      </c>
      <c r="G2945" s="18">
        <v>83.5</v>
      </c>
      <c r="H2945" s="18">
        <v>171.5</v>
      </c>
      <c r="I2945" s="18">
        <v>-90</v>
      </c>
      <c r="J2945" s="18">
        <v>0.122</v>
      </c>
      <c r="K2945" s="18"/>
      <c r="L2945" s="18"/>
      <c r="M2945" s="18"/>
    </row>
    <row r="2946" spans="1:14" x14ac:dyDescent="0.25">
      <c r="B2946" s="25"/>
      <c r="C2946" s="25"/>
      <c r="D2946" s="18">
        <v>20</v>
      </c>
      <c r="E2946" s="18">
        <v>6.0000000000000001E-3</v>
      </c>
      <c r="F2946" s="18">
        <v>99.667000000000002</v>
      </c>
      <c r="G2946" s="18">
        <v>80</v>
      </c>
      <c r="H2946" s="18">
        <v>126</v>
      </c>
      <c r="I2946" s="18">
        <v>-90</v>
      </c>
      <c r="J2946" s="18">
        <v>0.152</v>
      </c>
      <c r="K2946" s="18"/>
      <c r="L2946" s="18"/>
      <c r="M2946" s="18"/>
    </row>
    <row r="2947" spans="1:14" x14ac:dyDescent="0.25">
      <c r="B2947" s="25"/>
      <c r="C2947" s="25"/>
      <c r="D2947" s="18">
        <v>21</v>
      </c>
      <c r="E2947" s="18">
        <v>4.0000000000000001E-3</v>
      </c>
      <c r="F2947" s="18">
        <v>157.375</v>
      </c>
      <c r="G2947" s="18">
        <v>95.5</v>
      </c>
      <c r="H2947" s="18">
        <v>251</v>
      </c>
      <c r="I2947" s="18">
        <v>-90</v>
      </c>
      <c r="J2947" s="18">
        <v>9.0999999999999998E-2</v>
      </c>
      <c r="K2947" s="18"/>
      <c r="L2947" s="18"/>
      <c r="M2947" s="18"/>
    </row>
    <row r="2948" spans="1:14" x14ac:dyDescent="0.25">
      <c r="B2948" s="25"/>
      <c r="C2948" s="25"/>
      <c r="D2948" s="18">
        <v>22</v>
      </c>
      <c r="E2948" s="18">
        <v>4.0000000000000001E-3</v>
      </c>
      <c r="F2948" s="18">
        <v>159.18799999999999</v>
      </c>
      <c r="G2948" s="18">
        <v>128</v>
      </c>
      <c r="H2948" s="18">
        <v>179.5</v>
      </c>
      <c r="I2948" s="18">
        <v>-90</v>
      </c>
      <c r="J2948" s="18">
        <v>7.5999999999999998E-2</v>
      </c>
      <c r="K2948" s="18"/>
      <c r="L2948" s="18"/>
      <c r="M2948" s="18"/>
    </row>
    <row r="2949" spans="1:14" x14ac:dyDescent="0.25">
      <c r="B2949" s="25"/>
      <c r="C2949" s="25"/>
      <c r="D2949" s="18">
        <v>23</v>
      </c>
      <c r="E2949" s="18">
        <v>4.0000000000000001E-3</v>
      </c>
      <c r="F2949" s="18">
        <v>129.625</v>
      </c>
      <c r="G2949" s="18">
        <v>115.5</v>
      </c>
      <c r="H2949" s="18">
        <v>146.667</v>
      </c>
      <c r="I2949" s="18">
        <v>-90</v>
      </c>
      <c r="J2949" s="18">
        <v>7.5999999999999998E-2</v>
      </c>
      <c r="K2949" s="18"/>
      <c r="L2949" s="18"/>
      <c r="M2949" s="18"/>
    </row>
    <row r="2950" spans="1:14" x14ac:dyDescent="0.25">
      <c r="B2950" s="25"/>
      <c r="C2950" s="25"/>
      <c r="D2950" s="18">
        <v>24</v>
      </c>
      <c r="E2950" s="18">
        <v>4.0000000000000001E-3</v>
      </c>
      <c r="F2950" s="18">
        <v>153.5</v>
      </c>
      <c r="G2950" s="18">
        <v>81.5</v>
      </c>
      <c r="H2950" s="18">
        <v>177.5</v>
      </c>
      <c r="I2950" s="18">
        <v>-90</v>
      </c>
      <c r="J2950" s="18">
        <v>9.0999999999999998E-2</v>
      </c>
      <c r="K2950" s="18"/>
      <c r="L2950" s="18"/>
      <c r="M2950" s="18"/>
    </row>
    <row r="2951" spans="1:14" x14ac:dyDescent="0.25">
      <c r="B2951" s="25"/>
      <c r="C2951" s="25"/>
      <c r="D2951" s="18">
        <v>25</v>
      </c>
      <c r="E2951" s="18">
        <v>3.0000000000000001E-3</v>
      </c>
      <c r="F2951" s="18">
        <v>82</v>
      </c>
      <c r="G2951" s="18">
        <v>59.5</v>
      </c>
      <c r="H2951" s="18">
        <v>110</v>
      </c>
      <c r="I2951" s="18">
        <v>-90</v>
      </c>
      <c r="J2951" s="18">
        <v>6.0999999999999999E-2</v>
      </c>
      <c r="K2951" s="18"/>
      <c r="L2951" s="18"/>
      <c r="M2951" s="18"/>
    </row>
    <row r="2952" spans="1:14" x14ac:dyDescent="0.25">
      <c r="B2952" s="25"/>
      <c r="C2952" s="25"/>
      <c r="D2952" s="18">
        <v>26</v>
      </c>
      <c r="E2952" s="18">
        <v>4.0000000000000001E-3</v>
      </c>
      <c r="F2952" s="18">
        <v>139.875</v>
      </c>
      <c r="G2952" s="18">
        <v>106</v>
      </c>
      <c r="H2952" s="18">
        <v>177.333</v>
      </c>
      <c r="I2952" s="18">
        <v>-90</v>
      </c>
      <c r="J2952" s="18">
        <v>7.5999999999999998E-2</v>
      </c>
      <c r="K2952" s="18"/>
      <c r="L2952" s="18"/>
      <c r="M2952" s="18"/>
    </row>
    <row r="2953" spans="1:14" x14ac:dyDescent="0.25">
      <c r="B2953" s="25"/>
      <c r="C2953" s="25"/>
      <c r="D2953" s="18">
        <v>27</v>
      </c>
      <c r="E2953" s="18">
        <v>6.0000000000000001E-3</v>
      </c>
      <c r="F2953" s="18">
        <v>157.09200000000001</v>
      </c>
      <c r="G2953" s="18">
        <v>88</v>
      </c>
      <c r="H2953" s="18">
        <v>177.5</v>
      </c>
      <c r="I2953" s="18">
        <v>-90</v>
      </c>
      <c r="J2953" s="18">
        <v>0.13700000000000001</v>
      </c>
      <c r="K2953" s="18"/>
      <c r="L2953" s="18"/>
      <c r="M2953" s="18"/>
    </row>
    <row r="2954" spans="1:14" x14ac:dyDescent="0.25">
      <c r="B2954" s="25"/>
      <c r="C2954" s="25"/>
      <c r="D2954" s="18">
        <v>28</v>
      </c>
      <c r="E2954" s="18">
        <v>3.0000000000000001E-3</v>
      </c>
      <c r="F2954" s="18">
        <v>100.5</v>
      </c>
      <c r="G2954" s="18">
        <v>91</v>
      </c>
      <c r="H2954" s="18">
        <v>116.5</v>
      </c>
      <c r="I2954" s="18">
        <v>-90</v>
      </c>
      <c r="J2954" s="18">
        <v>4.5999999999999999E-2</v>
      </c>
      <c r="K2954" s="18"/>
      <c r="L2954" s="18"/>
      <c r="M2954" s="18"/>
    </row>
    <row r="2955" spans="1:14" ht="14.4" customHeight="1" x14ac:dyDescent="0.25">
      <c r="B2955" s="25"/>
      <c r="C2955" s="25"/>
      <c r="D2955" s="25"/>
      <c r="E2955" s="25"/>
    </row>
    <row r="2956" spans="1:14" s="25" customFormat="1" x14ac:dyDescent="0.25">
      <c r="A2956" s="25">
        <v>50</v>
      </c>
      <c r="B2956" s="25" t="s">
        <v>365</v>
      </c>
      <c r="C2956" s="25" t="s">
        <v>295</v>
      </c>
      <c r="E2956" s="7" t="s">
        <v>367</v>
      </c>
      <c r="F2956" s="7" t="s">
        <v>28</v>
      </c>
      <c r="G2956" s="25" t="s">
        <v>367</v>
      </c>
      <c r="I2956" s="7">
        <v>3</v>
      </c>
      <c r="J2956" s="7">
        <v>4.423</v>
      </c>
      <c r="K2956" s="7">
        <v>0.4763</v>
      </c>
      <c r="L2956" s="7">
        <v>3</v>
      </c>
      <c r="M2956" s="25">
        <v>0.879</v>
      </c>
      <c r="N2956" s="25">
        <v>0.19051999999999999</v>
      </c>
    </row>
    <row r="2957" spans="1:14" x14ac:dyDescent="0.25">
      <c r="B2957" s="25" t="s">
        <v>365</v>
      </c>
      <c r="C2957" s="25" t="s">
        <v>295</v>
      </c>
      <c r="D2957" s="25"/>
      <c r="E2957" s="7" t="s">
        <v>367</v>
      </c>
      <c r="F2957" s="7" t="s">
        <v>28</v>
      </c>
      <c r="G2957" s="7" t="s">
        <v>368</v>
      </c>
      <c r="I2957" s="7">
        <v>3</v>
      </c>
      <c r="J2957" s="7">
        <v>0.11</v>
      </c>
      <c r="K2957" s="7">
        <v>0</v>
      </c>
      <c r="L2957" s="7">
        <v>3</v>
      </c>
      <c r="M2957" s="7">
        <v>0.85199999999999998</v>
      </c>
      <c r="N2957" s="7">
        <v>0.19051999999999999</v>
      </c>
    </row>
    <row r="2958" spans="1:14" x14ac:dyDescent="0.25">
      <c r="B2958" s="25" t="s">
        <v>365</v>
      </c>
      <c r="C2958" s="25" t="s">
        <v>295</v>
      </c>
      <c r="D2958" s="25"/>
      <c r="E2958" s="7" t="s">
        <v>367</v>
      </c>
      <c r="F2958" s="7" t="s">
        <v>28</v>
      </c>
      <c r="G2958" s="7" t="s">
        <v>110</v>
      </c>
      <c r="I2958" s="7">
        <v>3</v>
      </c>
      <c r="J2958" s="7">
        <v>5.5E-2</v>
      </c>
      <c r="K2958" s="7">
        <v>0.14202400000000001</v>
      </c>
      <c r="L2958" s="7">
        <v>3</v>
      </c>
      <c r="M2958" s="7">
        <v>0.85199999999999998</v>
      </c>
      <c r="N2958" s="7">
        <v>0.14202400000000001</v>
      </c>
    </row>
    <row r="2959" spans="1:14" x14ac:dyDescent="0.25">
      <c r="B2959" s="25" t="s">
        <v>365</v>
      </c>
      <c r="C2959" s="25" t="s">
        <v>295</v>
      </c>
      <c r="D2959" s="25"/>
      <c r="E2959" s="7" t="s">
        <v>367</v>
      </c>
      <c r="F2959" s="7" t="s">
        <v>28</v>
      </c>
      <c r="G2959" s="7" t="s">
        <v>128</v>
      </c>
      <c r="I2959" s="7">
        <v>3</v>
      </c>
      <c r="J2959" s="7">
        <v>8.2000000000000003E-2</v>
      </c>
      <c r="K2959" s="7">
        <v>0.14202400000000001</v>
      </c>
      <c r="L2959" s="7">
        <v>3</v>
      </c>
      <c r="M2959" s="7">
        <v>0.79700000000000004</v>
      </c>
      <c r="N2959" s="7">
        <v>0.19051999999999999</v>
      </c>
    </row>
    <row r="2960" spans="1:14" x14ac:dyDescent="0.25">
      <c r="B2960" s="25" t="s">
        <v>365</v>
      </c>
      <c r="C2960" s="25" t="s">
        <v>295</v>
      </c>
      <c r="D2960" s="25"/>
      <c r="E2960" s="7" t="s">
        <v>367</v>
      </c>
      <c r="F2960" s="7" t="s">
        <v>28</v>
      </c>
      <c r="G2960" s="7" t="s">
        <v>50</v>
      </c>
      <c r="I2960" s="7">
        <v>3</v>
      </c>
      <c r="J2960" s="7">
        <v>0.27500000000000002</v>
      </c>
      <c r="K2960" s="7">
        <v>0.19051999999999999</v>
      </c>
      <c r="L2960" s="7">
        <v>3</v>
      </c>
      <c r="M2960" s="7">
        <v>0.76900000000000002</v>
      </c>
      <c r="N2960" s="7">
        <v>4.6764E-2</v>
      </c>
    </row>
    <row r="2961" spans="2:14" x14ac:dyDescent="0.25">
      <c r="B2961" s="25" t="s">
        <v>365</v>
      </c>
      <c r="C2961" s="25" t="s">
        <v>295</v>
      </c>
      <c r="D2961" s="25"/>
      <c r="E2961" s="7" t="s">
        <v>367</v>
      </c>
      <c r="F2961" s="7" t="s">
        <v>28</v>
      </c>
      <c r="G2961" s="7" t="s">
        <v>49</v>
      </c>
      <c r="I2961" s="7">
        <v>3</v>
      </c>
      <c r="J2961" s="7">
        <v>0.22</v>
      </c>
      <c r="K2961" s="7">
        <v>0.14202400000000001</v>
      </c>
      <c r="L2961" s="7">
        <v>3</v>
      </c>
      <c r="M2961" s="7">
        <v>0.79700000000000004</v>
      </c>
      <c r="N2961" s="7">
        <v>0.23728399999999999</v>
      </c>
    </row>
    <row r="2962" spans="2:14" x14ac:dyDescent="0.25">
      <c r="B2962" s="7" t="s">
        <v>365</v>
      </c>
      <c r="C2962" s="7" t="s">
        <v>295</v>
      </c>
      <c r="E2962" s="7" t="s">
        <v>367</v>
      </c>
      <c r="F2962" s="7" t="s">
        <v>28</v>
      </c>
      <c r="G2962" s="7" t="s">
        <v>103</v>
      </c>
      <c r="I2962" s="7">
        <v>3</v>
      </c>
      <c r="J2962" s="7">
        <v>8.2000000000000003E-2</v>
      </c>
      <c r="K2962" s="7">
        <v>0.14202400000000001</v>
      </c>
      <c r="L2962" s="7">
        <v>3</v>
      </c>
      <c r="M2962" s="7">
        <v>0.82399999999999995</v>
      </c>
      <c r="N2962" s="7">
        <v>0.19051999999999999</v>
      </c>
    </row>
    <row r="2963" spans="2:14" x14ac:dyDescent="0.25">
      <c r="B2963" s="7" t="s">
        <v>365</v>
      </c>
      <c r="C2963" s="7" t="s">
        <v>295</v>
      </c>
      <c r="E2963" s="7" t="s">
        <v>367</v>
      </c>
      <c r="F2963" s="7" t="s">
        <v>28</v>
      </c>
      <c r="G2963" s="7" t="s">
        <v>361</v>
      </c>
      <c r="I2963" s="7">
        <v>3</v>
      </c>
      <c r="J2963" s="7">
        <v>0.33</v>
      </c>
      <c r="K2963" s="7">
        <v>0.14202400000000001</v>
      </c>
      <c r="L2963" s="7">
        <v>3</v>
      </c>
      <c r="M2963" s="7">
        <v>0.98899999999999999</v>
      </c>
      <c r="N2963" s="7">
        <v>0.33254400000000001</v>
      </c>
    </row>
    <row r="2965" spans="2:14" x14ac:dyDescent="0.25">
      <c r="D2965" s="18" t="s">
        <v>372</v>
      </c>
      <c r="E2965" s="18" t="s">
        <v>373</v>
      </c>
      <c r="F2965" s="18" t="s">
        <v>374</v>
      </c>
      <c r="G2965" s="18" t="s">
        <v>375</v>
      </c>
      <c r="H2965" s="18" t="s">
        <v>376</v>
      </c>
      <c r="I2965" s="18" t="s">
        <v>377</v>
      </c>
      <c r="J2965" s="18" t="s">
        <v>378</v>
      </c>
      <c r="K2965" s="18"/>
      <c r="L2965" s="18" t="s">
        <v>379</v>
      </c>
      <c r="M2965" s="18" t="s">
        <v>380</v>
      </c>
    </row>
    <row r="2966" spans="2:14" x14ac:dyDescent="0.25">
      <c r="D2966" s="18">
        <v>1</v>
      </c>
      <c r="E2966" s="18">
        <v>2.5000000000000001E-2</v>
      </c>
      <c r="F2966" s="18">
        <v>241.12100000000001</v>
      </c>
      <c r="G2966" s="18">
        <v>126</v>
      </c>
      <c r="H2966" s="18">
        <v>251</v>
      </c>
      <c r="I2966" s="18">
        <v>-90</v>
      </c>
      <c r="J2966" s="18">
        <v>0.879</v>
      </c>
      <c r="K2966" s="18"/>
      <c r="L2966" s="18">
        <v>0.879</v>
      </c>
      <c r="M2966" s="18">
        <f t="shared" ref="M2966:M2981" si="111">J2982*1.732</f>
        <v>0.19051999999999999</v>
      </c>
    </row>
    <row r="2967" spans="2:14" x14ac:dyDescent="0.25">
      <c r="D2967" s="18">
        <v>2</v>
      </c>
      <c r="E2967" s="18">
        <v>2.4E-2</v>
      </c>
      <c r="F2967" s="18">
        <v>164.43799999999999</v>
      </c>
      <c r="G2967" s="18">
        <v>61</v>
      </c>
      <c r="H2967" s="18">
        <v>180</v>
      </c>
      <c r="I2967" s="18">
        <v>-90</v>
      </c>
      <c r="J2967" s="18">
        <v>0.85199999999999998</v>
      </c>
      <c r="K2967" s="18"/>
      <c r="L2967" s="18">
        <v>0.85199999999999998</v>
      </c>
      <c r="M2967" s="18">
        <f t="shared" si="111"/>
        <v>0.19051999999999999</v>
      </c>
    </row>
    <row r="2968" spans="2:14" x14ac:dyDescent="0.25">
      <c r="D2968" s="18">
        <v>3</v>
      </c>
      <c r="E2968" s="18">
        <v>2.4E-2</v>
      </c>
      <c r="F2968" s="18">
        <v>234.46899999999999</v>
      </c>
      <c r="G2968" s="18">
        <v>84</v>
      </c>
      <c r="H2968" s="18">
        <v>248</v>
      </c>
      <c r="I2968" s="18">
        <v>-90</v>
      </c>
      <c r="J2968" s="18">
        <v>0.85199999999999998</v>
      </c>
      <c r="K2968" s="18"/>
      <c r="L2968" s="18">
        <v>0.85199999999999998</v>
      </c>
      <c r="M2968" s="18">
        <f t="shared" si="111"/>
        <v>0.14202400000000001</v>
      </c>
    </row>
    <row r="2969" spans="2:14" x14ac:dyDescent="0.25">
      <c r="D2969" s="18">
        <v>4</v>
      </c>
      <c r="E2969" s="18">
        <v>2.3E-2</v>
      </c>
      <c r="F2969" s="18">
        <v>109.06699999999999</v>
      </c>
      <c r="G2969" s="18">
        <v>1</v>
      </c>
      <c r="H2969" s="18">
        <v>249</v>
      </c>
      <c r="I2969" s="18">
        <v>-90</v>
      </c>
      <c r="J2969" s="18">
        <v>0.79700000000000004</v>
      </c>
      <c r="K2969" s="18"/>
      <c r="L2969" s="18">
        <v>0.79700000000000004</v>
      </c>
      <c r="M2969" s="18">
        <f t="shared" si="111"/>
        <v>0.19051999999999999</v>
      </c>
    </row>
    <row r="2970" spans="2:14" x14ac:dyDescent="0.25">
      <c r="D2970" s="18">
        <v>5</v>
      </c>
      <c r="E2970" s="18">
        <v>2.1999999999999999E-2</v>
      </c>
      <c r="F2970" s="18">
        <v>239.517</v>
      </c>
      <c r="G2970" s="18">
        <v>110</v>
      </c>
      <c r="H2970" s="18">
        <v>248</v>
      </c>
      <c r="I2970" s="18">
        <v>-90</v>
      </c>
      <c r="J2970" s="18">
        <v>0.76900000000000002</v>
      </c>
      <c r="K2970" s="18"/>
      <c r="L2970" s="18">
        <v>0.76900000000000002</v>
      </c>
      <c r="M2970" s="18">
        <f t="shared" si="111"/>
        <v>4.6764E-2</v>
      </c>
    </row>
    <row r="2971" spans="2:14" x14ac:dyDescent="0.25">
      <c r="D2971" s="18">
        <v>6</v>
      </c>
      <c r="E2971" s="18">
        <v>2.3E-2</v>
      </c>
      <c r="F2971" s="18">
        <v>151.43299999999999</v>
      </c>
      <c r="G2971" s="18">
        <v>101</v>
      </c>
      <c r="H2971" s="18">
        <v>165</v>
      </c>
      <c r="I2971" s="18">
        <v>-90</v>
      </c>
      <c r="J2971" s="18">
        <v>0.79700000000000004</v>
      </c>
      <c r="K2971" s="18"/>
      <c r="L2971" s="18">
        <v>0.79700000000000004</v>
      </c>
      <c r="M2971" s="18">
        <f t="shared" si="111"/>
        <v>0.23728400000000002</v>
      </c>
    </row>
    <row r="2972" spans="2:14" x14ac:dyDescent="0.25">
      <c r="D2972" s="18">
        <v>7</v>
      </c>
      <c r="E2972" s="18">
        <v>2.3E-2</v>
      </c>
      <c r="F2972" s="18">
        <v>224.387</v>
      </c>
      <c r="G2972" s="18">
        <v>84</v>
      </c>
      <c r="H2972" s="18">
        <v>241</v>
      </c>
      <c r="I2972" s="18">
        <v>-90</v>
      </c>
      <c r="J2972" s="18">
        <v>0.82399999999999995</v>
      </c>
      <c r="K2972" s="18"/>
      <c r="L2972" s="18">
        <v>0.82399999999999995</v>
      </c>
      <c r="M2972" s="18">
        <f t="shared" si="111"/>
        <v>0.19051999999999999</v>
      </c>
    </row>
    <row r="2973" spans="2:14" x14ac:dyDescent="0.25">
      <c r="D2973" s="18">
        <v>8</v>
      </c>
      <c r="E2973" s="18">
        <v>2.8000000000000001E-2</v>
      </c>
      <c r="F2973" s="18">
        <v>143.97300000000001</v>
      </c>
      <c r="G2973" s="18">
        <v>49</v>
      </c>
      <c r="H2973" s="18">
        <v>159</v>
      </c>
      <c r="I2973" s="18">
        <v>-90</v>
      </c>
      <c r="J2973" s="18">
        <v>0.98899999999999999</v>
      </c>
      <c r="K2973" s="18"/>
      <c r="L2973" s="18">
        <v>0.98899999999999999</v>
      </c>
      <c r="M2973" s="18">
        <f t="shared" si="111"/>
        <v>0.33254400000000001</v>
      </c>
    </row>
    <row r="2974" spans="2:14" x14ac:dyDescent="0.25">
      <c r="D2974" s="18">
        <v>9</v>
      </c>
      <c r="E2974" s="18">
        <v>0.122</v>
      </c>
      <c r="F2974" s="18">
        <v>6.8460000000000001</v>
      </c>
      <c r="G2974" s="18">
        <v>5</v>
      </c>
      <c r="H2974" s="18">
        <v>115</v>
      </c>
      <c r="I2974" s="18">
        <v>-90</v>
      </c>
      <c r="J2974" s="18">
        <v>4.423</v>
      </c>
      <c r="K2974" s="18"/>
      <c r="L2974" s="18">
        <v>4.423</v>
      </c>
      <c r="M2974" s="18">
        <f t="shared" si="111"/>
        <v>0.47630000000000006</v>
      </c>
    </row>
    <row r="2975" spans="2:14" x14ac:dyDescent="0.25">
      <c r="D2975" s="18">
        <v>10</v>
      </c>
      <c r="E2975" s="18">
        <v>4.0000000000000001E-3</v>
      </c>
      <c r="F2975" s="18">
        <v>100.6</v>
      </c>
      <c r="G2975" s="18">
        <v>52</v>
      </c>
      <c r="H2975" s="18">
        <v>186</v>
      </c>
      <c r="I2975" s="18">
        <v>-90</v>
      </c>
      <c r="J2975" s="18">
        <v>0.11</v>
      </c>
      <c r="K2975" s="18"/>
      <c r="L2975" s="18">
        <v>0.11</v>
      </c>
      <c r="M2975" s="18">
        <f t="shared" si="111"/>
        <v>0</v>
      </c>
    </row>
    <row r="2976" spans="2:14" x14ac:dyDescent="0.25">
      <c r="D2976" s="18">
        <v>11</v>
      </c>
      <c r="E2976" s="18">
        <v>2E-3</v>
      </c>
      <c r="F2976" s="18">
        <v>46</v>
      </c>
      <c r="G2976" s="18">
        <v>9</v>
      </c>
      <c r="H2976" s="18">
        <v>117</v>
      </c>
      <c r="I2976" s="18">
        <v>-90</v>
      </c>
      <c r="J2976" s="18">
        <v>5.5E-2</v>
      </c>
      <c r="K2976" s="18"/>
      <c r="L2976" s="18">
        <v>5.5E-2</v>
      </c>
      <c r="M2976" s="18">
        <f t="shared" si="111"/>
        <v>0.14202400000000001</v>
      </c>
    </row>
    <row r="2977" spans="4:13" x14ac:dyDescent="0.25">
      <c r="D2977" s="18">
        <v>12</v>
      </c>
      <c r="E2977" s="18">
        <v>3.0000000000000001E-3</v>
      </c>
      <c r="F2977" s="18">
        <v>243.25</v>
      </c>
      <c r="G2977" s="18">
        <v>229</v>
      </c>
      <c r="H2977" s="18">
        <v>251</v>
      </c>
      <c r="I2977" s="18">
        <v>-90</v>
      </c>
      <c r="J2977" s="18">
        <v>8.2000000000000003E-2</v>
      </c>
      <c r="K2977" s="18"/>
      <c r="L2977" s="18">
        <v>8.2000000000000003E-2</v>
      </c>
      <c r="M2977" s="18">
        <f t="shared" si="111"/>
        <v>0.14202400000000001</v>
      </c>
    </row>
    <row r="2978" spans="4:13" x14ac:dyDescent="0.25">
      <c r="D2978" s="18">
        <v>13</v>
      </c>
      <c r="E2978" s="18">
        <v>8.0000000000000002E-3</v>
      </c>
      <c r="F2978" s="18">
        <v>24</v>
      </c>
      <c r="G2978" s="18">
        <v>11</v>
      </c>
      <c r="H2978" s="18">
        <v>116</v>
      </c>
      <c r="I2978" s="18">
        <v>-90</v>
      </c>
      <c r="J2978" s="18">
        <v>0.27500000000000002</v>
      </c>
      <c r="K2978" s="18"/>
      <c r="L2978" s="18">
        <v>0.27500000000000002</v>
      </c>
      <c r="M2978" s="18">
        <f t="shared" si="111"/>
        <v>0.19051999999999999</v>
      </c>
    </row>
    <row r="2979" spans="4:13" x14ac:dyDescent="0.25">
      <c r="D2979" s="18">
        <v>14</v>
      </c>
      <c r="E2979" s="18">
        <v>7.0000000000000001E-3</v>
      </c>
      <c r="F2979" s="18">
        <v>69.111000000000004</v>
      </c>
      <c r="G2979" s="18">
        <v>56</v>
      </c>
      <c r="H2979" s="18">
        <v>94</v>
      </c>
      <c r="I2979" s="18">
        <v>-90</v>
      </c>
      <c r="J2979" s="18">
        <v>0.22</v>
      </c>
      <c r="K2979" s="18"/>
      <c r="L2979" s="18">
        <v>0.22</v>
      </c>
      <c r="M2979" s="18">
        <f t="shared" si="111"/>
        <v>0.14202400000000001</v>
      </c>
    </row>
    <row r="2980" spans="4:13" x14ac:dyDescent="0.25">
      <c r="D2980" s="18">
        <v>15</v>
      </c>
      <c r="E2980" s="18">
        <v>3.0000000000000001E-3</v>
      </c>
      <c r="F2980" s="18">
        <v>60.75</v>
      </c>
      <c r="G2980" s="18">
        <v>11</v>
      </c>
      <c r="H2980" s="18">
        <v>120</v>
      </c>
      <c r="I2980" s="18">
        <v>-90</v>
      </c>
      <c r="J2980" s="18">
        <v>8.2000000000000003E-2</v>
      </c>
      <c r="K2980" s="18"/>
      <c r="L2980" s="18">
        <v>8.2000000000000003E-2</v>
      </c>
      <c r="M2980" s="18">
        <f t="shared" si="111"/>
        <v>0.14202400000000001</v>
      </c>
    </row>
    <row r="2981" spans="4:13" x14ac:dyDescent="0.25">
      <c r="D2981" s="18">
        <v>16</v>
      </c>
      <c r="E2981" s="18">
        <v>0.01</v>
      </c>
      <c r="F2981" s="18">
        <v>22.308</v>
      </c>
      <c r="G2981" s="18">
        <v>0</v>
      </c>
      <c r="H2981" s="18">
        <v>167</v>
      </c>
      <c r="I2981" s="18">
        <v>-90</v>
      </c>
      <c r="J2981" s="18">
        <v>0.33</v>
      </c>
      <c r="K2981" s="18"/>
      <c r="L2981" s="18">
        <v>0.33</v>
      </c>
      <c r="M2981" s="18">
        <f t="shared" si="111"/>
        <v>0.14202400000000001</v>
      </c>
    </row>
    <row r="2982" spans="4:13" x14ac:dyDescent="0.25">
      <c r="D2982" s="18">
        <v>17</v>
      </c>
      <c r="E2982" s="18">
        <v>4.0000000000000001E-3</v>
      </c>
      <c r="F2982" s="18">
        <v>100.4</v>
      </c>
      <c r="G2982" s="18">
        <v>61</v>
      </c>
      <c r="H2982" s="18">
        <v>145</v>
      </c>
      <c r="I2982" s="18">
        <v>-90</v>
      </c>
      <c r="J2982" s="18">
        <v>0.11</v>
      </c>
      <c r="K2982" s="18"/>
      <c r="L2982" s="18"/>
      <c r="M2982" s="18"/>
    </row>
    <row r="2983" spans="4:13" x14ac:dyDescent="0.25">
      <c r="D2983" s="18">
        <v>18</v>
      </c>
      <c r="E2983" s="18">
        <v>4.0000000000000001E-3</v>
      </c>
      <c r="F2983" s="18">
        <v>45.6</v>
      </c>
      <c r="G2983" s="18">
        <v>20</v>
      </c>
      <c r="H2983" s="18">
        <v>63</v>
      </c>
      <c r="I2983" s="18">
        <v>-90</v>
      </c>
      <c r="J2983" s="18">
        <v>0.11</v>
      </c>
      <c r="K2983" s="18"/>
      <c r="L2983" s="18"/>
      <c r="M2983" s="18"/>
    </row>
    <row r="2984" spans="4:13" x14ac:dyDescent="0.25">
      <c r="D2984" s="18">
        <v>19</v>
      </c>
      <c r="E2984" s="18">
        <v>3.0000000000000001E-3</v>
      </c>
      <c r="F2984" s="18">
        <v>93.5</v>
      </c>
      <c r="G2984" s="18">
        <v>40</v>
      </c>
      <c r="H2984" s="18">
        <v>131</v>
      </c>
      <c r="I2984" s="18">
        <v>-90</v>
      </c>
      <c r="J2984" s="18">
        <v>8.2000000000000003E-2</v>
      </c>
      <c r="K2984" s="18"/>
      <c r="L2984" s="18"/>
      <c r="M2984" s="18"/>
    </row>
    <row r="2985" spans="4:13" x14ac:dyDescent="0.25">
      <c r="D2985" s="18">
        <v>20</v>
      </c>
      <c r="E2985" s="18">
        <v>4.0000000000000001E-3</v>
      </c>
      <c r="F2985" s="18">
        <v>153</v>
      </c>
      <c r="G2985" s="18">
        <v>57</v>
      </c>
      <c r="H2985" s="18">
        <v>217</v>
      </c>
      <c r="I2985" s="18">
        <v>-90</v>
      </c>
      <c r="J2985" s="18">
        <v>0.11</v>
      </c>
      <c r="K2985" s="18"/>
      <c r="L2985" s="18"/>
      <c r="M2985" s="18"/>
    </row>
    <row r="2986" spans="4:13" x14ac:dyDescent="0.25">
      <c r="D2986" s="18">
        <v>21</v>
      </c>
      <c r="E2986" s="18">
        <v>2E-3</v>
      </c>
      <c r="F2986" s="18">
        <v>77</v>
      </c>
      <c r="G2986" s="18">
        <v>58</v>
      </c>
      <c r="H2986" s="18">
        <v>96</v>
      </c>
      <c r="I2986" s="18">
        <v>-90</v>
      </c>
      <c r="J2986" s="18">
        <v>2.7E-2</v>
      </c>
      <c r="K2986" s="18"/>
      <c r="L2986" s="18"/>
      <c r="M2986" s="18"/>
    </row>
    <row r="2987" spans="4:13" x14ac:dyDescent="0.25">
      <c r="D2987" s="18">
        <v>22</v>
      </c>
      <c r="E2987" s="18">
        <v>5.0000000000000001E-3</v>
      </c>
      <c r="F2987" s="18">
        <v>48.167000000000002</v>
      </c>
      <c r="G2987" s="18">
        <v>15</v>
      </c>
      <c r="H2987" s="18">
        <v>61</v>
      </c>
      <c r="I2987" s="18">
        <v>-90</v>
      </c>
      <c r="J2987" s="18">
        <v>0.13700000000000001</v>
      </c>
      <c r="K2987" s="18"/>
      <c r="L2987" s="18"/>
      <c r="M2987" s="18"/>
    </row>
    <row r="2988" spans="4:13" x14ac:dyDescent="0.25">
      <c r="D2988" s="18">
        <v>23</v>
      </c>
      <c r="E2988" s="18">
        <v>4.0000000000000001E-3</v>
      </c>
      <c r="F2988" s="18">
        <v>94.4</v>
      </c>
      <c r="G2988" s="18">
        <v>36</v>
      </c>
      <c r="H2988" s="18">
        <v>111</v>
      </c>
      <c r="I2988" s="18">
        <v>-90</v>
      </c>
      <c r="J2988" s="18">
        <v>0.11</v>
      </c>
      <c r="K2988" s="18"/>
      <c r="L2988" s="18"/>
      <c r="M2988" s="18"/>
    </row>
    <row r="2989" spans="4:13" x14ac:dyDescent="0.25">
      <c r="D2989" s="18">
        <v>24</v>
      </c>
      <c r="E2989" s="18">
        <v>6.0000000000000001E-3</v>
      </c>
      <c r="F2989" s="18">
        <v>190</v>
      </c>
      <c r="G2989" s="18">
        <v>80</v>
      </c>
      <c r="H2989" s="18">
        <v>223</v>
      </c>
      <c r="I2989" s="18">
        <v>-90</v>
      </c>
      <c r="J2989" s="18">
        <v>0.192</v>
      </c>
      <c r="K2989" s="18"/>
      <c r="L2989" s="18"/>
      <c r="M2989" s="18"/>
    </row>
    <row r="2990" spans="4:13" x14ac:dyDescent="0.25">
      <c r="D2990" s="18">
        <v>25</v>
      </c>
      <c r="E2990" s="18">
        <v>8.0000000000000002E-3</v>
      </c>
      <c r="F2990" s="18">
        <v>152.364</v>
      </c>
      <c r="G2990" s="18">
        <v>22</v>
      </c>
      <c r="H2990" s="18">
        <v>181</v>
      </c>
      <c r="I2990" s="18">
        <v>-90</v>
      </c>
      <c r="J2990" s="18">
        <v>0.27500000000000002</v>
      </c>
      <c r="K2990" s="18"/>
      <c r="L2990" s="18"/>
      <c r="M2990" s="18"/>
    </row>
    <row r="2991" spans="4:13" x14ac:dyDescent="0.25">
      <c r="D2991" s="18">
        <v>26</v>
      </c>
      <c r="E2991" s="18">
        <v>105.005</v>
      </c>
      <c r="F2991" s="18">
        <v>240.39699999999999</v>
      </c>
      <c r="G2991" s="18">
        <v>0</v>
      </c>
      <c r="H2991" s="18">
        <v>255</v>
      </c>
      <c r="I2991" s="18">
        <v>0</v>
      </c>
      <c r="J2991" s="18">
        <v>0</v>
      </c>
      <c r="K2991" s="18"/>
      <c r="L2991" s="18"/>
      <c r="M2991" s="18"/>
    </row>
    <row r="2992" spans="4:13" x14ac:dyDescent="0.25">
      <c r="D2992" s="18">
        <v>27</v>
      </c>
      <c r="E2992" s="18">
        <v>3.0000000000000001E-3</v>
      </c>
      <c r="F2992" s="18">
        <v>62</v>
      </c>
      <c r="G2992" s="18">
        <v>16</v>
      </c>
      <c r="H2992" s="18">
        <v>85</v>
      </c>
      <c r="I2992" s="18">
        <v>-90</v>
      </c>
      <c r="J2992" s="18">
        <v>8.2000000000000003E-2</v>
      </c>
      <c r="K2992" s="18"/>
      <c r="L2992" s="18"/>
      <c r="M2992" s="18"/>
    </row>
    <row r="2993" spans="1:13" x14ac:dyDescent="0.25">
      <c r="D2993" s="18">
        <v>28</v>
      </c>
      <c r="E2993" s="18">
        <v>3.0000000000000001E-3</v>
      </c>
      <c r="F2993" s="18">
        <v>40.5</v>
      </c>
      <c r="G2993" s="18">
        <v>0</v>
      </c>
      <c r="H2993" s="18">
        <v>76</v>
      </c>
      <c r="I2993" s="18">
        <v>-90</v>
      </c>
      <c r="J2993" s="18">
        <v>8.2000000000000003E-2</v>
      </c>
      <c r="K2993" s="18"/>
      <c r="L2993" s="18"/>
      <c r="M2993" s="18"/>
    </row>
    <row r="2994" spans="1:13" x14ac:dyDescent="0.25">
      <c r="D2994" s="18">
        <v>29</v>
      </c>
      <c r="E2994" s="18">
        <v>4.0000000000000001E-3</v>
      </c>
      <c r="F2994" s="18">
        <v>109.8</v>
      </c>
      <c r="G2994" s="18">
        <v>23</v>
      </c>
      <c r="H2994" s="18">
        <v>178</v>
      </c>
      <c r="I2994" s="18">
        <v>-90</v>
      </c>
      <c r="J2994" s="18">
        <v>0.11</v>
      </c>
      <c r="K2994" s="18"/>
      <c r="L2994" s="18"/>
      <c r="M2994" s="18"/>
    </row>
    <row r="2995" spans="1:13" x14ac:dyDescent="0.25">
      <c r="D2995" s="18">
        <v>30</v>
      </c>
      <c r="E2995" s="18">
        <v>3.0000000000000001E-3</v>
      </c>
      <c r="F2995" s="18">
        <v>47</v>
      </c>
      <c r="G2995" s="18">
        <v>9</v>
      </c>
      <c r="H2995" s="18">
        <v>74</v>
      </c>
      <c r="I2995" s="18">
        <v>-90</v>
      </c>
      <c r="J2995" s="18">
        <v>8.2000000000000003E-2</v>
      </c>
      <c r="K2995" s="18"/>
      <c r="L2995" s="18"/>
      <c r="M2995" s="18"/>
    </row>
    <row r="2996" spans="1:13" x14ac:dyDescent="0.25">
      <c r="D2996" s="18">
        <v>31</v>
      </c>
      <c r="E2996" s="18">
        <v>3.0000000000000001E-3</v>
      </c>
      <c r="F2996" s="18">
        <v>63.75</v>
      </c>
      <c r="G2996" s="18">
        <v>33</v>
      </c>
      <c r="H2996" s="18">
        <v>94</v>
      </c>
      <c r="I2996" s="18">
        <v>-90</v>
      </c>
      <c r="J2996" s="18">
        <v>8.2000000000000003E-2</v>
      </c>
      <c r="K2996" s="18"/>
      <c r="L2996" s="18"/>
      <c r="M2996" s="18"/>
    </row>
    <row r="2997" spans="1:13" x14ac:dyDescent="0.25">
      <c r="D2997" s="18">
        <v>32</v>
      </c>
      <c r="E2997" s="18">
        <v>3.0000000000000001E-3</v>
      </c>
      <c r="F2997" s="18">
        <v>64.5</v>
      </c>
      <c r="G2997" s="18">
        <v>48</v>
      </c>
      <c r="H2997" s="18">
        <v>75</v>
      </c>
      <c r="I2997" s="18">
        <v>-90</v>
      </c>
      <c r="J2997" s="18">
        <v>8.2000000000000003E-2</v>
      </c>
      <c r="K2997" s="18"/>
      <c r="L2997" s="18"/>
      <c r="M2997" s="18"/>
    </row>
    <row r="2999" spans="1:13" x14ac:dyDescent="0.25">
      <c r="A2999" s="22">
        <v>51</v>
      </c>
      <c r="B2999" s="22" t="s">
        <v>101</v>
      </c>
      <c r="C2999" s="22" t="s">
        <v>15</v>
      </c>
      <c r="E2999" s="22" t="s">
        <v>102</v>
      </c>
      <c r="F2999" s="7" t="s">
        <v>28</v>
      </c>
      <c r="G2999" s="7" t="s">
        <v>49</v>
      </c>
      <c r="H2999" s="7">
        <v>3</v>
      </c>
      <c r="I2999" s="7">
        <v>0.85899999999999999</v>
      </c>
      <c r="J2999" s="7">
        <v>8.8331999999999994E-2</v>
      </c>
      <c r="K2999" s="7">
        <v>3</v>
      </c>
      <c r="L2999" s="7">
        <v>1.012</v>
      </c>
      <c r="M2999" s="7">
        <v>0.10392</v>
      </c>
    </row>
    <row r="3000" spans="1:13" x14ac:dyDescent="0.25">
      <c r="B3000" s="22" t="s">
        <v>101</v>
      </c>
      <c r="C3000" s="22" t="s">
        <v>15</v>
      </c>
      <c r="E3000" s="22" t="s">
        <v>102</v>
      </c>
      <c r="F3000" s="7" t="s">
        <v>28</v>
      </c>
      <c r="G3000" s="7" t="s">
        <v>50</v>
      </c>
      <c r="H3000" s="7">
        <v>3</v>
      </c>
      <c r="I3000" s="7">
        <v>1.0289999999999999</v>
      </c>
      <c r="J3000" s="7">
        <v>0.10392</v>
      </c>
      <c r="K3000" s="7">
        <v>3</v>
      </c>
      <c r="L3000" s="7">
        <v>0.91800000000000004</v>
      </c>
      <c r="M3000" s="7">
        <v>0.13336400000000001</v>
      </c>
    </row>
    <row r="3001" spans="1:13" x14ac:dyDescent="0.25">
      <c r="B3001" s="22" t="s">
        <v>101</v>
      </c>
      <c r="C3001" s="22" t="s">
        <v>15</v>
      </c>
      <c r="E3001" s="22" t="s">
        <v>102</v>
      </c>
      <c r="F3001" s="7" t="s">
        <v>28</v>
      </c>
      <c r="G3001" s="7" t="s">
        <v>36</v>
      </c>
      <c r="H3001" s="7">
        <v>3</v>
      </c>
      <c r="I3001" s="7">
        <v>1.9730000000000001</v>
      </c>
      <c r="J3001" s="7">
        <v>0.221696</v>
      </c>
      <c r="K3001" s="7">
        <v>3</v>
      </c>
      <c r="L3001" s="7">
        <v>0.64600000000000002</v>
      </c>
      <c r="M3001" s="7">
        <v>5.8888000000000003E-2</v>
      </c>
    </row>
    <row r="3002" spans="1:13" x14ac:dyDescent="0.25">
      <c r="B3002" s="22" t="s">
        <v>101</v>
      </c>
      <c r="C3002" s="22" t="s">
        <v>15</v>
      </c>
      <c r="E3002" s="22" t="s">
        <v>102</v>
      </c>
      <c r="F3002" s="7" t="s">
        <v>28</v>
      </c>
      <c r="G3002" s="7" t="s">
        <v>103</v>
      </c>
      <c r="H3002" s="7">
        <v>3</v>
      </c>
      <c r="I3002" s="7">
        <v>1.964</v>
      </c>
      <c r="J3002" s="7">
        <v>0.25113999999999997</v>
      </c>
      <c r="K3002" s="7">
        <v>3</v>
      </c>
      <c r="L3002" s="7">
        <v>0.57799999999999996</v>
      </c>
      <c r="M3002" s="7">
        <v>4.5031999999999996E-2</v>
      </c>
    </row>
    <row r="3003" spans="1:13" x14ac:dyDescent="0.25">
      <c r="B3003" s="22" t="s">
        <v>101</v>
      </c>
      <c r="C3003" s="22" t="s">
        <v>15</v>
      </c>
      <c r="E3003" s="22" t="s">
        <v>102</v>
      </c>
      <c r="F3003" s="7" t="s">
        <v>28</v>
      </c>
      <c r="G3003" s="7" t="s">
        <v>56</v>
      </c>
      <c r="H3003" s="7">
        <v>3</v>
      </c>
      <c r="I3003" s="7">
        <v>1.2909999999999999</v>
      </c>
      <c r="J3003" s="7">
        <v>0.18012799999999998</v>
      </c>
      <c r="K3003" s="7">
        <v>3</v>
      </c>
      <c r="L3003" s="7">
        <v>0.67400000000000004</v>
      </c>
      <c r="M3003" s="7">
        <v>0.131632</v>
      </c>
    </row>
    <row r="3004" spans="1:13" x14ac:dyDescent="0.25">
      <c r="B3004" s="22" t="s">
        <v>101</v>
      </c>
      <c r="C3004" s="22" t="s">
        <v>15</v>
      </c>
      <c r="E3004" s="22" t="s">
        <v>102</v>
      </c>
      <c r="F3004" s="7" t="s">
        <v>28</v>
      </c>
      <c r="G3004" s="7" t="s">
        <v>73</v>
      </c>
      <c r="H3004" s="7">
        <v>3</v>
      </c>
      <c r="I3004" s="7">
        <v>1.9750000000000001</v>
      </c>
      <c r="J3004" s="7">
        <v>0.34466800000000003</v>
      </c>
      <c r="K3004" s="7">
        <v>3</v>
      </c>
      <c r="L3004" s="7">
        <v>0.627</v>
      </c>
      <c r="M3004" s="7">
        <v>4.8495999999999997E-2</v>
      </c>
    </row>
    <row r="3005" spans="1:13" x14ac:dyDescent="0.25">
      <c r="B3005" s="22"/>
      <c r="C3005" s="22"/>
      <c r="D3005" s="25"/>
      <c r="E3005" s="22"/>
    </row>
    <row r="3006" spans="1:13" x14ac:dyDescent="0.25">
      <c r="B3006" s="22"/>
      <c r="C3006" s="22"/>
      <c r="E3006" s="7" t="s">
        <v>373</v>
      </c>
      <c r="F3006" s="7" t="s">
        <v>374</v>
      </c>
      <c r="G3006" s="7" t="s">
        <v>375</v>
      </c>
      <c r="H3006" s="7" t="s">
        <v>376</v>
      </c>
      <c r="I3006" s="7" t="s">
        <v>377</v>
      </c>
      <c r="J3006" s="7" t="s">
        <v>378</v>
      </c>
      <c r="L3006" s="7" t="s">
        <v>379</v>
      </c>
      <c r="M3006" s="7" t="s">
        <v>380</v>
      </c>
    </row>
    <row r="3007" spans="1:13" x14ac:dyDescent="0.25">
      <c r="D3007" s="18">
        <v>1</v>
      </c>
      <c r="E3007" s="18">
        <v>8.9999999999999993E-3</v>
      </c>
      <c r="F3007" s="18">
        <v>251.869</v>
      </c>
      <c r="G3007" s="18">
        <v>67.332999999999998</v>
      </c>
      <c r="H3007" s="18">
        <v>255</v>
      </c>
      <c r="I3007" s="18">
        <v>-90</v>
      </c>
      <c r="J3007" s="18">
        <v>1.012</v>
      </c>
      <c r="L3007" s="18">
        <v>1.012</v>
      </c>
      <c r="M3007" s="7">
        <f>1.732*J3015</f>
        <v>0.10392</v>
      </c>
    </row>
    <row r="3008" spans="1:13" x14ac:dyDescent="0.25">
      <c r="D3008" s="18">
        <v>2</v>
      </c>
      <c r="E3008" s="18">
        <v>8.0000000000000002E-3</v>
      </c>
      <c r="F3008" s="18">
        <v>250.74</v>
      </c>
      <c r="G3008" s="18">
        <v>69.332999999999998</v>
      </c>
      <c r="H3008" s="18">
        <v>255</v>
      </c>
      <c r="I3008" s="18">
        <v>-90</v>
      </c>
      <c r="J3008" s="18">
        <v>0.91800000000000004</v>
      </c>
      <c r="L3008" s="18">
        <v>0.91800000000000004</v>
      </c>
      <c r="M3008" s="7">
        <f t="shared" ref="M3008:M3014" si="112">1.732*J3016</f>
        <v>0.13336400000000001</v>
      </c>
    </row>
    <row r="3009" spans="4:13" x14ac:dyDescent="0.25">
      <c r="D3009" s="18">
        <v>3</v>
      </c>
      <c r="E3009" s="18">
        <v>6.0000000000000001E-3</v>
      </c>
      <c r="F3009" s="18">
        <v>250.13</v>
      </c>
      <c r="G3009" s="18">
        <v>67.332999999999998</v>
      </c>
      <c r="H3009" s="18">
        <v>255</v>
      </c>
      <c r="I3009" s="18">
        <v>-90</v>
      </c>
      <c r="J3009" s="18">
        <v>0.64600000000000002</v>
      </c>
      <c r="L3009" s="18">
        <v>0.64600000000000002</v>
      </c>
      <c r="M3009" s="7">
        <f t="shared" si="112"/>
        <v>5.8888000000000003E-2</v>
      </c>
    </row>
    <row r="3010" spans="4:13" x14ac:dyDescent="0.25">
      <c r="D3010" s="18">
        <v>4</v>
      </c>
      <c r="E3010" s="18">
        <v>5.0000000000000001E-3</v>
      </c>
      <c r="F3010" s="18">
        <v>220.68100000000001</v>
      </c>
      <c r="G3010" s="18">
        <v>57</v>
      </c>
      <c r="H3010" s="18">
        <v>241</v>
      </c>
      <c r="I3010" s="18">
        <v>-90</v>
      </c>
      <c r="J3010" s="18">
        <v>0.57799999999999996</v>
      </c>
      <c r="L3010" s="18">
        <v>0.57799999999999996</v>
      </c>
      <c r="M3010" s="7">
        <f t="shared" si="112"/>
        <v>4.5031999999999996E-2</v>
      </c>
    </row>
    <row r="3011" spans="4:13" x14ac:dyDescent="0.25">
      <c r="D3011" s="18">
        <v>5</v>
      </c>
      <c r="E3011" s="18">
        <v>7.0000000000000001E-3</v>
      </c>
      <c r="F3011" s="18">
        <v>221.04900000000001</v>
      </c>
      <c r="G3011" s="18">
        <v>24</v>
      </c>
      <c r="H3011" s="18">
        <v>255</v>
      </c>
      <c r="I3011" s="18">
        <v>-90</v>
      </c>
      <c r="J3011" s="18">
        <v>0.85899999999999999</v>
      </c>
      <c r="L3011" s="18">
        <v>0.85899999999999999</v>
      </c>
      <c r="M3011" s="7">
        <f t="shared" si="112"/>
        <v>8.8331999999999994E-2</v>
      </c>
    </row>
    <row r="3012" spans="4:13" x14ac:dyDescent="0.25">
      <c r="D3012" s="18">
        <v>6</v>
      </c>
      <c r="E3012" s="18">
        <v>8.9999999999999993E-3</v>
      </c>
      <c r="F3012" s="18">
        <v>221.91</v>
      </c>
      <c r="G3012" s="18">
        <v>85.332999999999998</v>
      </c>
      <c r="H3012" s="18">
        <v>255</v>
      </c>
      <c r="I3012" s="18">
        <v>-90</v>
      </c>
      <c r="J3012" s="18">
        <v>1.0289999999999999</v>
      </c>
      <c r="L3012" s="18">
        <v>1.0289999999999999</v>
      </c>
      <c r="M3012" s="7">
        <f t="shared" si="112"/>
        <v>0.10392</v>
      </c>
    </row>
    <row r="3013" spans="4:13" x14ac:dyDescent="0.25">
      <c r="D3013" s="18">
        <v>7</v>
      </c>
      <c r="E3013" s="18">
        <v>1.7000000000000001E-2</v>
      </c>
      <c r="F3013" s="18">
        <v>221.904</v>
      </c>
      <c r="G3013" s="18">
        <v>45.667000000000002</v>
      </c>
      <c r="H3013" s="18">
        <v>255</v>
      </c>
      <c r="I3013" s="18">
        <v>-90</v>
      </c>
      <c r="J3013" s="18">
        <v>1.9730000000000001</v>
      </c>
      <c r="L3013" s="18">
        <v>1.9730000000000001</v>
      </c>
      <c r="M3013" s="7">
        <f t="shared" si="112"/>
        <v>0.221696</v>
      </c>
    </row>
    <row r="3014" spans="4:13" x14ac:dyDescent="0.25">
      <c r="D3014" s="18">
        <v>8</v>
      </c>
      <c r="E3014" s="18">
        <v>1.7000000000000001E-2</v>
      </c>
      <c r="F3014" s="18">
        <v>220.86500000000001</v>
      </c>
      <c r="G3014" s="18">
        <v>39.667000000000002</v>
      </c>
      <c r="H3014" s="18">
        <v>255</v>
      </c>
      <c r="I3014" s="18">
        <v>-90</v>
      </c>
      <c r="J3014" s="18">
        <v>1.964</v>
      </c>
      <c r="L3014" s="18">
        <v>1.964</v>
      </c>
      <c r="M3014" s="7">
        <f t="shared" si="112"/>
        <v>0.25113999999999997</v>
      </c>
    </row>
    <row r="3015" spans="4:13" x14ac:dyDescent="0.25">
      <c r="D3015" s="18">
        <v>9</v>
      </c>
      <c r="E3015" s="19">
        <v>5.7850000000000002E-4</v>
      </c>
      <c r="F3015" s="18">
        <v>234.958</v>
      </c>
      <c r="G3015" s="18">
        <v>141.333</v>
      </c>
      <c r="H3015" s="18">
        <v>255</v>
      </c>
      <c r="I3015" s="18">
        <v>-90</v>
      </c>
      <c r="J3015" s="18">
        <v>0.06</v>
      </c>
      <c r="L3015" s="18">
        <v>0.67400000000000004</v>
      </c>
      <c r="M3015" s="7">
        <f>1.732*J3027</f>
        <v>0.131632</v>
      </c>
    </row>
    <row r="3016" spans="4:13" x14ac:dyDescent="0.25">
      <c r="D3016" s="18">
        <v>10</v>
      </c>
      <c r="E3016" s="19">
        <v>7.2309999999999996E-4</v>
      </c>
      <c r="F3016" s="18">
        <v>174.4</v>
      </c>
      <c r="G3016" s="18">
        <v>111</v>
      </c>
      <c r="H3016" s="18">
        <v>185</v>
      </c>
      <c r="I3016" s="18">
        <v>-90</v>
      </c>
      <c r="J3016" s="18">
        <v>7.6999999999999999E-2</v>
      </c>
      <c r="L3016" s="18">
        <v>0.627</v>
      </c>
      <c r="M3016" s="7">
        <f t="shared" ref="M3016:M3018" si="113">1.732*J3028</f>
        <v>4.8495999999999997E-2</v>
      </c>
    </row>
    <row r="3017" spans="4:13" x14ac:dyDescent="0.25">
      <c r="D3017" s="18">
        <v>11</v>
      </c>
      <c r="E3017" s="19">
        <v>3.615E-4</v>
      </c>
      <c r="F3017" s="18">
        <v>253.2</v>
      </c>
      <c r="G3017" s="18">
        <v>249</v>
      </c>
      <c r="H3017" s="18">
        <v>255</v>
      </c>
      <c r="I3017" s="18">
        <v>-90</v>
      </c>
      <c r="J3017" s="18">
        <v>3.4000000000000002E-2</v>
      </c>
      <c r="L3017" s="18">
        <v>1.2909999999999999</v>
      </c>
      <c r="M3017" s="7">
        <f t="shared" si="113"/>
        <v>0.18012799999999998</v>
      </c>
    </row>
    <row r="3018" spans="4:13" x14ac:dyDescent="0.25">
      <c r="D3018" s="18">
        <v>12</v>
      </c>
      <c r="E3018" s="19">
        <v>2.8919999999999998E-4</v>
      </c>
      <c r="F3018" s="18">
        <v>251.333</v>
      </c>
      <c r="G3018" s="18">
        <v>240.333</v>
      </c>
      <c r="H3018" s="18">
        <v>255</v>
      </c>
      <c r="I3018" s="18">
        <v>-90</v>
      </c>
      <c r="J3018" s="18">
        <v>2.5999999999999999E-2</v>
      </c>
      <c r="L3018" s="18">
        <v>1.9750000000000001</v>
      </c>
      <c r="M3018" s="7">
        <f t="shared" si="113"/>
        <v>0.34466800000000003</v>
      </c>
    </row>
    <row r="3019" spans="4:13" x14ac:dyDescent="0.25">
      <c r="D3019" s="18">
        <v>13</v>
      </c>
      <c r="E3019" s="19">
        <v>5.0620000000000005E-4</v>
      </c>
      <c r="F3019" s="18">
        <v>171.333</v>
      </c>
      <c r="G3019" s="18">
        <v>84.332999999999998</v>
      </c>
      <c r="H3019" s="18">
        <v>255</v>
      </c>
      <c r="I3019" s="18">
        <v>-90</v>
      </c>
      <c r="J3019" s="18">
        <v>5.0999999999999997E-2</v>
      </c>
    </row>
    <row r="3020" spans="4:13" x14ac:dyDescent="0.25">
      <c r="D3020" s="18">
        <v>14</v>
      </c>
      <c r="E3020" s="19">
        <v>5.7850000000000002E-4</v>
      </c>
      <c r="F3020" s="18">
        <v>170.833</v>
      </c>
      <c r="G3020" s="18">
        <v>121.667</v>
      </c>
      <c r="H3020" s="18">
        <v>186</v>
      </c>
      <c r="I3020" s="18">
        <v>-90</v>
      </c>
      <c r="J3020" s="18">
        <v>0.06</v>
      </c>
    </row>
    <row r="3021" spans="4:13" x14ac:dyDescent="0.25">
      <c r="D3021" s="18">
        <v>15</v>
      </c>
      <c r="E3021" s="18">
        <v>1E-3</v>
      </c>
      <c r="F3021" s="18">
        <v>245.667</v>
      </c>
      <c r="G3021" s="18">
        <v>173.333</v>
      </c>
      <c r="H3021" s="18">
        <v>255</v>
      </c>
      <c r="I3021" s="18">
        <v>-90</v>
      </c>
      <c r="J3021" s="18">
        <v>0.128</v>
      </c>
    </row>
    <row r="3022" spans="4:13" x14ac:dyDescent="0.25">
      <c r="D3022" s="18">
        <v>16</v>
      </c>
      <c r="E3022" s="18">
        <v>1E-3</v>
      </c>
      <c r="F3022" s="18">
        <v>254.667</v>
      </c>
      <c r="G3022" s="18">
        <v>249</v>
      </c>
      <c r="H3022" s="18">
        <v>255</v>
      </c>
      <c r="I3022" s="18">
        <v>-90</v>
      </c>
      <c r="J3022" s="18">
        <v>0.14499999999999999</v>
      </c>
    </row>
    <row r="3023" spans="4:13" x14ac:dyDescent="0.25">
      <c r="D3023" s="18">
        <v>17</v>
      </c>
      <c r="E3023" s="18">
        <v>6.0000000000000001E-3</v>
      </c>
      <c r="F3023" s="18">
        <v>252.24100000000001</v>
      </c>
      <c r="G3023" s="18">
        <v>67.332999999999998</v>
      </c>
      <c r="H3023" s="18">
        <v>255</v>
      </c>
      <c r="I3023" s="18">
        <v>-90</v>
      </c>
      <c r="J3023" s="18">
        <v>0.67400000000000004</v>
      </c>
    </row>
    <row r="3024" spans="4:13" x14ac:dyDescent="0.25">
      <c r="D3024" s="18">
        <v>18</v>
      </c>
      <c r="E3024" s="18">
        <v>6.0000000000000001E-3</v>
      </c>
      <c r="F3024" s="18">
        <v>252.184</v>
      </c>
      <c r="G3024" s="18">
        <v>135.333</v>
      </c>
      <c r="H3024" s="18">
        <v>255</v>
      </c>
      <c r="I3024" s="18">
        <v>-90</v>
      </c>
      <c r="J3024" s="18">
        <v>0.627</v>
      </c>
    </row>
    <row r="3025" spans="4:10" x14ac:dyDescent="0.25">
      <c r="D3025" s="18">
        <v>19</v>
      </c>
      <c r="E3025" s="18">
        <v>1.2E-2</v>
      </c>
      <c r="F3025" s="18">
        <v>216.93199999999999</v>
      </c>
      <c r="G3025" s="18">
        <v>48.332999999999998</v>
      </c>
      <c r="H3025" s="18">
        <v>255</v>
      </c>
      <c r="I3025" s="18">
        <v>-90</v>
      </c>
      <c r="J3025" s="18">
        <v>1.2909999999999999</v>
      </c>
    </row>
    <row r="3026" spans="4:10" x14ac:dyDescent="0.25">
      <c r="D3026" s="18">
        <v>20</v>
      </c>
      <c r="E3026" s="18">
        <v>1.9E-2</v>
      </c>
      <c r="F3026" s="18">
        <v>221.07300000000001</v>
      </c>
      <c r="G3026" s="18">
        <v>50.667000000000002</v>
      </c>
      <c r="H3026" s="18">
        <v>255</v>
      </c>
      <c r="I3026" s="18">
        <v>-90</v>
      </c>
      <c r="J3026" s="18">
        <v>1.9750000000000001</v>
      </c>
    </row>
    <row r="3027" spans="4:10" x14ac:dyDescent="0.25">
      <c r="D3027" s="18">
        <v>21</v>
      </c>
      <c r="E3027" s="19">
        <v>8.1119999999999999E-4</v>
      </c>
      <c r="F3027" s="18">
        <v>232.852</v>
      </c>
      <c r="G3027" s="18">
        <v>130.333</v>
      </c>
      <c r="H3027" s="18">
        <v>255</v>
      </c>
      <c r="I3027" s="18">
        <v>-90</v>
      </c>
      <c r="J3027" s="18">
        <v>7.5999999999999998E-2</v>
      </c>
    </row>
    <row r="3028" spans="4:10" x14ac:dyDescent="0.25">
      <c r="D3028" s="18">
        <v>22</v>
      </c>
      <c r="E3028" s="19">
        <v>3.6049999999999998E-4</v>
      </c>
      <c r="F3028" s="18">
        <v>251.917</v>
      </c>
      <c r="G3028" s="18">
        <v>245.333</v>
      </c>
      <c r="H3028" s="18">
        <v>255</v>
      </c>
      <c r="I3028" s="18">
        <v>-90</v>
      </c>
      <c r="J3028" s="18">
        <v>2.8000000000000001E-2</v>
      </c>
    </row>
    <row r="3029" spans="4:10" x14ac:dyDescent="0.25">
      <c r="D3029" s="18">
        <v>23</v>
      </c>
      <c r="E3029" s="18">
        <v>1E-3</v>
      </c>
      <c r="F3029" s="18">
        <v>206.69399999999999</v>
      </c>
      <c r="G3029" s="18">
        <v>120</v>
      </c>
      <c r="H3029" s="18">
        <v>255</v>
      </c>
      <c r="I3029" s="18">
        <v>-90</v>
      </c>
      <c r="J3029" s="18">
        <v>0.104</v>
      </c>
    </row>
    <row r="3030" spans="4:10" x14ac:dyDescent="0.25">
      <c r="D3030" s="18">
        <v>24</v>
      </c>
      <c r="E3030" s="18">
        <v>2E-3</v>
      </c>
      <c r="F3030" s="18">
        <v>238.51499999999999</v>
      </c>
      <c r="G3030" s="18">
        <v>106.667</v>
      </c>
      <c r="H3030" s="18">
        <v>255</v>
      </c>
      <c r="I3030" s="18">
        <v>-90</v>
      </c>
      <c r="J3030" s="18">
        <v>0.19900000000000001</v>
      </c>
    </row>
  </sheetData>
  <phoneticPr fontId="5" type="noConversion"/>
  <pageMargins left="0.7" right="0.7" top="0.75" bottom="0.75" header="0.3" footer="0.3"/>
  <pageSetup paperSize="9"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813"/>
  <sheetViews>
    <sheetView topLeftCell="A2833" zoomScale="70" zoomScaleNormal="70" workbookViewId="0">
      <selection activeCell="H1482" sqref="H1482:M1492"/>
    </sheetView>
  </sheetViews>
  <sheetFormatPr defaultRowHeight="13.8" x14ac:dyDescent="0.25"/>
  <cols>
    <col min="1" max="1" width="8.5546875" customWidth="1"/>
    <col min="2" max="2" width="22.5546875" customWidth="1"/>
    <col min="3" max="3" width="11.88671875" customWidth="1"/>
    <col min="4" max="4" width="9.88671875" customWidth="1"/>
    <col min="5" max="5" width="11.5546875" customWidth="1"/>
    <col min="6" max="6" width="18.88671875" customWidth="1"/>
    <col min="7" max="7" width="23.44140625" customWidth="1"/>
    <col min="9" max="9" width="11.44140625" customWidth="1"/>
    <col min="12" max="12" width="13.44140625" bestFit="1" customWidth="1"/>
    <col min="16" max="16" width="11" customWidth="1"/>
  </cols>
  <sheetData>
    <row r="1" spans="1:13" s="3" customFormat="1" ht="18.600000000000001" customHeight="1" x14ac:dyDescent="0.25">
      <c r="A1" s="3" t="s">
        <v>17</v>
      </c>
      <c r="B1" s="3" t="s">
        <v>1</v>
      </c>
      <c r="C1" s="3" t="s">
        <v>3</v>
      </c>
      <c r="D1" s="3" t="s">
        <v>25</v>
      </c>
      <c r="E1" s="3" t="s">
        <v>24</v>
      </c>
      <c r="F1" s="3" t="s">
        <v>8</v>
      </c>
      <c r="G1" s="3" t="s">
        <v>26</v>
      </c>
      <c r="H1" s="3" t="s">
        <v>18</v>
      </c>
      <c r="I1" s="3" t="s">
        <v>19</v>
      </c>
      <c r="J1" s="3" t="s">
        <v>20</v>
      </c>
      <c r="K1" s="3" t="s">
        <v>21</v>
      </c>
      <c r="L1" s="3" t="s">
        <v>22</v>
      </c>
      <c r="M1" s="3" t="s">
        <v>23</v>
      </c>
    </row>
    <row r="2" spans="1:13" s="3" customFormat="1" ht="18.600000000000001" customHeight="1" x14ac:dyDescent="0.25">
      <c r="B2" s="1" t="s">
        <v>389</v>
      </c>
      <c r="C2" s="5" t="s">
        <v>392</v>
      </c>
      <c r="D2" s="11" t="s">
        <v>393</v>
      </c>
      <c r="E2" s="1" t="s">
        <v>391</v>
      </c>
      <c r="F2" t="s">
        <v>29</v>
      </c>
      <c r="G2" s="11" t="s">
        <v>50</v>
      </c>
      <c r="H2" s="11">
        <v>3</v>
      </c>
      <c r="I2" s="11">
        <v>0.55200000000000005</v>
      </c>
      <c r="J2" s="11">
        <v>9.0063999999999991E-2</v>
      </c>
      <c r="K2" s="11">
        <v>3</v>
      </c>
      <c r="L2" s="12">
        <v>0.98299999999999998</v>
      </c>
      <c r="M2" s="12">
        <v>0.13509599999999999</v>
      </c>
    </row>
    <row r="3" spans="1:13" s="3" customFormat="1" ht="18.600000000000001" customHeight="1" x14ac:dyDescent="0.25">
      <c r="B3" s="1" t="s">
        <v>389</v>
      </c>
      <c r="C3" s="5" t="s">
        <v>392</v>
      </c>
      <c r="D3" s="11" t="s">
        <v>393</v>
      </c>
      <c r="E3" s="1" t="s">
        <v>391</v>
      </c>
      <c r="F3" t="s">
        <v>29</v>
      </c>
      <c r="G3" s="11" t="s">
        <v>90</v>
      </c>
      <c r="H3" s="11">
        <v>3</v>
      </c>
      <c r="I3" s="11">
        <v>0.50900000000000001</v>
      </c>
      <c r="J3" s="11">
        <v>5.8888000000000003E-2</v>
      </c>
      <c r="K3" s="11">
        <v>3</v>
      </c>
      <c r="L3" s="12">
        <v>0.97399999999999998</v>
      </c>
      <c r="M3" s="12">
        <v>7.4475999999999987E-2</v>
      </c>
    </row>
    <row r="4" spans="1:13" s="3" customFormat="1" ht="18.600000000000001" customHeight="1" x14ac:dyDescent="0.25">
      <c r="B4" s="1" t="s">
        <v>389</v>
      </c>
      <c r="C4" s="5" t="s">
        <v>392</v>
      </c>
      <c r="D4" s="11" t="s">
        <v>393</v>
      </c>
      <c r="E4" s="1" t="s">
        <v>391</v>
      </c>
      <c r="F4" t="s">
        <v>29</v>
      </c>
      <c r="G4" s="11" t="s">
        <v>14</v>
      </c>
      <c r="H4" s="11">
        <v>3</v>
      </c>
      <c r="I4" s="11">
        <v>0.64700000000000002</v>
      </c>
      <c r="J4" s="11">
        <v>9.0063999999999991E-2</v>
      </c>
      <c r="K4" s="11">
        <v>3</v>
      </c>
      <c r="L4" s="12">
        <v>0.95699999999999996</v>
      </c>
      <c r="M4" s="12">
        <v>0.32907999999999998</v>
      </c>
    </row>
    <row r="5" spans="1:13" s="3" customFormat="1" ht="18.600000000000001" customHeight="1" x14ac:dyDescent="0.25">
      <c r="B5" s="1" t="s">
        <v>389</v>
      </c>
      <c r="C5" s="5" t="s">
        <v>392</v>
      </c>
      <c r="D5" s="11" t="s">
        <v>393</v>
      </c>
      <c r="E5" s="1" t="s">
        <v>391</v>
      </c>
      <c r="F5" t="s">
        <v>29</v>
      </c>
      <c r="G5" s="11" t="s">
        <v>46</v>
      </c>
      <c r="H5" s="11">
        <v>3</v>
      </c>
      <c r="I5" s="11">
        <v>0.5</v>
      </c>
      <c r="J5" s="11">
        <v>7.4475999999999987E-2</v>
      </c>
      <c r="K5" s="11">
        <v>3</v>
      </c>
      <c r="L5" s="12">
        <v>0.99099999999999999</v>
      </c>
      <c r="M5" s="12">
        <v>0.13509599999999999</v>
      </c>
    </row>
    <row r="6" spans="1:13" s="3" customFormat="1" ht="18.600000000000001" customHeight="1" x14ac:dyDescent="0.25">
      <c r="B6" s="1" t="s">
        <v>389</v>
      </c>
      <c r="C6" s="5" t="s">
        <v>392</v>
      </c>
      <c r="D6" s="11" t="s">
        <v>393</v>
      </c>
      <c r="E6" s="1" t="s">
        <v>391</v>
      </c>
      <c r="F6" t="s">
        <v>29</v>
      </c>
      <c r="G6" s="11" t="s">
        <v>30</v>
      </c>
      <c r="H6" s="11">
        <v>3</v>
      </c>
      <c r="I6" s="11">
        <v>0.34499999999999997</v>
      </c>
      <c r="J6" s="11">
        <v>0</v>
      </c>
      <c r="K6" s="11">
        <v>3</v>
      </c>
      <c r="L6" s="12">
        <v>0.97399999999999998</v>
      </c>
      <c r="M6" s="12">
        <v>0.13509599999999999</v>
      </c>
    </row>
    <row r="7" spans="1:13" s="3" customFormat="1" ht="18.600000000000001" customHeight="1" x14ac:dyDescent="0.25">
      <c r="B7" s="1" t="s">
        <v>389</v>
      </c>
      <c r="C7" s="5" t="s">
        <v>392</v>
      </c>
      <c r="D7" s="11" t="s">
        <v>393</v>
      </c>
      <c r="E7" s="1" t="s">
        <v>391</v>
      </c>
      <c r="F7" t="s">
        <v>29</v>
      </c>
      <c r="G7" s="11" t="s">
        <v>114</v>
      </c>
      <c r="H7" s="11">
        <v>3</v>
      </c>
      <c r="I7" s="11">
        <v>0.27600000000000002</v>
      </c>
      <c r="J7" s="11">
        <v>0.119508</v>
      </c>
      <c r="K7" s="11">
        <v>3</v>
      </c>
      <c r="L7" s="12">
        <v>0.96599999999999997</v>
      </c>
      <c r="M7" s="12">
        <v>4.5031999999999996E-2</v>
      </c>
    </row>
    <row r="8" spans="1:13" s="3" customFormat="1" x14ac:dyDescent="0.25">
      <c r="B8" s="1"/>
      <c r="C8" s="5"/>
      <c r="D8" s="11"/>
      <c r="E8" s="1"/>
      <c r="F8"/>
      <c r="G8" s="11"/>
      <c r="H8" s="11"/>
      <c r="I8" s="11"/>
      <c r="J8" s="11"/>
      <c r="K8" s="11"/>
    </row>
    <row r="9" spans="1:13" s="3" customFormat="1" x14ac:dyDescent="0.25">
      <c r="B9" s="1"/>
      <c r="C9" s="5"/>
      <c r="D9"/>
      <c r="E9" t="s">
        <v>373</v>
      </c>
      <c r="F9" t="s">
        <v>374</v>
      </c>
      <c r="G9" t="s">
        <v>375</v>
      </c>
      <c r="H9" t="s">
        <v>376</v>
      </c>
      <c r="I9" t="s">
        <v>377</v>
      </c>
      <c r="J9" t="s">
        <v>378</v>
      </c>
      <c r="K9"/>
      <c r="L9" t="s">
        <v>379</v>
      </c>
      <c r="M9" t="s">
        <v>380</v>
      </c>
    </row>
    <row r="10" spans="1:13" s="3" customFormat="1" x14ac:dyDescent="0.25">
      <c r="B10" s="1"/>
      <c r="C10" s="5"/>
      <c r="D10">
        <v>1</v>
      </c>
      <c r="E10" s="9">
        <v>4.0000000000000001E-3</v>
      </c>
      <c r="F10" s="9">
        <v>3.7949999999999999</v>
      </c>
      <c r="G10" s="9">
        <v>0</v>
      </c>
      <c r="H10" s="9">
        <v>255</v>
      </c>
      <c r="I10" s="9">
        <v>-90</v>
      </c>
      <c r="J10" s="9">
        <v>0.98299999999999998</v>
      </c>
      <c r="K10"/>
      <c r="L10" s="9">
        <v>0.98299999999999998</v>
      </c>
      <c r="M10">
        <f>1.732*J22</f>
        <v>0.13509599999999999</v>
      </c>
    </row>
    <row r="11" spans="1:13" s="3" customFormat="1" x14ac:dyDescent="0.25">
      <c r="B11" s="1"/>
      <c r="C11" s="5"/>
      <c r="D11">
        <v>2</v>
      </c>
      <c r="E11" s="9">
        <v>4.0000000000000001E-3</v>
      </c>
      <c r="F11" s="9">
        <v>0.58099999999999996</v>
      </c>
      <c r="G11" s="9">
        <v>0</v>
      </c>
      <c r="H11" s="9">
        <v>72</v>
      </c>
      <c r="I11" s="9">
        <v>-90</v>
      </c>
      <c r="J11" s="9">
        <v>0.97399999999999998</v>
      </c>
      <c r="K11"/>
      <c r="L11" s="9">
        <v>0.97399999999999998</v>
      </c>
      <c r="M11">
        <f t="shared" ref="M11:M21" si="0">1.732*J23</f>
        <v>7.4475999999999987E-2</v>
      </c>
    </row>
    <row r="12" spans="1:13" s="3" customFormat="1" x14ac:dyDescent="0.25">
      <c r="B12" s="1"/>
      <c r="C12" s="5"/>
      <c r="D12">
        <v>3</v>
      </c>
      <c r="E12" s="9">
        <v>4.0000000000000001E-3</v>
      </c>
      <c r="F12" s="9">
        <v>0.82499999999999996</v>
      </c>
      <c r="G12" s="9">
        <v>0</v>
      </c>
      <c r="H12" s="9">
        <v>83</v>
      </c>
      <c r="I12" s="9">
        <v>-90</v>
      </c>
      <c r="J12" s="9">
        <v>0.95699999999999996</v>
      </c>
      <c r="K12"/>
      <c r="L12" s="9">
        <v>0.95699999999999996</v>
      </c>
      <c r="M12">
        <f t="shared" si="0"/>
        <v>0.32907999999999998</v>
      </c>
    </row>
    <row r="13" spans="1:13" s="3" customFormat="1" x14ac:dyDescent="0.25">
      <c r="B13" s="1"/>
      <c r="C13" s="5"/>
      <c r="D13">
        <v>4</v>
      </c>
      <c r="E13" s="9">
        <v>4.0000000000000001E-3</v>
      </c>
      <c r="F13" s="9">
        <v>3.593</v>
      </c>
      <c r="G13" s="9">
        <v>0</v>
      </c>
      <c r="H13" s="9">
        <v>233</v>
      </c>
      <c r="I13" s="9">
        <v>-90</v>
      </c>
      <c r="J13" s="9">
        <v>0.99099999999999999</v>
      </c>
      <c r="K13"/>
      <c r="L13" s="9">
        <v>0.99099999999999999</v>
      </c>
      <c r="M13">
        <f t="shared" si="0"/>
        <v>0.13509599999999999</v>
      </c>
    </row>
    <row r="14" spans="1:13" s="3" customFormat="1" x14ac:dyDescent="0.25">
      <c r="B14" s="1"/>
      <c r="C14" s="5"/>
      <c r="D14">
        <v>5</v>
      </c>
      <c r="E14" s="9">
        <v>4.0000000000000001E-3</v>
      </c>
      <c r="F14" s="9">
        <v>0.49299999999999999</v>
      </c>
      <c r="G14" s="9">
        <v>0</v>
      </c>
      <c r="H14" s="9">
        <v>72</v>
      </c>
      <c r="I14" s="9">
        <v>-90</v>
      </c>
      <c r="J14" s="9">
        <v>0.97399999999999998</v>
      </c>
      <c r="K14"/>
      <c r="L14" s="9">
        <v>0.97399999999999998</v>
      </c>
      <c r="M14">
        <f t="shared" si="0"/>
        <v>0.13509599999999999</v>
      </c>
    </row>
    <row r="15" spans="1:13" s="3" customFormat="1" x14ac:dyDescent="0.25">
      <c r="B15" s="1"/>
      <c r="C15" s="5"/>
      <c r="D15">
        <v>6</v>
      </c>
      <c r="E15" s="9">
        <v>4.0000000000000001E-3</v>
      </c>
      <c r="F15" s="9">
        <v>0.21299999999999999</v>
      </c>
      <c r="G15" s="9">
        <v>0</v>
      </c>
      <c r="H15" s="9">
        <v>46</v>
      </c>
      <c r="I15" s="9">
        <v>-90</v>
      </c>
      <c r="J15" s="9">
        <v>0.96599999999999997</v>
      </c>
      <c r="K15"/>
      <c r="L15" s="9">
        <v>0.96599999999999997</v>
      </c>
      <c r="M15">
        <f t="shared" si="0"/>
        <v>4.5031999999999996E-2</v>
      </c>
    </row>
    <row r="16" spans="1:13" s="3" customFormat="1" x14ac:dyDescent="0.25">
      <c r="B16" s="1"/>
      <c r="C16" s="5"/>
      <c r="D16">
        <v>7</v>
      </c>
      <c r="E16" s="9">
        <v>2E-3</v>
      </c>
      <c r="F16" s="9">
        <v>119.61799999999999</v>
      </c>
      <c r="G16" s="9">
        <v>43</v>
      </c>
      <c r="H16" s="9">
        <v>232.333</v>
      </c>
      <c r="I16" s="9">
        <v>-90</v>
      </c>
      <c r="J16" s="9">
        <v>0.55200000000000005</v>
      </c>
      <c r="K16"/>
      <c r="L16" s="9">
        <v>0.55200000000000005</v>
      </c>
      <c r="M16">
        <f t="shared" si="0"/>
        <v>9.0063999999999991E-2</v>
      </c>
    </row>
    <row r="17" spans="2:13" s="3" customFormat="1" x14ac:dyDescent="0.25">
      <c r="B17" s="1"/>
      <c r="C17" s="5"/>
      <c r="D17">
        <v>8</v>
      </c>
      <c r="E17" s="9">
        <v>2E-3</v>
      </c>
      <c r="F17" s="9">
        <v>117.941</v>
      </c>
      <c r="G17" s="9">
        <v>43</v>
      </c>
      <c r="H17" s="9">
        <v>147</v>
      </c>
      <c r="I17" s="9">
        <v>-90</v>
      </c>
      <c r="J17" s="9">
        <v>0.50900000000000001</v>
      </c>
      <c r="K17"/>
      <c r="L17" s="9">
        <v>0.50900000000000001</v>
      </c>
      <c r="M17">
        <f t="shared" si="0"/>
        <v>5.8888000000000003E-2</v>
      </c>
    </row>
    <row r="18" spans="2:13" s="3" customFormat="1" x14ac:dyDescent="0.25">
      <c r="B18" s="1"/>
      <c r="C18" s="5"/>
      <c r="D18">
        <v>9</v>
      </c>
      <c r="E18" s="9">
        <v>3.0000000000000001E-3</v>
      </c>
      <c r="F18" s="9">
        <v>119.04900000000001</v>
      </c>
      <c r="G18" s="9">
        <v>44.667000000000002</v>
      </c>
      <c r="H18" s="9">
        <v>224.333</v>
      </c>
      <c r="I18" s="9">
        <v>-90</v>
      </c>
      <c r="J18" s="9">
        <v>0.64700000000000002</v>
      </c>
      <c r="K18"/>
      <c r="L18" s="9">
        <v>0.64700000000000002</v>
      </c>
      <c r="M18">
        <f t="shared" si="0"/>
        <v>9.0063999999999991E-2</v>
      </c>
    </row>
    <row r="19" spans="2:13" s="3" customFormat="1" x14ac:dyDescent="0.25">
      <c r="B19" s="1"/>
      <c r="C19" s="5"/>
      <c r="D19">
        <v>10</v>
      </c>
      <c r="E19" s="9">
        <v>2E-3</v>
      </c>
      <c r="F19" s="9">
        <v>119.96</v>
      </c>
      <c r="G19" s="9">
        <v>93</v>
      </c>
      <c r="H19" s="9">
        <v>212.667</v>
      </c>
      <c r="I19" s="9">
        <v>-90</v>
      </c>
      <c r="J19" s="9">
        <v>0.5</v>
      </c>
      <c r="K19"/>
      <c r="L19" s="9">
        <v>0.5</v>
      </c>
      <c r="M19">
        <f t="shared" si="0"/>
        <v>7.4475999999999987E-2</v>
      </c>
    </row>
    <row r="20" spans="2:13" s="3" customFormat="1" x14ac:dyDescent="0.25">
      <c r="B20" s="1"/>
      <c r="C20" s="5"/>
      <c r="D20">
        <v>11</v>
      </c>
      <c r="E20" s="9">
        <v>2E-3</v>
      </c>
      <c r="F20" s="9">
        <v>119.733</v>
      </c>
      <c r="G20" s="9">
        <v>43</v>
      </c>
      <c r="H20" s="9">
        <v>221</v>
      </c>
      <c r="I20" s="9">
        <v>-90</v>
      </c>
      <c r="J20" s="9">
        <v>0.34499999999999997</v>
      </c>
      <c r="K20"/>
      <c r="L20" s="9">
        <v>0.34499999999999997</v>
      </c>
      <c r="M20">
        <f t="shared" si="0"/>
        <v>0</v>
      </c>
    </row>
    <row r="21" spans="2:13" s="3" customFormat="1" x14ac:dyDescent="0.25">
      <c r="B21" s="1"/>
      <c r="C21" s="5"/>
      <c r="D21">
        <v>12</v>
      </c>
      <c r="E21" s="9">
        <v>1E-3</v>
      </c>
      <c r="F21" s="9">
        <v>119.964</v>
      </c>
      <c r="G21" s="9">
        <v>43</v>
      </c>
      <c r="H21" s="9">
        <v>232.333</v>
      </c>
      <c r="I21" s="9">
        <v>-90</v>
      </c>
      <c r="J21" s="9">
        <v>0.27600000000000002</v>
      </c>
      <c r="K21"/>
      <c r="L21" s="9">
        <v>0.27600000000000002</v>
      </c>
      <c r="M21">
        <f t="shared" si="0"/>
        <v>0.119508</v>
      </c>
    </row>
    <row r="22" spans="2:13" s="3" customFormat="1" x14ac:dyDescent="0.25">
      <c r="B22" s="1"/>
      <c r="C22" s="5"/>
      <c r="D22">
        <v>13</v>
      </c>
      <c r="E22" s="10">
        <v>3.5300000000000002E-4</v>
      </c>
      <c r="F22" s="9">
        <v>61.368000000000002</v>
      </c>
      <c r="G22" s="9">
        <v>41</v>
      </c>
      <c r="H22" s="9">
        <v>132</v>
      </c>
      <c r="I22" s="9">
        <v>-90</v>
      </c>
      <c r="J22" s="9">
        <v>7.8E-2</v>
      </c>
      <c r="K22"/>
      <c r="L22"/>
      <c r="M22"/>
    </row>
    <row r="23" spans="2:13" s="3" customFormat="1" x14ac:dyDescent="0.25">
      <c r="B23" s="1"/>
      <c r="C23" s="5"/>
      <c r="D23">
        <v>14</v>
      </c>
      <c r="E23" s="10">
        <v>2.0440000000000001E-4</v>
      </c>
      <c r="F23" s="9">
        <v>171.45500000000001</v>
      </c>
      <c r="G23" s="9">
        <v>36</v>
      </c>
      <c r="H23" s="9">
        <v>255</v>
      </c>
      <c r="I23" s="9">
        <v>-90</v>
      </c>
      <c r="J23" s="9">
        <v>4.2999999999999997E-2</v>
      </c>
      <c r="K23"/>
      <c r="L23"/>
      <c r="M23"/>
    </row>
    <row r="24" spans="2:13" s="3" customFormat="1" x14ac:dyDescent="0.25">
      <c r="B24" s="1"/>
      <c r="C24" s="5"/>
      <c r="D24">
        <v>15</v>
      </c>
      <c r="E24" s="10">
        <v>8.3609999999999999E-4</v>
      </c>
      <c r="F24" s="9">
        <v>225.71100000000001</v>
      </c>
      <c r="G24" s="9">
        <v>0</v>
      </c>
      <c r="H24" s="9">
        <v>255</v>
      </c>
      <c r="I24" s="9">
        <v>-90</v>
      </c>
      <c r="J24" s="9">
        <v>0.19</v>
      </c>
      <c r="K24"/>
      <c r="L24"/>
      <c r="M24"/>
    </row>
    <row r="25" spans="2:13" s="3" customFormat="1" x14ac:dyDescent="0.25">
      <c r="B25" s="1"/>
      <c r="C25" s="5"/>
      <c r="D25">
        <v>16</v>
      </c>
      <c r="E25" s="10">
        <v>3.5300000000000002E-4</v>
      </c>
      <c r="F25" s="9">
        <v>231.10499999999999</v>
      </c>
      <c r="G25" s="9">
        <v>79</v>
      </c>
      <c r="H25" s="9">
        <v>255</v>
      </c>
      <c r="I25" s="9">
        <v>-90</v>
      </c>
      <c r="J25" s="9">
        <v>7.8E-2</v>
      </c>
      <c r="K25"/>
      <c r="L25"/>
      <c r="M25"/>
    </row>
    <row r="26" spans="2:13" s="3" customFormat="1" x14ac:dyDescent="0.25">
      <c r="B26" s="1"/>
      <c r="C26" s="5"/>
      <c r="D26">
        <v>17</v>
      </c>
      <c r="E26" s="10">
        <v>3.5300000000000002E-4</v>
      </c>
      <c r="F26" s="9">
        <v>225.684</v>
      </c>
      <c r="G26" s="9">
        <v>62</v>
      </c>
      <c r="H26" s="9">
        <v>255</v>
      </c>
      <c r="I26" s="9">
        <v>-90</v>
      </c>
      <c r="J26" s="9">
        <v>7.8E-2</v>
      </c>
      <c r="K26"/>
      <c r="L26"/>
      <c r="M26"/>
    </row>
    <row r="27" spans="2:13" s="3" customFormat="1" x14ac:dyDescent="0.25">
      <c r="B27" s="1"/>
      <c r="C27" s="5"/>
      <c r="D27">
        <v>18</v>
      </c>
      <c r="E27" s="10">
        <v>1.3009999999999999E-4</v>
      </c>
      <c r="F27" s="9">
        <v>112.857</v>
      </c>
      <c r="G27" s="9">
        <v>53</v>
      </c>
      <c r="H27" s="9">
        <v>143</v>
      </c>
      <c r="I27" s="9">
        <v>-90</v>
      </c>
      <c r="J27" s="9">
        <v>2.5999999999999999E-2</v>
      </c>
      <c r="K27"/>
      <c r="L27"/>
      <c r="M27"/>
    </row>
    <row r="28" spans="2:13" s="3" customFormat="1" x14ac:dyDescent="0.25">
      <c r="B28" s="1"/>
      <c r="C28" s="5"/>
      <c r="D28">
        <v>19</v>
      </c>
      <c r="E28" s="10">
        <v>2.4149999999999999E-4</v>
      </c>
      <c r="F28" s="9">
        <v>226.53800000000001</v>
      </c>
      <c r="G28" s="9">
        <v>134.333</v>
      </c>
      <c r="H28" s="9">
        <v>254</v>
      </c>
      <c r="I28" s="9">
        <v>-90</v>
      </c>
      <c r="J28" s="9">
        <v>5.1999999999999998E-2</v>
      </c>
      <c r="K28"/>
      <c r="L28"/>
      <c r="M28"/>
    </row>
    <row r="29" spans="2:13" s="3" customFormat="1" x14ac:dyDescent="0.25">
      <c r="B29" s="1"/>
      <c r="C29" s="5"/>
      <c r="D29">
        <v>20</v>
      </c>
      <c r="E29" s="10">
        <v>1.672E-4</v>
      </c>
      <c r="F29" s="9">
        <v>210.96299999999999</v>
      </c>
      <c r="G29" s="9">
        <v>148.667</v>
      </c>
      <c r="H29" s="9">
        <v>234</v>
      </c>
      <c r="I29" s="9">
        <v>-90</v>
      </c>
      <c r="J29" s="9">
        <v>3.4000000000000002E-2</v>
      </c>
      <c r="K29"/>
      <c r="L29"/>
      <c r="M29"/>
    </row>
    <row r="30" spans="2:13" s="3" customFormat="1" x14ac:dyDescent="0.25">
      <c r="B30" s="1"/>
      <c r="C30" s="5"/>
      <c r="D30">
        <v>21</v>
      </c>
      <c r="E30" s="10">
        <v>2.4149999999999999E-4</v>
      </c>
      <c r="F30" s="9">
        <v>226.077</v>
      </c>
      <c r="G30" s="9">
        <v>137.667</v>
      </c>
      <c r="H30" s="9">
        <v>254</v>
      </c>
      <c r="I30" s="9">
        <v>-90</v>
      </c>
      <c r="J30" s="9">
        <v>5.1999999999999998E-2</v>
      </c>
      <c r="K30"/>
      <c r="L30"/>
      <c r="M30"/>
    </row>
    <row r="31" spans="2:13" s="3" customFormat="1" x14ac:dyDescent="0.25">
      <c r="B31" s="1"/>
      <c r="C31" s="5"/>
      <c r="D31">
        <v>22</v>
      </c>
      <c r="E31" s="10">
        <v>2.0440000000000001E-4</v>
      </c>
      <c r="F31" s="9">
        <v>141.87899999999999</v>
      </c>
      <c r="G31" s="9">
        <v>127.667</v>
      </c>
      <c r="H31" s="9">
        <v>146.667</v>
      </c>
      <c r="I31" s="9">
        <v>-90</v>
      </c>
      <c r="J31" s="9">
        <v>4.2999999999999997E-2</v>
      </c>
      <c r="K31"/>
      <c r="L31"/>
      <c r="M31"/>
    </row>
    <row r="32" spans="2:13" s="3" customFormat="1" x14ac:dyDescent="0.25">
      <c r="B32" s="1"/>
      <c r="C32" s="5"/>
      <c r="D32">
        <v>23</v>
      </c>
      <c r="E32" s="9">
        <v>11.792999999999999</v>
      </c>
      <c r="F32" s="9">
        <v>218.488</v>
      </c>
      <c r="G32" s="9">
        <v>0</v>
      </c>
      <c r="H32" s="9">
        <v>255</v>
      </c>
      <c r="I32" s="9">
        <v>0</v>
      </c>
      <c r="J32" s="9">
        <v>0</v>
      </c>
      <c r="K32"/>
      <c r="L32"/>
      <c r="M32"/>
    </row>
    <row r="33" spans="2:14" s="3" customFormat="1" x14ac:dyDescent="0.25">
      <c r="B33" s="1"/>
      <c r="C33" s="5"/>
      <c r="D33">
        <v>24</v>
      </c>
      <c r="E33" s="10">
        <v>3.1579999999999998E-4</v>
      </c>
      <c r="F33" s="9">
        <v>242.23500000000001</v>
      </c>
      <c r="G33" s="9">
        <v>128.667</v>
      </c>
      <c r="H33" s="9">
        <v>255</v>
      </c>
      <c r="I33" s="9">
        <v>-90</v>
      </c>
      <c r="J33" s="9">
        <v>6.9000000000000006E-2</v>
      </c>
      <c r="K33"/>
      <c r="L33"/>
      <c r="M33"/>
    </row>
    <row r="34" spans="2:14" s="3" customFormat="1" x14ac:dyDescent="0.25">
      <c r="B34" s="1"/>
      <c r="C34" s="5"/>
      <c r="D34" s="11"/>
      <c r="E34" s="1"/>
      <c r="F34"/>
      <c r="G34" s="11"/>
      <c r="H34" s="11"/>
      <c r="I34" s="11"/>
      <c r="J34" s="11"/>
      <c r="K34" s="11"/>
    </row>
    <row r="35" spans="2:14" s="11" customFormat="1" ht="18.600000000000001" customHeight="1" x14ac:dyDescent="0.25">
      <c r="B35" s="1" t="s">
        <v>139</v>
      </c>
      <c r="C35" s="5" t="s">
        <v>392</v>
      </c>
      <c r="D35" s="11" t="s">
        <v>393</v>
      </c>
      <c r="E35" s="1" t="s">
        <v>141</v>
      </c>
      <c r="F35" t="s">
        <v>29</v>
      </c>
      <c r="G35" s="11" t="s">
        <v>73</v>
      </c>
      <c r="H35" s="11">
        <v>3</v>
      </c>
      <c r="I35" s="11">
        <v>0.78900000000000003</v>
      </c>
      <c r="J35" s="11">
        <v>8.3136000000000002E-2</v>
      </c>
      <c r="K35" s="11">
        <v>3</v>
      </c>
      <c r="L35" s="11">
        <v>1.036</v>
      </c>
      <c r="M35" s="11">
        <v>8.3136000000000002E-2</v>
      </c>
    </row>
    <row r="36" spans="2:14" s="11" customFormat="1" ht="18.600000000000001" customHeight="1" x14ac:dyDescent="0.25">
      <c r="B36" s="1" t="s">
        <v>139</v>
      </c>
      <c r="C36" s="5" t="s">
        <v>392</v>
      </c>
      <c r="D36" s="11" t="s">
        <v>393</v>
      </c>
      <c r="E36" s="1" t="s">
        <v>141</v>
      </c>
      <c r="F36" t="s">
        <v>29</v>
      </c>
      <c r="G36" s="11" t="s">
        <v>142</v>
      </c>
      <c r="H36" s="11">
        <v>3</v>
      </c>
      <c r="I36" s="11">
        <v>0.42799999999999999</v>
      </c>
      <c r="J36" s="11">
        <v>0.166272</v>
      </c>
      <c r="K36" s="11">
        <v>3</v>
      </c>
      <c r="L36" s="11">
        <v>1.0660000000000001</v>
      </c>
      <c r="M36" s="11">
        <v>0.11431200000000001</v>
      </c>
    </row>
    <row r="37" spans="2:14" s="11" customFormat="1" ht="18.600000000000001" customHeight="1" x14ac:dyDescent="0.25">
      <c r="B37" s="1" t="s">
        <v>139</v>
      </c>
      <c r="C37" s="5" t="s">
        <v>392</v>
      </c>
      <c r="D37" s="11" t="s">
        <v>393</v>
      </c>
      <c r="E37" s="1" t="s">
        <v>141</v>
      </c>
      <c r="F37" t="s">
        <v>29</v>
      </c>
      <c r="G37" s="11" t="s">
        <v>47</v>
      </c>
      <c r="H37" s="11">
        <v>3</v>
      </c>
      <c r="I37" s="11">
        <v>0.61399999999999999</v>
      </c>
      <c r="J37" s="11">
        <v>2.0784E-2</v>
      </c>
      <c r="K37" s="11">
        <v>3</v>
      </c>
      <c r="L37" s="11">
        <v>1.0720000000000001</v>
      </c>
      <c r="M37" s="11">
        <v>0.11431200000000001</v>
      </c>
    </row>
    <row r="38" spans="2:14" s="11" customFormat="1" ht="18.600000000000001" customHeight="1" x14ac:dyDescent="0.25">
      <c r="B38" s="1" t="s">
        <v>139</v>
      </c>
      <c r="C38" s="5" t="s">
        <v>392</v>
      </c>
      <c r="D38" s="11" t="s">
        <v>393</v>
      </c>
      <c r="E38" s="1" t="s">
        <v>141</v>
      </c>
      <c r="F38" t="s">
        <v>29</v>
      </c>
      <c r="G38" s="11" t="s">
        <v>46</v>
      </c>
      <c r="H38" s="11">
        <v>3</v>
      </c>
      <c r="I38" s="11">
        <v>0.78900000000000003</v>
      </c>
      <c r="J38" s="11">
        <v>0</v>
      </c>
      <c r="K38" s="11">
        <v>3</v>
      </c>
      <c r="L38" s="11">
        <v>1</v>
      </c>
      <c r="M38" s="11">
        <v>7.2744000000000003E-2</v>
      </c>
    </row>
    <row r="39" spans="2:14" s="11" customFormat="1" ht="18.600000000000001" customHeight="1" x14ac:dyDescent="0.25">
      <c r="B39" s="1" t="s">
        <v>139</v>
      </c>
      <c r="C39" s="5" t="s">
        <v>392</v>
      </c>
      <c r="D39" s="11" t="s">
        <v>393</v>
      </c>
      <c r="E39" s="1" t="s">
        <v>141</v>
      </c>
      <c r="F39" t="s">
        <v>29</v>
      </c>
      <c r="G39" s="11" t="s">
        <v>143</v>
      </c>
      <c r="H39" s="11">
        <v>3</v>
      </c>
      <c r="I39" s="11">
        <v>0.59599999999999997</v>
      </c>
      <c r="J39" s="11">
        <v>4.1568000000000001E-2</v>
      </c>
      <c r="K39" s="11">
        <v>3</v>
      </c>
      <c r="L39" s="11">
        <v>0.97</v>
      </c>
      <c r="M39" s="11">
        <v>0.17666399999999999</v>
      </c>
    </row>
    <row r="40" spans="2:14" s="11" customFormat="1" ht="18.600000000000001" customHeight="1" x14ac:dyDescent="0.25">
      <c r="B40" s="1" t="s">
        <v>139</v>
      </c>
      <c r="C40" s="5" t="s">
        <v>392</v>
      </c>
      <c r="D40" s="11" t="s">
        <v>393</v>
      </c>
      <c r="E40" s="1" t="s">
        <v>141</v>
      </c>
      <c r="F40" t="s">
        <v>29</v>
      </c>
      <c r="G40" s="11" t="s">
        <v>144</v>
      </c>
      <c r="H40" s="11">
        <v>3</v>
      </c>
      <c r="I40" s="11">
        <v>0.5</v>
      </c>
      <c r="J40" s="11">
        <v>0.19744800000000001</v>
      </c>
      <c r="K40" s="11">
        <v>3</v>
      </c>
      <c r="L40" s="11">
        <v>1.0780000000000001</v>
      </c>
      <c r="M40" s="11">
        <v>0.15587999999999999</v>
      </c>
    </row>
    <row r="41" spans="2:14" s="11" customFormat="1" ht="18.600000000000001" customHeight="1" x14ac:dyDescent="0.25">
      <c r="B41" s="1" t="s">
        <v>139</v>
      </c>
      <c r="C41" s="5" t="s">
        <v>392</v>
      </c>
      <c r="D41" s="11" t="s">
        <v>393</v>
      </c>
      <c r="E41" s="1" t="s">
        <v>141</v>
      </c>
      <c r="F41" t="s">
        <v>29</v>
      </c>
      <c r="G41" s="11" t="s">
        <v>396</v>
      </c>
      <c r="H41" s="11">
        <v>3</v>
      </c>
      <c r="I41" s="11">
        <v>0.55400000000000005</v>
      </c>
      <c r="J41" s="11">
        <v>5.1959999999999999E-2</v>
      </c>
      <c r="K41" s="11">
        <v>3</v>
      </c>
      <c r="L41" s="11">
        <v>0.99399999999999999</v>
      </c>
      <c r="M41" s="11">
        <v>7.2744000000000003E-2</v>
      </c>
    </row>
    <row r="42" spans="2:14" s="11" customFormat="1" ht="18.600000000000001" customHeight="1" x14ac:dyDescent="0.25">
      <c r="B42" s="1" t="s">
        <v>139</v>
      </c>
      <c r="C42" s="5" t="s">
        <v>392</v>
      </c>
      <c r="D42" s="11" t="s">
        <v>393</v>
      </c>
      <c r="E42" s="1" t="s">
        <v>141</v>
      </c>
      <c r="F42" t="s">
        <v>29</v>
      </c>
      <c r="G42" s="11" t="s">
        <v>14</v>
      </c>
      <c r="H42" s="11">
        <v>3</v>
      </c>
      <c r="I42" s="11">
        <v>1.181</v>
      </c>
      <c r="J42" s="11">
        <v>0.13509599999999999</v>
      </c>
      <c r="K42" s="11">
        <v>3</v>
      </c>
      <c r="L42" s="11">
        <v>0.97</v>
      </c>
      <c r="M42" s="11">
        <v>0.13509599999999999</v>
      </c>
    </row>
    <row r="43" spans="2:14" s="11" customFormat="1" x14ac:dyDescent="0.25">
      <c r="B43" s="1"/>
      <c r="C43" s="5"/>
      <c r="E43" s="1"/>
      <c r="F43"/>
    </row>
    <row r="44" spans="2:14" s="11" customFormat="1" x14ac:dyDescent="0.25">
      <c r="B44" s="1"/>
      <c r="C44" s="5"/>
      <c r="E44"/>
      <c r="F44" t="s">
        <v>373</v>
      </c>
      <c r="G44" t="s">
        <v>374</v>
      </c>
      <c r="H44" t="s">
        <v>375</v>
      </c>
      <c r="I44" t="s">
        <v>376</v>
      </c>
      <c r="J44" t="s">
        <v>377</v>
      </c>
      <c r="K44" t="s">
        <v>378</v>
      </c>
      <c r="L44"/>
      <c r="M44" t="s">
        <v>379</v>
      </c>
      <c r="N44" t="s">
        <v>380</v>
      </c>
    </row>
    <row r="45" spans="2:14" s="11" customFormat="1" x14ac:dyDescent="0.25">
      <c r="B45" s="1"/>
      <c r="C45" s="5"/>
      <c r="D45">
        <v>1</v>
      </c>
      <c r="E45" s="9">
        <v>6.0000000000000001E-3</v>
      </c>
      <c r="F45" s="9">
        <v>175.345</v>
      </c>
      <c r="G45" s="9">
        <v>6.3330000000000002</v>
      </c>
      <c r="H45" s="9">
        <v>190.333</v>
      </c>
      <c r="I45" s="9">
        <v>-90</v>
      </c>
      <c r="J45" s="9">
        <v>1.036</v>
      </c>
      <c r="M45" s="9">
        <v>1.036</v>
      </c>
      <c r="N45" s="11">
        <f>1.732*J61</f>
        <v>8.3136000000000002E-2</v>
      </c>
    </row>
    <row r="46" spans="2:14" s="11" customFormat="1" x14ac:dyDescent="0.25">
      <c r="B46" s="1"/>
      <c r="C46" s="5"/>
      <c r="D46">
        <v>2</v>
      </c>
      <c r="E46" s="9">
        <v>6.0000000000000001E-3</v>
      </c>
      <c r="F46" s="9">
        <v>175.61799999999999</v>
      </c>
      <c r="G46" s="9">
        <v>6.3330000000000002</v>
      </c>
      <c r="H46" s="9">
        <v>241</v>
      </c>
      <c r="I46" s="9">
        <v>-90</v>
      </c>
      <c r="J46" s="9">
        <v>1.0660000000000001</v>
      </c>
      <c r="M46" s="9">
        <v>1.0660000000000001</v>
      </c>
      <c r="N46" s="11">
        <f t="shared" ref="N46:N60" si="1">1.732*J62</f>
        <v>0.11431200000000001</v>
      </c>
    </row>
    <row r="47" spans="2:14" s="11" customFormat="1" x14ac:dyDescent="0.25">
      <c r="B47" s="1"/>
      <c r="C47" s="5"/>
      <c r="D47">
        <v>3</v>
      </c>
      <c r="E47" s="9">
        <v>6.0000000000000001E-3</v>
      </c>
      <c r="F47" s="9">
        <v>168.94200000000001</v>
      </c>
      <c r="G47" s="9">
        <v>2</v>
      </c>
      <c r="H47" s="9">
        <v>189</v>
      </c>
      <c r="I47" s="9">
        <v>-90</v>
      </c>
      <c r="J47" s="9">
        <v>1.0720000000000001</v>
      </c>
      <c r="M47" s="9">
        <v>1.0720000000000001</v>
      </c>
      <c r="N47" s="11">
        <f t="shared" si="1"/>
        <v>0.11431200000000001</v>
      </c>
    </row>
    <row r="48" spans="2:14" s="11" customFormat="1" x14ac:dyDescent="0.25">
      <c r="B48" s="1"/>
      <c r="C48" s="5"/>
      <c r="D48">
        <v>4</v>
      </c>
      <c r="E48" s="9">
        <v>6.0000000000000001E-3</v>
      </c>
      <c r="F48" s="9">
        <v>171.679</v>
      </c>
      <c r="G48" s="9">
        <v>6.6669999999999998</v>
      </c>
      <c r="H48" s="9">
        <v>189</v>
      </c>
      <c r="I48" s="9">
        <v>-90</v>
      </c>
      <c r="J48" s="9">
        <v>1</v>
      </c>
      <c r="M48" s="9">
        <v>1</v>
      </c>
      <c r="N48" s="11">
        <f t="shared" si="1"/>
        <v>7.2744000000000003E-2</v>
      </c>
    </row>
    <row r="49" spans="2:14" s="11" customFormat="1" x14ac:dyDescent="0.25">
      <c r="B49" s="1"/>
      <c r="C49" s="5"/>
      <c r="D49">
        <v>5</v>
      </c>
      <c r="E49" s="9">
        <v>6.0000000000000001E-3</v>
      </c>
      <c r="F49" s="9">
        <v>168.31899999999999</v>
      </c>
      <c r="G49" s="9">
        <v>2</v>
      </c>
      <c r="H49" s="9">
        <v>189</v>
      </c>
      <c r="I49" s="9">
        <v>-90</v>
      </c>
      <c r="J49" s="9">
        <v>0.97</v>
      </c>
      <c r="M49" s="9">
        <v>0.97</v>
      </c>
      <c r="N49" s="11">
        <f t="shared" si="1"/>
        <v>0.17666399999999999</v>
      </c>
    </row>
    <row r="50" spans="2:14" s="11" customFormat="1" x14ac:dyDescent="0.25">
      <c r="B50" s="1"/>
      <c r="C50" s="5"/>
      <c r="D50">
        <v>6</v>
      </c>
      <c r="E50" s="9">
        <v>7.0000000000000001E-3</v>
      </c>
      <c r="F50" s="9">
        <v>174.35400000000001</v>
      </c>
      <c r="G50" s="9">
        <v>6.3330000000000002</v>
      </c>
      <c r="H50" s="9">
        <v>189</v>
      </c>
      <c r="I50" s="9">
        <v>-90</v>
      </c>
      <c r="J50" s="9">
        <v>1.0780000000000001</v>
      </c>
      <c r="M50" s="9">
        <v>1.0780000000000001</v>
      </c>
      <c r="N50" s="11">
        <f t="shared" si="1"/>
        <v>0.15587999999999999</v>
      </c>
    </row>
    <row r="51" spans="2:14" s="11" customFormat="1" x14ac:dyDescent="0.25">
      <c r="B51" s="1"/>
      <c r="C51" s="5"/>
      <c r="D51">
        <v>7</v>
      </c>
      <c r="E51" s="9">
        <v>6.0000000000000001E-3</v>
      </c>
      <c r="F51" s="9">
        <v>173.30699999999999</v>
      </c>
      <c r="G51" s="9">
        <v>6.3330000000000002</v>
      </c>
      <c r="H51" s="9">
        <v>188.667</v>
      </c>
      <c r="I51" s="9">
        <v>-90</v>
      </c>
      <c r="J51" s="9">
        <v>0.99399999999999999</v>
      </c>
      <c r="M51" s="9">
        <v>0.99399999999999999</v>
      </c>
      <c r="N51" s="11">
        <f t="shared" si="1"/>
        <v>7.2744000000000003E-2</v>
      </c>
    </row>
    <row r="52" spans="2:14" s="11" customFormat="1" x14ac:dyDescent="0.25">
      <c r="B52" s="1"/>
      <c r="C52" s="5"/>
      <c r="D52">
        <v>8</v>
      </c>
      <c r="E52" s="9">
        <v>6.0000000000000001E-3</v>
      </c>
      <c r="F52" s="9">
        <v>176.006</v>
      </c>
      <c r="G52" s="9">
        <v>6.3330000000000002</v>
      </c>
      <c r="H52" s="9">
        <v>237</v>
      </c>
      <c r="I52" s="9">
        <v>-90</v>
      </c>
      <c r="J52" s="9">
        <v>0.97</v>
      </c>
      <c r="M52" s="9">
        <v>0.97</v>
      </c>
      <c r="N52" s="11">
        <f t="shared" si="1"/>
        <v>0.13509599999999999</v>
      </c>
    </row>
    <row r="53" spans="2:14" s="11" customFormat="1" x14ac:dyDescent="0.25">
      <c r="B53" s="1"/>
      <c r="C53" s="5"/>
      <c r="D53">
        <v>9</v>
      </c>
      <c r="E53" s="9">
        <v>5.0000000000000001E-3</v>
      </c>
      <c r="F53" s="9">
        <v>156.98500000000001</v>
      </c>
      <c r="G53" s="9">
        <v>4</v>
      </c>
      <c r="H53" s="9">
        <v>241.333</v>
      </c>
      <c r="I53" s="9">
        <v>-90</v>
      </c>
      <c r="J53" s="9">
        <v>0.78900000000000003</v>
      </c>
      <c r="M53" s="9">
        <v>0.78900000000000003</v>
      </c>
      <c r="N53" s="11">
        <f t="shared" si="1"/>
        <v>8.3136000000000002E-2</v>
      </c>
    </row>
    <row r="54" spans="2:14" s="11" customFormat="1" x14ac:dyDescent="0.25">
      <c r="B54" s="1"/>
      <c r="C54" s="5"/>
      <c r="D54">
        <v>10</v>
      </c>
      <c r="E54" s="9">
        <v>3.0000000000000001E-3</v>
      </c>
      <c r="F54" s="9">
        <v>155.727</v>
      </c>
      <c r="G54" s="9">
        <v>4</v>
      </c>
      <c r="H54" s="9">
        <v>208.667</v>
      </c>
      <c r="I54" s="9">
        <v>-90</v>
      </c>
      <c r="J54" s="9">
        <v>0.42799999999999999</v>
      </c>
      <c r="M54" s="9">
        <v>0.42799999999999999</v>
      </c>
      <c r="N54" s="11">
        <f t="shared" si="1"/>
        <v>0.166272</v>
      </c>
    </row>
    <row r="55" spans="2:14" s="11" customFormat="1" x14ac:dyDescent="0.25">
      <c r="B55" s="1"/>
      <c r="C55" s="5"/>
      <c r="D55">
        <v>11</v>
      </c>
      <c r="E55" s="9">
        <v>4.0000000000000001E-3</v>
      </c>
      <c r="F55" s="9">
        <v>159.447</v>
      </c>
      <c r="G55" s="9">
        <v>156.333</v>
      </c>
      <c r="H55" s="9">
        <v>251.333</v>
      </c>
      <c r="I55" s="9">
        <v>-90</v>
      </c>
      <c r="J55" s="9">
        <v>0.61399999999999999</v>
      </c>
      <c r="M55" s="9">
        <v>0.61399999999999999</v>
      </c>
      <c r="N55" s="11">
        <f t="shared" si="1"/>
        <v>2.0784E-2</v>
      </c>
    </row>
    <row r="56" spans="2:14" s="11" customFormat="1" x14ac:dyDescent="0.25">
      <c r="B56" s="1"/>
      <c r="C56" s="5"/>
      <c r="D56">
        <v>12</v>
      </c>
      <c r="E56" s="9">
        <v>5.0000000000000001E-3</v>
      </c>
      <c r="F56" s="9">
        <v>155.85400000000001</v>
      </c>
      <c r="G56" s="9">
        <v>4</v>
      </c>
      <c r="H56" s="9">
        <v>163</v>
      </c>
      <c r="I56" s="9">
        <v>-90</v>
      </c>
      <c r="J56" s="9">
        <v>0.78900000000000003</v>
      </c>
      <c r="M56" s="9">
        <v>0.78900000000000003</v>
      </c>
      <c r="N56" s="11">
        <f t="shared" si="1"/>
        <v>0</v>
      </c>
    </row>
    <row r="57" spans="2:14" s="11" customFormat="1" x14ac:dyDescent="0.25">
      <c r="B57" s="1"/>
      <c r="C57" s="5"/>
      <c r="D57">
        <v>13</v>
      </c>
      <c r="E57" s="9">
        <v>4.0000000000000001E-3</v>
      </c>
      <c r="F57" s="9">
        <v>156.917</v>
      </c>
      <c r="G57" s="9">
        <v>3.6669999999999998</v>
      </c>
      <c r="H57" s="9">
        <v>239</v>
      </c>
      <c r="I57" s="9">
        <v>-90</v>
      </c>
      <c r="J57" s="9">
        <v>0.59599999999999997</v>
      </c>
      <c r="M57" s="9">
        <v>0.59599999999999997</v>
      </c>
      <c r="N57" s="11">
        <f t="shared" si="1"/>
        <v>4.1568000000000001E-2</v>
      </c>
    </row>
    <row r="58" spans="2:14" s="11" customFormat="1" x14ac:dyDescent="0.25">
      <c r="B58" s="1"/>
      <c r="C58" s="5"/>
      <c r="D58">
        <v>14</v>
      </c>
      <c r="E58" s="9">
        <v>3.0000000000000001E-3</v>
      </c>
      <c r="F58" s="9">
        <v>156.38900000000001</v>
      </c>
      <c r="G58" s="9">
        <v>4.3330000000000002</v>
      </c>
      <c r="H58" s="9">
        <v>240.333</v>
      </c>
      <c r="I58" s="9">
        <v>-90</v>
      </c>
      <c r="J58" s="9">
        <v>0.5</v>
      </c>
      <c r="M58" s="9">
        <v>0.5</v>
      </c>
      <c r="N58" s="11">
        <f t="shared" si="1"/>
        <v>0.19744800000000001</v>
      </c>
    </row>
    <row r="59" spans="2:14" s="11" customFormat="1" x14ac:dyDescent="0.25">
      <c r="B59" s="1"/>
      <c r="C59" s="5"/>
      <c r="D59">
        <v>15</v>
      </c>
      <c r="E59" s="9">
        <v>3.0000000000000001E-3</v>
      </c>
      <c r="F59" s="9">
        <v>156.011</v>
      </c>
      <c r="G59" s="9">
        <v>4</v>
      </c>
      <c r="H59" s="9">
        <v>185</v>
      </c>
      <c r="I59" s="9">
        <v>-90</v>
      </c>
      <c r="J59" s="9">
        <v>0.55400000000000005</v>
      </c>
      <c r="M59" s="9">
        <v>0.55400000000000005</v>
      </c>
      <c r="N59" s="11">
        <f t="shared" si="1"/>
        <v>5.1959999999999999E-2</v>
      </c>
    </row>
    <row r="60" spans="2:14" s="11" customFormat="1" x14ac:dyDescent="0.25">
      <c r="B60" s="1"/>
      <c r="C60" s="5"/>
      <c r="D60">
        <v>16</v>
      </c>
      <c r="E60" s="9">
        <v>7.0000000000000001E-3</v>
      </c>
      <c r="F60" s="9">
        <v>156.45699999999999</v>
      </c>
      <c r="G60" s="9">
        <v>4</v>
      </c>
      <c r="H60" s="9">
        <v>235.333</v>
      </c>
      <c r="I60" s="9">
        <v>-90</v>
      </c>
      <c r="J60" s="9">
        <v>1.181</v>
      </c>
      <c r="M60" s="9">
        <v>1.181</v>
      </c>
      <c r="N60" s="11">
        <f t="shared" si="1"/>
        <v>0.13509599999999999</v>
      </c>
    </row>
    <row r="61" spans="2:14" s="11" customFormat="1" x14ac:dyDescent="0.25">
      <c r="B61" s="1"/>
      <c r="C61" s="5"/>
      <c r="D61">
        <v>17</v>
      </c>
      <c r="E61" s="10">
        <v>3.2660000000000002E-4</v>
      </c>
      <c r="F61" s="9">
        <v>32.889000000000003</v>
      </c>
      <c r="G61" s="9">
        <v>0</v>
      </c>
      <c r="H61" s="9">
        <v>217</v>
      </c>
      <c r="I61" s="9">
        <v>-90</v>
      </c>
      <c r="J61" s="9">
        <v>4.8000000000000001E-2</v>
      </c>
    </row>
    <row r="62" spans="2:14" s="11" customFormat="1" x14ac:dyDescent="0.25">
      <c r="B62" s="1"/>
      <c r="C62" s="5"/>
      <c r="D62">
        <v>18</v>
      </c>
      <c r="E62" s="10">
        <v>4.3550000000000001E-4</v>
      </c>
      <c r="F62" s="9">
        <v>204.25</v>
      </c>
      <c r="G62" s="9">
        <v>168</v>
      </c>
      <c r="H62" s="9">
        <v>247.333</v>
      </c>
      <c r="I62" s="9">
        <v>-90</v>
      </c>
      <c r="J62" s="9">
        <v>6.6000000000000003E-2</v>
      </c>
    </row>
    <row r="63" spans="2:14" s="11" customFormat="1" x14ac:dyDescent="0.25">
      <c r="B63" s="1"/>
      <c r="C63" s="5"/>
      <c r="D63">
        <v>19</v>
      </c>
      <c r="E63" s="10">
        <v>4.3550000000000001E-4</v>
      </c>
      <c r="F63" s="9">
        <v>36.944000000000003</v>
      </c>
      <c r="G63" s="9">
        <v>0</v>
      </c>
      <c r="H63" s="9">
        <v>255</v>
      </c>
      <c r="I63" s="9">
        <v>-90</v>
      </c>
      <c r="J63" s="9">
        <v>6.6000000000000003E-2</v>
      </c>
    </row>
    <row r="64" spans="2:14" s="11" customFormat="1" x14ac:dyDescent="0.25">
      <c r="B64" s="1"/>
      <c r="C64" s="5"/>
      <c r="D64">
        <v>20</v>
      </c>
      <c r="E64" s="10">
        <v>2.9030000000000001E-4</v>
      </c>
      <c r="F64" s="9">
        <v>39.625</v>
      </c>
      <c r="G64" s="9">
        <v>0</v>
      </c>
      <c r="H64" s="9">
        <v>212.333</v>
      </c>
      <c r="I64" s="9">
        <v>-90</v>
      </c>
      <c r="J64" s="9">
        <v>4.2000000000000003E-2</v>
      </c>
    </row>
    <row r="65" spans="2:13" s="11" customFormat="1" x14ac:dyDescent="0.25">
      <c r="B65" s="1"/>
      <c r="C65" s="5"/>
      <c r="D65">
        <v>21</v>
      </c>
      <c r="E65" s="10">
        <v>6.5320000000000005E-4</v>
      </c>
      <c r="F65" s="9">
        <v>3.8889999999999998</v>
      </c>
      <c r="G65" s="9">
        <v>0</v>
      </c>
      <c r="H65" s="9">
        <v>5.3330000000000002</v>
      </c>
      <c r="I65" s="9">
        <v>-90</v>
      </c>
      <c r="J65" s="9">
        <v>0.10199999999999999</v>
      </c>
    </row>
    <row r="66" spans="2:13" s="11" customFormat="1" x14ac:dyDescent="0.25">
      <c r="B66" s="1"/>
      <c r="C66" s="5"/>
      <c r="D66">
        <v>22</v>
      </c>
      <c r="E66" s="10">
        <v>5.8060000000000002E-4</v>
      </c>
      <c r="F66" s="9">
        <v>118.854</v>
      </c>
      <c r="G66" s="9">
        <v>18</v>
      </c>
      <c r="H66" s="9">
        <v>173</v>
      </c>
      <c r="I66" s="9">
        <v>-90</v>
      </c>
      <c r="J66" s="9">
        <v>0.09</v>
      </c>
    </row>
    <row r="67" spans="2:13" s="11" customFormat="1" x14ac:dyDescent="0.25">
      <c r="B67" s="1"/>
      <c r="C67" s="5"/>
      <c r="D67">
        <v>23</v>
      </c>
      <c r="E67" s="10">
        <v>2.9030000000000001E-4</v>
      </c>
      <c r="F67" s="9">
        <v>55.25</v>
      </c>
      <c r="G67" s="9">
        <v>0</v>
      </c>
      <c r="H67" s="9">
        <v>247</v>
      </c>
      <c r="I67" s="9">
        <v>-90</v>
      </c>
      <c r="J67" s="9">
        <v>4.2000000000000003E-2</v>
      </c>
    </row>
    <row r="68" spans="2:13" s="11" customFormat="1" x14ac:dyDescent="0.25">
      <c r="B68" s="1"/>
      <c r="C68" s="5"/>
      <c r="D68">
        <v>24</v>
      </c>
      <c r="E68" s="10">
        <v>5.0810000000000004E-4</v>
      </c>
      <c r="F68" s="9">
        <v>76.356999999999999</v>
      </c>
      <c r="G68" s="9">
        <v>12</v>
      </c>
      <c r="H68" s="9">
        <v>87.332999999999998</v>
      </c>
      <c r="I68" s="9">
        <v>-90</v>
      </c>
      <c r="J68" s="9">
        <v>7.8E-2</v>
      </c>
    </row>
    <row r="69" spans="2:13" s="11" customFormat="1" x14ac:dyDescent="0.25">
      <c r="B69" s="1"/>
      <c r="C69" s="5"/>
      <c r="D69">
        <v>25</v>
      </c>
      <c r="E69" s="10">
        <v>3.2660000000000002E-4</v>
      </c>
      <c r="F69" s="9">
        <v>23.407</v>
      </c>
      <c r="G69" s="9">
        <v>0</v>
      </c>
      <c r="H69" s="9">
        <v>68.332999999999998</v>
      </c>
      <c r="I69" s="9">
        <v>-90</v>
      </c>
      <c r="J69" s="9">
        <v>4.8000000000000001E-2</v>
      </c>
    </row>
    <row r="70" spans="2:13" s="11" customFormat="1" x14ac:dyDescent="0.25">
      <c r="B70" s="1"/>
      <c r="C70" s="5"/>
      <c r="D70">
        <v>26</v>
      </c>
      <c r="E70" s="10">
        <v>6.1689999999999998E-4</v>
      </c>
      <c r="F70" s="9">
        <v>232.37299999999999</v>
      </c>
      <c r="G70" s="9">
        <v>158.333</v>
      </c>
      <c r="H70" s="9">
        <v>255</v>
      </c>
      <c r="I70" s="9">
        <v>-90</v>
      </c>
      <c r="J70" s="9">
        <v>9.6000000000000002E-2</v>
      </c>
    </row>
    <row r="71" spans="2:13" s="11" customFormat="1" x14ac:dyDescent="0.25">
      <c r="B71" s="1"/>
      <c r="C71" s="5"/>
      <c r="D71">
        <v>27</v>
      </c>
      <c r="E71" s="10">
        <v>1.089E-4</v>
      </c>
      <c r="F71" s="9">
        <v>17.443999999999999</v>
      </c>
      <c r="G71" s="9">
        <v>0</v>
      </c>
      <c r="H71" s="9">
        <v>40</v>
      </c>
      <c r="I71" s="9">
        <v>-90</v>
      </c>
      <c r="J71" s="9">
        <v>1.2E-2</v>
      </c>
    </row>
    <row r="72" spans="2:13" s="11" customFormat="1" x14ac:dyDescent="0.25">
      <c r="B72" s="1"/>
      <c r="C72" s="5"/>
      <c r="D72">
        <v>28</v>
      </c>
      <c r="E72" s="9">
        <v>9.7620000000000005</v>
      </c>
      <c r="F72" s="9">
        <v>231.79599999999999</v>
      </c>
      <c r="G72" s="9">
        <v>0</v>
      </c>
      <c r="H72" s="9">
        <v>255</v>
      </c>
      <c r="I72" s="9">
        <v>0</v>
      </c>
      <c r="J72" s="9">
        <v>0</v>
      </c>
    </row>
    <row r="73" spans="2:13" s="11" customFormat="1" x14ac:dyDescent="0.25">
      <c r="B73" s="1"/>
      <c r="C73" s="5"/>
      <c r="D73">
        <v>29</v>
      </c>
      <c r="E73" s="10">
        <v>1.8139999999999999E-4</v>
      </c>
      <c r="F73" s="9">
        <v>2.4670000000000001</v>
      </c>
      <c r="G73" s="9">
        <v>0</v>
      </c>
      <c r="H73" s="9">
        <v>5</v>
      </c>
      <c r="I73" s="9">
        <v>-90</v>
      </c>
      <c r="J73" s="9">
        <v>2.4E-2</v>
      </c>
    </row>
    <row r="74" spans="2:13" s="11" customFormat="1" x14ac:dyDescent="0.25">
      <c r="B74" s="1"/>
      <c r="C74" s="5"/>
      <c r="D74">
        <v>30</v>
      </c>
      <c r="E74" s="10">
        <v>7.2579999999999997E-4</v>
      </c>
      <c r="F74" s="9">
        <v>128.06700000000001</v>
      </c>
      <c r="G74" s="9">
        <v>17</v>
      </c>
      <c r="H74" s="9">
        <v>226</v>
      </c>
      <c r="I74" s="9">
        <v>-90</v>
      </c>
      <c r="J74" s="9">
        <v>0.114</v>
      </c>
    </row>
    <row r="75" spans="2:13" s="11" customFormat="1" x14ac:dyDescent="0.25">
      <c r="B75" s="1"/>
      <c r="C75" s="5"/>
      <c r="D75">
        <v>31</v>
      </c>
      <c r="E75" s="10">
        <v>2.1770000000000001E-4</v>
      </c>
      <c r="F75" s="9">
        <v>38.5</v>
      </c>
      <c r="G75" s="9">
        <v>1.667</v>
      </c>
      <c r="H75" s="9">
        <v>60.332999999999998</v>
      </c>
      <c r="I75" s="9">
        <v>-90</v>
      </c>
      <c r="J75" s="9">
        <v>0.03</v>
      </c>
    </row>
    <row r="76" spans="2:13" s="11" customFormat="1" x14ac:dyDescent="0.25">
      <c r="B76" s="1"/>
      <c r="C76" s="5"/>
      <c r="D76">
        <v>32</v>
      </c>
      <c r="E76" s="10">
        <v>5.0810000000000004E-4</v>
      </c>
      <c r="F76" s="9">
        <v>82.381</v>
      </c>
      <c r="G76" s="9">
        <v>14</v>
      </c>
      <c r="H76" s="9">
        <v>106.333</v>
      </c>
      <c r="I76" s="9">
        <v>-90</v>
      </c>
      <c r="J76" s="9">
        <v>7.8E-2</v>
      </c>
    </row>
    <row r="77" spans="2:13" s="11" customFormat="1" x14ac:dyDescent="0.25">
      <c r="B77" s="1"/>
      <c r="C77" s="5"/>
      <c r="E77" s="1"/>
      <c r="F77"/>
    </row>
    <row r="78" spans="2:13" s="11" customFormat="1" x14ac:dyDescent="0.25">
      <c r="B78" s="1"/>
      <c r="C78" s="5"/>
      <c r="E78" s="1"/>
      <c r="F78"/>
    </row>
    <row r="79" spans="2:13" s="3" customFormat="1" ht="18.600000000000001" customHeight="1" x14ac:dyDescent="0.25">
      <c r="B79" s="1" t="s">
        <v>403</v>
      </c>
      <c r="C79" s="5" t="s">
        <v>392</v>
      </c>
      <c r="D79" s="11" t="s">
        <v>393</v>
      </c>
      <c r="E79" s="1" t="s">
        <v>405</v>
      </c>
      <c r="F79" t="s">
        <v>29</v>
      </c>
      <c r="G79" s="11" t="s">
        <v>406</v>
      </c>
      <c r="H79" s="11">
        <v>3</v>
      </c>
      <c r="I79" s="11">
        <v>0.27300000000000002</v>
      </c>
      <c r="J79" s="12">
        <v>0.128168</v>
      </c>
      <c r="K79" s="11">
        <v>3</v>
      </c>
      <c r="L79" s="12">
        <v>1.0169999999999999</v>
      </c>
      <c r="M79" s="11">
        <v>0.16800400000000001</v>
      </c>
    </row>
    <row r="80" spans="2:13" s="3" customFormat="1" ht="18.600000000000001" customHeight="1" x14ac:dyDescent="0.25">
      <c r="B80" s="1" t="s">
        <v>403</v>
      </c>
      <c r="C80" s="5" t="s">
        <v>392</v>
      </c>
      <c r="D80" s="11" t="s">
        <v>393</v>
      </c>
      <c r="E80" s="1" t="s">
        <v>405</v>
      </c>
      <c r="F80" t="s">
        <v>29</v>
      </c>
      <c r="G80" s="11" t="s">
        <v>407</v>
      </c>
      <c r="H80" s="11">
        <v>3</v>
      </c>
      <c r="I80" s="11">
        <v>0.34699999999999998</v>
      </c>
      <c r="J80" s="12">
        <v>0.14722000000000002</v>
      </c>
      <c r="K80" s="11">
        <v>3</v>
      </c>
      <c r="L80" s="12">
        <v>0.996</v>
      </c>
      <c r="M80" s="11">
        <v>0.12989999999999999</v>
      </c>
    </row>
    <row r="81" spans="2:22" s="3" customFormat="1" ht="18.600000000000001" customHeight="1" x14ac:dyDescent="0.25">
      <c r="B81" s="1" t="s">
        <v>403</v>
      </c>
      <c r="C81" s="5" t="s">
        <v>392</v>
      </c>
      <c r="D81" s="11" t="s">
        <v>393</v>
      </c>
      <c r="E81" s="1" t="s">
        <v>405</v>
      </c>
      <c r="F81" t="s">
        <v>29</v>
      </c>
      <c r="G81" s="11" t="s">
        <v>408</v>
      </c>
      <c r="H81" s="11">
        <v>3</v>
      </c>
      <c r="I81" s="11">
        <v>0.23100000000000001</v>
      </c>
      <c r="J81" s="12">
        <v>3.6372000000000002E-2</v>
      </c>
      <c r="K81" s="11">
        <v>3</v>
      </c>
      <c r="L81" s="12">
        <v>1.0169999999999999</v>
      </c>
      <c r="M81" s="11">
        <v>0.18532399999999999</v>
      </c>
    </row>
    <row r="82" spans="2:22" s="3" customFormat="1" ht="18.600000000000001" customHeight="1" x14ac:dyDescent="0.25">
      <c r="B82" s="1" t="s">
        <v>403</v>
      </c>
      <c r="C82" s="5" t="s">
        <v>392</v>
      </c>
      <c r="D82" s="11" t="s">
        <v>393</v>
      </c>
      <c r="E82" s="1" t="s">
        <v>405</v>
      </c>
      <c r="F82" t="s">
        <v>29</v>
      </c>
      <c r="G82" s="11" t="s">
        <v>409</v>
      </c>
      <c r="H82" s="11">
        <v>3</v>
      </c>
      <c r="I82" s="11">
        <v>0.441</v>
      </c>
      <c r="J82" s="12">
        <v>9.1796000000000003E-2</v>
      </c>
      <c r="K82" s="11">
        <v>3</v>
      </c>
      <c r="L82" s="12">
        <v>0.98499999999999999</v>
      </c>
      <c r="M82" s="11">
        <v>0.20437599999999997</v>
      </c>
    </row>
    <row r="83" spans="2:22" s="3" customFormat="1" ht="18.600000000000001" customHeight="1" x14ac:dyDescent="0.25">
      <c r="B83" s="1" t="s">
        <v>403</v>
      </c>
      <c r="C83" s="5" t="s">
        <v>392</v>
      </c>
      <c r="D83" s="11" t="s">
        <v>393</v>
      </c>
      <c r="E83" s="1" t="s">
        <v>405</v>
      </c>
      <c r="F83" t="s">
        <v>29</v>
      </c>
      <c r="G83" s="11" t="s">
        <v>410</v>
      </c>
      <c r="H83" s="11">
        <v>3</v>
      </c>
      <c r="I83" s="11">
        <v>1.639</v>
      </c>
      <c r="J83" s="12">
        <v>0.128168</v>
      </c>
      <c r="K83" s="11">
        <v>3</v>
      </c>
      <c r="L83" s="12">
        <v>0.996</v>
      </c>
      <c r="M83" s="11">
        <v>0.14895199999999997</v>
      </c>
    </row>
    <row r="84" spans="2:22" s="3" customFormat="1" ht="18.600000000000001" customHeight="1" x14ac:dyDescent="0.25">
      <c r="B84" s="1" t="s">
        <v>403</v>
      </c>
      <c r="C84" s="5" t="s">
        <v>392</v>
      </c>
      <c r="D84" s="11" t="s">
        <v>393</v>
      </c>
      <c r="E84" s="1" t="s">
        <v>405</v>
      </c>
      <c r="F84" t="s">
        <v>29</v>
      </c>
      <c r="G84" s="11" t="s">
        <v>411</v>
      </c>
      <c r="H84" s="11">
        <v>3</v>
      </c>
      <c r="I84" s="11">
        <v>1.9430000000000001</v>
      </c>
      <c r="J84" s="12">
        <v>0.20264400000000002</v>
      </c>
      <c r="K84" s="11">
        <v>3</v>
      </c>
      <c r="L84" s="12">
        <v>0.996</v>
      </c>
      <c r="M84" s="11">
        <v>0.14895199999999997</v>
      </c>
    </row>
    <row r="85" spans="2:22" s="3" customFormat="1" ht="18.600000000000001" customHeight="1" x14ac:dyDescent="0.25">
      <c r="B85" s="1" t="s">
        <v>403</v>
      </c>
      <c r="C85" s="5" t="s">
        <v>392</v>
      </c>
      <c r="D85" s="11" t="s">
        <v>393</v>
      </c>
      <c r="E85" s="1" t="s">
        <v>405</v>
      </c>
      <c r="F85" t="s">
        <v>29</v>
      </c>
      <c r="G85" s="11" t="s">
        <v>412</v>
      </c>
      <c r="H85" s="11">
        <v>3</v>
      </c>
      <c r="I85" s="11">
        <v>0.58499999999999996</v>
      </c>
      <c r="J85" s="12">
        <v>0.13336400000000001</v>
      </c>
      <c r="K85" s="11">
        <v>3</v>
      </c>
      <c r="L85" s="12">
        <v>1.034</v>
      </c>
      <c r="M85" s="11">
        <v>5.5424000000000001E-2</v>
      </c>
    </row>
    <row r="86" spans="2:22" s="3" customFormat="1" ht="18.600000000000001" customHeight="1" x14ac:dyDescent="0.25">
      <c r="B86" s="1" t="s">
        <v>403</v>
      </c>
      <c r="C86" s="5" t="s">
        <v>392</v>
      </c>
      <c r="D86" s="11" t="s">
        <v>393</v>
      </c>
      <c r="E86" s="1" t="s">
        <v>405</v>
      </c>
      <c r="F86" t="s">
        <v>29</v>
      </c>
      <c r="G86" s="11" t="s">
        <v>413</v>
      </c>
      <c r="H86" s="11">
        <v>3</v>
      </c>
      <c r="I86" s="11">
        <v>0.44500000000000001</v>
      </c>
      <c r="J86" s="12">
        <v>0.15587999999999999</v>
      </c>
      <c r="K86" s="11">
        <v>3</v>
      </c>
      <c r="L86" s="12">
        <v>1.022</v>
      </c>
      <c r="M86" s="11">
        <v>6.5816E-2</v>
      </c>
    </row>
    <row r="87" spans="2:22" s="3" customFormat="1" ht="18.600000000000001" customHeight="1" x14ac:dyDescent="0.25">
      <c r="B87" s="1" t="s">
        <v>403</v>
      </c>
      <c r="C87" s="5" t="s">
        <v>392</v>
      </c>
      <c r="D87" s="11" t="s">
        <v>393</v>
      </c>
      <c r="E87" s="1" t="s">
        <v>405</v>
      </c>
      <c r="F87" t="s">
        <v>29</v>
      </c>
      <c r="G87" s="11" t="s">
        <v>414</v>
      </c>
      <c r="H87" s="11">
        <v>3</v>
      </c>
      <c r="I87" s="11">
        <v>0.67400000000000004</v>
      </c>
      <c r="J87" s="12">
        <v>4.5031999999999996E-2</v>
      </c>
      <c r="K87" s="11">
        <v>3</v>
      </c>
      <c r="L87" s="12">
        <v>1.034</v>
      </c>
      <c r="M87" s="11">
        <v>6.5816E-2</v>
      </c>
    </row>
    <row r="88" spans="2:22" s="3" customFormat="1" ht="18.600000000000001" customHeight="1" x14ac:dyDescent="0.25">
      <c r="B88" s="1" t="s">
        <v>403</v>
      </c>
      <c r="C88" s="5" t="s">
        <v>392</v>
      </c>
      <c r="D88" s="11" t="s">
        <v>393</v>
      </c>
      <c r="E88" s="1" t="s">
        <v>405</v>
      </c>
      <c r="F88" t="s">
        <v>29</v>
      </c>
      <c r="G88" s="11" t="s">
        <v>415</v>
      </c>
      <c r="H88" s="11">
        <v>3</v>
      </c>
      <c r="I88" s="11">
        <v>0.75</v>
      </c>
      <c r="J88" s="12">
        <v>0.110848</v>
      </c>
      <c r="K88" s="11">
        <v>3</v>
      </c>
      <c r="L88" s="12">
        <v>1.0089999999999999</v>
      </c>
      <c r="M88" s="11">
        <v>6.5816E-2</v>
      </c>
    </row>
    <row r="89" spans="2:22" s="3" customFormat="1" x14ac:dyDescent="0.25">
      <c r="B89" s="1"/>
      <c r="C89" s="5"/>
      <c r="D89" s="11"/>
      <c r="E89" s="1"/>
      <c r="F89"/>
      <c r="G89" s="11"/>
      <c r="H89" s="11"/>
      <c r="I89" s="11"/>
      <c r="J89" s="11"/>
      <c r="K89" s="11"/>
      <c r="Q89" s="10"/>
      <c r="R89" s="9"/>
      <c r="S89" s="9"/>
      <c r="T89" s="9"/>
      <c r="U89" s="9"/>
      <c r="V89" s="9"/>
    </row>
    <row r="90" spans="2:22" s="3" customFormat="1" x14ac:dyDescent="0.25">
      <c r="B90" s="1"/>
      <c r="C90" s="5"/>
      <c r="D90" s="11"/>
      <c r="E90" t="s">
        <v>373</v>
      </c>
      <c r="F90" t="s">
        <v>374</v>
      </c>
      <c r="G90" t="s">
        <v>375</v>
      </c>
      <c r="H90" t="s">
        <v>376</v>
      </c>
      <c r="I90" t="s">
        <v>377</v>
      </c>
      <c r="J90" t="s">
        <v>378</v>
      </c>
      <c r="K90"/>
      <c r="L90" t="s">
        <v>379</v>
      </c>
      <c r="M90" t="s">
        <v>380</v>
      </c>
      <c r="Q90" s="10"/>
      <c r="R90" s="9"/>
      <c r="S90" s="9"/>
      <c r="T90" s="9"/>
      <c r="U90" s="9"/>
      <c r="V90" s="9"/>
    </row>
    <row r="91" spans="2:22" s="3" customFormat="1" x14ac:dyDescent="0.25">
      <c r="B91" s="1"/>
      <c r="C91" s="5"/>
      <c r="D91">
        <v>1</v>
      </c>
      <c r="E91" s="9">
        <v>3.0000000000000001E-3</v>
      </c>
      <c r="F91" s="9">
        <v>7.7160000000000002</v>
      </c>
      <c r="G91" s="9">
        <v>0</v>
      </c>
      <c r="H91" s="9">
        <v>129</v>
      </c>
      <c r="I91" s="9">
        <v>-90</v>
      </c>
      <c r="J91" s="9">
        <v>0.27300000000000002</v>
      </c>
      <c r="K91" s="9"/>
      <c r="L91" s="9">
        <v>0.27300000000000002</v>
      </c>
      <c r="M91" s="9">
        <f>1.732*J111</f>
        <v>0.16800400000000001</v>
      </c>
      <c r="N91" s="11"/>
      <c r="Q91" s="10"/>
      <c r="R91" s="9"/>
      <c r="S91" s="9"/>
      <c r="T91" s="9"/>
      <c r="U91" s="9"/>
      <c r="V91" s="9"/>
    </row>
    <row r="92" spans="2:22" s="3" customFormat="1" x14ac:dyDescent="0.25">
      <c r="B92" s="1"/>
      <c r="C92" s="5"/>
      <c r="D92">
        <v>2</v>
      </c>
      <c r="E92" s="9">
        <v>4.0000000000000001E-3</v>
      </c>
      <c r="F92" s="9">
        <v>2.4900000000000002</v>
      </c>
      <c r="G92" s="9">
        <v>0</v>
      </c>
      <c r="H92" s="9">
        <v>46.332999999999998</v>
      </c>
      <c r="I92" s="9">
        <v>-90</v>
      </c>
      <c r="J92" s="9">
        <v>0.34699999999999998</v>
      </c>
      <c r="K92" s="9"/>
      <c r="L92" s="9">
        <v>0.34699999999999998</v>
      </c>
      <c r="M92" s="9">
        <f t="shared" ref="M92:M110" si="2">1.732*J112</f>
        <v>0.12989999999999999</v>
      </c>
      <c r="N92" s="11"/>
      <c r="Q92" s="10"/>
      <c r="R92" s="9"/>
      <c r="S92" s="9"/>
      <c r="T92" s="9"/>
      <c r="U92" s="9"/>
      <c r="V92" s="9"/>
    </row>
    <row r="93" spans="2:22" s="3" customFormat="1" x14ac:dyDescent="0.25">
      <c r="B93" s="1"/>
      <c r="C93" s="5"/>
      <c r="D93">
        <v>3</v>
      </c>
      <c r="E93" s="9">
        <v>3.0000000000000001E-3</v>
      </c>
      <c r="F93" s="9">
        <v>12.87</v>
      </c>
      <c r="G93" s="9">
        <v>0</v>
      </c>
      <c r="H93" s="9">
        <v>170.333</v>
      </c>
      <c r="I93" s="9">
        <v>-90</v>
      </c>
      <c r="J93" s="9">
        <v>0.23100000000000001</v>
      </c>
      <c r="K93" s="9"/>
      <c r="L93" s="9">
        <v>0.23100000000000001</v>
      </c>
      <c r="M93" s="9">
        <f t="shared" si="2"/>
        <v>0.18532399999999999</v>
      </c>
      <c r="N93" s="11"/>
      <c r="Q93" s="10"/>
      <c r="R93" s="9"/>
      <c r="S93" s="9"/>
      <c r="T93" s="9"/>
      <c r="U93" s="9"/>
      <c r="V93" s="9"/>
    </row>
    <row r="94" spans="2:22" s="3" customFormat="1" x14ac:dyDescent="0.25">
      <c r="B94" s="1"/>
      <c r="C94" s="5"/>
      <c r="D94">
        <v>4</v>
      </c>
      <c r="E94" s="9">
        <v>5.0000000000000001E-3</v>
      </c>
      <c r="F94" s="9">
        <v>12.891</v>
      </c>
      <c r="G94" s="9">
        <v>0</v>
      </c>
      <c r="H94" s="9">
        <v>247</v>
      </c>
      <c r="I94" s="9">
        <v>-90</v>
      </c>
      <c r="J94" s="9">
        <v>0.441</v>
      </c>
      <c r="K94" s="9"/>
      <c r="L94" s="9">
        <v>0.441</v>
      </c>
      <c r="M94" s="9">
        <f t="shared" si="2"/>
        <v>0.20437599999999997</v>
      </c>
      <c r="N94" s="11"/>
      <c r="Q94" s="10"/>
      <c r="R94" s="9"/>
      <c r="S94" s="9"/>
      <c r="T94" s="9"/>
      <c r="U94" s="9"/>
      <c r="V94" s="9"/>
    </row>
    <row r="95" spans="2:22" s="3" customFormat="1" x14ac:dyDescent="0.25">
      <c r="B95" s="1"/>
      <c r="C95" s="5"/>
      <c r="D95">
        <v>5</v>
      </c>
      <c r="E95" s="9">
        <v>1.7000000000000001E-2</v>
      </c>
      <c r="F95" s="9">
        <v>2.794</v>
      </c>
      <c r="G95" s="9">
        <v>0</v>
      </c>
      <c r="H95" s="9">
        <v>239</v>
      </c>
      <c r="I95" s="9">
        <v>-90</v>
      </c>
      <c r="J95" s="9">
        <v>1.639</v>
      </c>
      <c r="K95" s="9"/>
      <c r="L95" s="9">
        <v>1.639</v>
      </c>
      <c r="M95" s="9">
        <f t="shared" si="2"/>
        <v>0.14895199999999997</v>
      </c>
      <c r="N95" s="11"/>
      <c r="Q95" s="10"/>
      <c r="R95" s="9"/>
      <c r="S95" s="9"/>
      <c r="T95" s="9"/>
      <c r="U95" s="9"/>
      <c r="V95" s="9"/>
    </row>
    <row r="96" spans="2:22" s="3" customFormat="1" x14ac:dyDescent="0.25">
      <c r="B96" s="1"/>
      <c r="C96" s="5"/>
      <c r="D96">
        <v>6</v>
      </c>
      <c r="E96" s="9">
        <v>2.1000000000000001E-2</v>
      </c>
      <c r="F96" s="9">
        <v>0.27700000000000002</v>
      </c>
      <c r="G96" s="9">
        <v>0</v>
      </c>
      <c r="H96" s="9">
        <v>46.332999999999998</v>
      </c>
      <c r="I96" s="9">
        <v>-90.31</v>
      </c>
      <c r="J96" s="9">
        <v>1.9430000000000001</v>
      </c>
      <c r="K96" s="9"/>
      <c r="L96" s="9">
        <v>1.9430000000000001</v>
      </c>
      <c r="M96" s="9">
        <f t="shared" si="2"/>
        <v>0.14895199999999997</v>
      </c>
      <c r="N96" s="11"/>
      <c r="Q96" s="10"/>
      <c r="R96" s="9"/>
      <c r="S96" s="9"/>
      <c r="T96" s="9"/>
      <c r="U96" s="9"/>
      <c r="V96" s="9"/>
    </row>
    <row r="97" spans="2:22" s="3" customFormat="1" x14ac:dyDescent="0.25">
      <c r="B97" s="1"/>
      <c r="C97" s="5"/>
      <c r="D97">
        <v>7</v>
      </c>
      <c r="E97" s="9">
        <v>4.0000000000000001E-3</v>
      </c>
      <c r="F97" s="9">
        <v>3.95</v>
      </c>
      <c r="G97" s="9">
        <v>0</v>
      </c>
      <c r="H97" s="9">
        <v>219.333</v>
      </c>
      <c r="I97" s="9">
        <v>-90</v>
      </c>
      <c r="J97" s="9">
        <v>0.58499999999999996</v>
      </c>
      <c r="K97" s="9"/>
      <c r="L97" s="9">
        <v>0.58499999999999996</v>
      </c>
      <c r="M97" s="9">
        <f t="shared" si="2"/>
        <v>5.5424000000000001E-2</v>
      </c>
      <c r="N97" s="11"/>
      <c r="Q97" s="10"/>
      <c r="R97" s="9"/>
      <c r="S97" s="9"/>
      <c r="T97" s="9"/>
      <c r="U97" s="9"/>
      <c r="V97" s="9"/>
    </row>
    <row r="98" spans="2:22" s="3" customFormat="1" x14ac:dyDescent="0.25">
      <c r="B98" s="1"/>
      <c r="C98" s="5"/>
      <c r="D98">
        <v>8</v>
      </c>
      <c r="E98" s="9">
        <v>3.0000000000000001E-3</v>
      </c>
      <c r="F98" s="9">
        <v>0.81699999999999995</v>
      </c>
      <c r="G98" s="9">
        <v>0</v>
      </c>
      <c r="H98" s="9">
        <v>58</v>
      </c>
      <c r="I98" s="9">
        <v>-90</v>
      </c>
      <c r="J98" s="9">
        <v>0.44500000000000001</v>
      </c>
      <c r="K98" s="9"/>
      <c r="L98" s="9">
        <v>0.44500000000000001</v>
      </c>
      <c r="M98" s="9">
        <f t="shared" si="2"/>
        <v>6.5816E-2</v>
      </c>
      <c r="N98" s="11"/>
      <c r="Q98" s="10"/>
      <c r="R98" s="9"/>
      <c r="S98" s="9"/>
      <c r="T98" s="9"/>
      <c r="U98" s="9"/>
      <c r="V98" s="9"/>
    </row>
    <row r="99" spans="2:22" s="3" customFormat="1" x14ac:dyDescent="0.25">
      <c r="B99" s="1"/>
      <c r="C99" s="5"/>
      <c r="D99">
        <v>9</v>
      </c>
      <c r="E99" s="9">
        <v>4.0000000000000001E-3</v>
      </c>
      <c r="F99" s="9">
        <v>1.9910000000000001</v>
      </c>
      <c r="G99" s="9">
        <v>0</v>
      </c>
      <c r="H99" s="9">
        <v>156</v>
      </c>
      <c r="I99" s="9">
        <v>-90</v>
      </c>
      <c r="J99" s="9">
        <v>0.67400000000000004</v>
      </c>
      <c r="K99" s="9"/>
      <c r="L99" s="9">
        <v>0.67400000000000004</v>
      </c>
      <c r="M99" s="9">
        <f t="shared" si="2"/>
        <v>6.5816E-2</v>
      </c>
      <c r="N99" s="11"/>
      <c r="Q99" s="10"/>
      <c r="R99" s="9"/>
      <c r="S99" s="9"/>
      <c r="T99" s="9"/>
      <c r="U99" s="9"/>
      <c r="V99" s="9"/>
    </row>
    <row r="100" spans="2:22" s="3" customFormat="1" x14ac:dyDescent="0.25">
      <c r="B100" s="1"/>
      <c r="C100" s="5"/>
      <c r="D100">
        <v>10</v>
      </c>
      <c r="E100" s="9">
        <v>5.0000000000000001E-3</v>
      </c>
      <c r="F100" s="9">
        <v>3.0310000000000001</v>
      </c>
      <c r="G100" s="9">
        <v>0</v>
      </c>
      <c r="H100" s="9">
        <v>203</v>
      </c>
      <c r="I100" s="9">
        <v>-90</v>
      </c>
      <c r="J100" s="9">
        <v>0.75</v>
      </c>
      <c r="K100" s="9"/>
      <c r="L100" s="9">
        <v>0.75</v>
      </c>
      <c r="M100" s="9">
        <f t="shared" si="2"/>
        <v>6.5816E-2</v>
      </c>
      <c r="N100" s="11"/>
      <c r="Q100" s="10"/>
      <c r="R100" s="9"/>
      <c r="S100" s="9"/>
      <c r="T100" s="9"/>
      <c r="U100" s="9"/>
      <c r="V100" s="9"/>
    </row>
    <row r="101" spans="2:22" s="3" customFormat="1" x14ac:dyDescent="0.25">
      <c r="B101" s="1"/>
      <c r="C101" s="5"/>
      <c r="D101">
        <v>11</v>
      </c>
      <c r="E101" s="9">
        <v>1.0999999999999999E-2</v>
      </c>
      <c r="F101" s="9">
        <v>150.16499999999999</v>
      </c>
      <c r="G101" s="9">
        <v>0</v>
      </c>
      <c r="H101" s="9">
        <v>167.667</v>
      </c>
      <c r="I101" s="9">
        <v>-90</v>
      </c>
      <c r="J101" s="9">
        <v>1.0169999999999999</v>
      </c>
      <c r="K101" s="9"/>
      <c r="L101" s="9">
        <v>1.0169999999999999</v>
      </c>
      <c r="M101" s="9">
        <f t="shared" si="2"/>
        <v>0.128168</v>
      </c>
      <c r="N101" s="11"/>
      <c r="Q101" s="10"/>
      <c r="R101" s="9"/>
      <c r="S101" s="9"/>
      <c r="T101" s="9"/>
      <c r="U101" s="9"/>
      <c r="V101" s="9"/>
    </row>
    <row r="102" spans="2:22" s="3" customFormat="1" x14ac:dyDescent="0.25">
      <c r="B102" s="1"/>
      <c r="C102" s="5"/>
      <c r="D102">
        <v>12</v>
      </c>
      <c r="E102" s="9">
        <v>1.0999999999999999E-2</v>
      </c>
      <c r="F102" s="9">
        <v>155.733</v>
      </c>
      <c r="G102" s="9">
        <v>99</v>
      </c>
      <c r="H102" s="9">
        <v>167.667</v>
      </c>
      <c r="I102" s="9">
        <v>-90</v>
      </c>
      <c r="J102" s="9">
        <v>0.996</v>
      </c>
      <c r="K102" s="9"/>
      <c r="L102" s="9">
        <v>0.996</v>
      </c>
      <c r="M102" s="9">
        <f t="shared" si="2"/>
        <v>0.14722000000000002</v>
      </c>
      <c r="N102" s="11"/>
      <c r="Q102" s="10"/>
      <c r="R102" s="9"/>
      <c r="S102" s="9"/>
      <c r="T102" s="9"/>
      <c r="U102" s="9"/>
      <c r="V102" s="9"/>
    </row>
    <row r="103" spans="2:22" s="3" customFormat="1" x14ac:dyDescent="0.25">
      <c r="B103" s="1"/>
      <c r="C103" s="5"/>
      <c r="D103">
        <v>13</v>
      </c>
      <c r="E103" s="9">
        <v>1.0999999999999999E-2</v>
      </c>
      <c r="F103" s="9">
        <v>155.227</v>
      </c>
      <c r="G103" s="9">
        <v>30.332999999999998</v>
      </c>
      <c r="H103" s="9">
        <v>247</v>
      </c>
      <c r="I103" s="9">
        <v>-90</v>
      </c>
      <c r="J103" s="9">
        <v>1.0169999999999999</v>
      </c>
      <c r="K103" s="9"/>
      <c r="L103" s="9">
        <v>1.0169999999999999</v>
      </c>
      <c r="M103" s="9">
        <f t="shared" si="2"/>
        <v>3.6372000000000002E-2</v>
      </c>
      <c r="N103" s="11"/>
      <c r="Q103" s="10"/>
      <c r="R103" s="9"/>
      <c r="S103" s="9"/>
      <c r="T103" s="9"/>
      <c r="U103" s="9"/>
      <c r="V103" s="9"/>
    </row>
    <row r="104" spans="2:22" s="3" customFormat="1" x14ac:dyDescent="0.25">
      <c r="B104" s="1"/>
      <c r="C104" s="5"/>
      <c r="D104">
        <v>14</v>
      </c>
      <c r="E104" s="9">
        <v>1.0999999999999999E-2</v>
      </c>
      <c r="F104" s="9">
        <v>155.61000000000001</v>
      </c>
      <c r="G104" s="9">
        <v>30.332999999999998</v>
      </c>
      <c r="H104" s="9">
        <v>167.667</v>
      </c>
      <c r="I104" s="9">
        <v>-90</v>
      </c>
      <c r="J104" s="9">
        <v>0.98499999999999999</v>
      </c>
      <c r="K104" s="9"/>
      <c r="L104" s="9">
        <v>0.98499999999999999</v>
      </c>
      <c r="M104" s="9">
        <f t="shared" si="2"/>
        <v>9.1796000000000003E-2</v>
      </c>
      <c r="N104" s="11"/>
      <c r="Q104" s="10"/>
      <c r="R104" s="9"/>
      <c r="S104" s="9"/>
      <c r="T104" s="9"/>
      <c r="U104" s="9"/>
      <c r="V104" s="9"/>
    </row>
    <row r="105" spans="2:22" s="3" customFormat="1" x14ac:dyDescent="0.25">
      <c r="B105" s="1"/>
      <c r="C105" s="5"/>
      <c r="D105">
        <v>15</v>
      </c>
      <c r="E105" s="9">
        <v>1.0999999999999999E-2</v>
      </c>
      <c r="F105" s="9">
        <v>153.59299999999999</v>
      </c>
      <c r="G105" s="9">
        <v>30.332999999999998</v>
      </c>
      <c r="H105" s="9">
        <v>167.667</v>
      </c>
      <c r="I105" s="9">
        <v>-90</v>
      </c>
      <c r="J105" s="9">
        <v>0.996</v>
      </c>
      <c r="K105" s="9"/>
      <c r="L105" s="9">
        <v>0.996</v>
      </c>
      <c r="M105" s="9">
        <f t="shared" si="2"/>
        <v>0.128168</v>
      </c>
      <c r="N105" s="11"/>
      <c r="Q105" s="10"/>
      <c r="R105" s="9"/>
      <c r="S105" s="9"/>
      <c r="T105" s="9"/>
      <c r="U105" s="9"/>
      <c r="V105" s="9"/>
    </row>
    <row r="106" spans="2:22" s="3" customFormat="1" x14ac:dyDescent="0.25">
      <c r="B106" s="1"/>
      <c r="C106" s="5"/>
      <c r="D106">
        <v>16</v>
      </c>
      <c r="E106" s="9">
        <v>1.0999999999999999E-2</v>
      </c>
      <c r="F106" s="9">
        <v>155.011</v>
      </c>
      <c r="G106" s="9">
        <v>30.332999999999998</v>
      </c>
      <c r="H106" s="9">
        <v>170.333</v>
      </c>
      <c r="I106" s="9">
        <v>-90</v>
      </c>
      <c r="J106" s="9">
        <v>0.996</v>
      </c>
      <c r="K106" s="9"/>
      <c r="L106" s="9">
        <v>0.996</v>
      </c>
      <c r="M106" s="9">
        <f t="shared" si="2"/>
        <v>0.20264400000000002</v>
      </c>
      <c r="N106" s="11"/>
      <c r="Q106" s="10"/>
      <c r="R106" s="9"/>
      <c r="S106" s="9"/>
      <c r="T106" s="9"/>
      <c r="U106" s="9"/>
      <c r="V106" s="9"/>
    </row>
    <row r="107" spans="2:22" s="3" customFormat="1" x14ac:dyDescent="0.25">
      <c r="B107" s="1"/>
      <c r="C107" s="5"/>
      <c r="D107">
        <v>17</v>
      </c>
      <c r="E107" s="9">
        <v>7.0000000000000001E-3</v>
      </c>
      <c r="F107" s="9">
        <v>157.26900000000001</v>
      </c>
      <c r="G107" s="9">
        <v>30</v>
      </c>
      <c r="H107" s="9">
        <v>247</v>
      </c>
      <c r="I107" s="9">
        <v>-90</v>
      </c>
      <c r="J107" s="9">
        <v>1.034</v>
      </c>
      <c r="K107" s="9"/>
      <c r="L107" s="9">
        <v>1.034</v>
      </c>
      <c r="M107" s="9">
        <f t="shared" si="2"/>
        <v>0.13336400000000001</v>
      </c>
      <c r="N107" s="11"/>
      <c r="Q107" s="10"/>
      <c r="R107" s="9"/>
      <c r="S107" s="9"/>
      <c r="T107" s="9"/>
      <c r="U107" s="9"/>
      <c r="V107" s="9"/>
    </row>
    <row r="108" spans="2:22" s="3" customFormat="1" x14ac:dyDescent="0.25">
      <c r="B108" s="1"/>
      <c r="C108" s="5"/>
      <c r="D108">
        <v>18</v>
      </c>
      <c r="E108" s="9">
        <v>7.0000000000000001E-3</v>
      </c>
      <c r="F108" s="9">
        <v>159.298</v>
      </c>
      <c r="G108" s="9">
        <v>24.667000000000002</v>
      </c>
      <c r="H108" s="9">
        <v>239</v>
      </c>
      <c r="I108" s="9">
        <v>-90</v>
      </c>
      <c r="J108" s="9">
        <v>1.022</v>
      </c>
      <c r="K108" s="9"/>
      <c r="L108" s="9">
        <v>1.022</v>
      </c>
      <c r="M108" s="9">
        <f t="shared" si="2"/>
        <v>0.15587999999999999</v>
      </c>
      <c r="N108" s="11"/>
      <c r="Q108" s="10"/>
      <c r="R108" s="9"/>
      <c r="S108" s="9"/>
      <c r="T108" s="9"/>
      <c r="U108" s="9"/>
      <c r="V108" s="9"/>
    </row>
    <row r="109" spans="2:22" s="3" customFormat="1" x14ac:dyDescent="0.25">
      <c r="B109" s="1"/>
      <c r="C109" s="5"/>
      <c r="D109">
        <v>19</v>
      </c>
      <c r="E109" s="9">
        <v>7.0000000000000001E-3</v>
      </c>
      <c r="F109" s="9">
        <v>157.83600000000001</v>
      </c>
      <c r="G109" s="9">
        <v>10.667</v>
      </c>
      <c r="H109" s="9">
        <v>239</v>
      </c>
      <c r="I109" s="9">
        <v>-90</v>
      </c>
      <c r="J109" s="9">
        <v>1.034</v>
      </c>
      <c r="K109" s="9"/>
      <c r="L109" s="9">
        <v>1.034</v>
      </c>
      <c r="M109" s="9">
        <f t="shared" si="2"/>
        <v>4.5031999999999996E-2</v>
      </c>
      <c r="N109" s="11"/>
      <c r="Q109" s="10"/>
      <c r="R109" s="9"/>
      <c r="S109" s="9"/>
      <c r="T109" s="9"/>
      <c r="U109" s="9"/>
      <c r="V109" s="9"/>
    </row>
    <row r="110" spans="2:22" s="3" customFormat="1" x14ac:dyDescent="0.25">
      <c r="B110" s="1"/>
      <c r="C110" s="5"/>
      <c r="D110">
        <v>20</v>
      </c>
      <c r="E110" s="9">
        <v>7.0000000000000001E-3</v>
      </c>
      <c r="F110" s="9">
        <v>157.72999999999999</v>
      </c>
      <c r="G110" s="9">
        <v>25</v>
      </c>
      <c r="H110" s="9">
        <v>186.333</v>
      </c>
      <c r="I110" s="9">
        <v>-90</v>
      </c>
      <c r="J110" s="9">
        <v>1.0089999999999999</v>
      </c>
      <c r="K110" s="9"/>
      <c r="L110" s="9">
        <v>1.0089999999999999</v>
      </c>
      <c r="M110" s="9">
        <f t="shared" si="2"/>
        <v>0.110848</v>
      </c>
      <c r="N110" s="11"/>
      <c r="Q110" s="10"/>
      <c r="R110" s="9"/>
      <c r="S110" s="9"/>
      <c r="T110" s="9"/>
      <c r="U110" s="9"/>
      <c r="V110" s="9"/>
    </row>
    <row r="111" spans="2:22" s="3" customFormat="1" x14ac:dyDescent="0.25">
      <c r="B111" s="1"/>
      <c r="C111" s="5"/>
      <c r="D111">
        <v>21</v>
      </c>
      <c r="E111" s="9">
        <v>1E-3</v>
      </c>
      <c r="F111" s="9">
        <v>51.167000000000002</v>
      </c>
      <c r="G111" s="9">
        <v>0</v>
      </c>
      <c r="H111" s="9">
        <v>186.333</v>
      </c>
      <c r="I111" s="9">
        <v>-90</v>
      </c>
      <c r="J111" s="9">
        <v>9.7000000000000003E-2</v>
      </c>
      <c r="K111" s="9"/>
      <c r="L111" s="11"/>
      <c r="M111" s="11"/>
      <c r="N111" s="11"/>
      <c r="Q111" s="10"/>
      <c r="R111" s="9"/>
      <c r="S111" s="9"/>
      <c r="T111" s="9"/>
      <c r="U111" s="9"/>
      <c r="V111" s="9"/>
    </row>
    <row r="112" spans="2:22" s="3" customFormat="1" x14ac:dyDescent="0.25">
      <c r="B112" s="1"/>
      <c r="C112" s="5"/>
      <c r="D112">
        <v>22</v>
      </c>
      <c r="E112" s="10">
        <v>9.2100000000000005E-4</v>
      </c>
      <c r="F112" s="9">
        <v>84.832999999999998</v>
      </c>
      <c r="G112" s="9">
        <v>0</v>
      </c>
      <c r="H112" s="9">
        <v>129</v>
      </c>
      <c r="I112" s="9">
        <v>-90</v>
      </c>
      <c r="J112" s="9">
        <v>7.4999999999999997E-2</v>
      </c>
      <c r="K112" s="9"/>
      <c r="L112" s="11"/>
      <c r="M112" s="11"/>
      <c r="N112" s="11"/>
      <c r="Q112" s="10"/>
      <c r="R112" s="9"/>
      <c r="S112" s="9"/>
      <c r="T112" s="9"/>
      <c r="U112" s="9"/>
      <c r="V112" s="9"/>
    </row>
    <row r="113" spans="2:22" s="3" customFormat="1" x14ac:dyDescent="0.25">
      <c r="B113" s="1"/>
      <c r="C113" s="5"/>
      <c r="D113">
        <v>23</v>
      </c>
      <c r="E113" s="9">
        <v>1E-3</v>
      </c>
      <c r="F113" s="9">
        <v>97.757999999999996</v>
      </c>
      <c r="G113" s="9">
        <v>0</v>
      </c>
      <c r="H113" s="9">
        <v>140</v>
      </c>
      <c r="I113" s="9">
        <v>-90</v>
      </c>
      <c r="J113" s="9">
        <v>0.107</v>
      </c>
      <c r="K113" s="9"/>
      <c r="L113" s="11"/>
      <c r="M113" s="11"/>
      <c r="N113" s="11"/>
      <c r="Q113" s="10"/>
      <c r="R113" s="9"/>
      <c r="S113" s="9"/>
      <c r="T113" s="9"/>
      <c r="U113" s="9"/>
      <c r="V113" s="9"/>
    </row>
    <row r="114" spans="2:22" s="3" customFormat="1" x14ac:dyDescent="0.25">
      <c r="B114" s="1"/>
      <c r="C114" s="5"/>
      <c r="D114">
        <v>24</v>
      </c>
      <c r="E114" s="9">
        <v>1E-3</v>
      </c>
      <c r="F114" s="9">
        <v>73</v>
      </c>
      <c r="G114" s="9">
        <v>0</v>
      </c>
      <c r="H114" s="9">
        <v>186.333</v>
      </c>
      <c r="I114" s="9">
        <v>-90</v>
      </c>
      <c r="J114" s="9">
        <v>0.11799999999999999</v>
      </c>
      <c r="K114" s="9"/>
      <c r="L114" s="11"/>
      <c r="M114" s="11"/>
      <c r="N114" s="11"/>
      <c r="Q114" s="10"/>
      <c r="R114" s="9"/>
      <c r="S114" s="9"/>
      <c r="T114" s="9"/>
      <c r="U114" s="9"/>
      <c r="V114" s="9"/>
    </row>
    <row r="115" spans="2:22" s="3" customFormat="1" x14ac:dyDescent="0.25">
      <c r="B115" s="1"/>
      <c r="C115" s="5"/>
      <c r="D115">
        <v>25</v>
      </c>
      <c r="E115" s="9">
        <v>1E-3</v>
      </c>
      <c r="F115" s="9">
        <v>65.480999999999995</v>
      </c>
      <c r="G115" s="9">
        <v>0</v>
      </c>
      <c r="H115" s="9">
        <v>84.667000000000002</v>
      </c>
      <c r="I115" s="9">
        <v>-90</v>
      </c>
      <c r="J115" s="9">
        <v>8.5999999999999993E-2</v>
      </c>
      <c r="K115" s="9"/>
      <c r="L115" s="11"/>
      <c r="M115" s="11"/>
      <c r="N115" s="11"/>
      <c r="Q115" s="10"/>
      <c r="R115" s="9"/>
      <c r="S115" s="9"/>
      <c r="T115" s="9"/>
      <c r="U115" s="9"/>
      <c r="V115" s="9"/>
    </row>
    <row r="116" spans="2:22" s="3" customFormat="1" x14ac:dyDescent="0.25">
      <c r="B116" s="1"/>
      <c r="C116" s="5"/>
      <c r="D116">
        <v>26</v>
      </c>
      <c r="E116" s="9">
        <v>1E-3</v>
      </c>
      <c r="F116" s="9">
        <v>47.406999999999996</v>
      </c>
      <c r="G116" s="9">
        <v>0</v>
      </c>
      <c r="H116" s="9">
        <v>197</v>
      </c>
      <c r="I116" s="9">
        <v>-90</v>
      </c>
      <c r="J116" s="9">
        <v>8.5999999999999993E-2</v>
      </c>
      <c r="K116" s="9"/>
      <c r="L116" s="11"/>
      <c r="M116" s="11"/>
      <c r="N116" s="11"/>
      <c r="Q116" s="10"/>
      <c r="R116" s="9"/>
      <c r="S116" s="9"/>
      <c r="T116" s="9"/>
      <c r="U116" s="9"/>
      <c r="V116" s="9"/>
    </row>
    <row r="117" spans="2:22" s="3" customFormat="1" x14ac:dyDescent="0.25">
      <c r="B117" s="1"/>
      <c r="C117" s="5"/>
      <c r="D117">
        <v>27</v>
      </c>
      <c r="E117" s="10">
        <v>2.4649999999999997E-4</v>
      </c>
      <c r="F117" s="9">
        <v>73.5</v>
      </c>
      <c r="G117" s="9">
        <v>5.3330000000000002</v>
      </c>
      <c r="H117" s="9">
        <v>134.333</v>
      </c>
      <c r="I117" s="9">
        <v>-90</v>
      </c>
      <c r="J117" s="9">
        <v>3.2000000000000001E-2</v>
      </c>
      <c r="K117" s="9"/>
      <c r="L117" s="11"/>
      <c r="M117" s="11"/>
      <c r="N117" s="11"/>
      <c r="Q117" s="10"/>
      <c r="R117" s="9"/>
      <c r="S117" s="9"/>
      <c r="T117" s="9"/>
      <c r="U117" s="9"/>
      <c r="V117" s="9"/>
    </row>
    <row r="118" spans="2:22" s="3" customFormat="1" x14ac:dyDescent="0.25">
      <c r="B118" s="1"/>
      <c r="C118" s="5"/>
      <c r="D118">
        <v>28</v>
      </c>
      <c r="E118" s="10">
        <v>2.876E-4</v>
      </c>
      <c r="F118" s="9">
        <v>9.6669999999999998</v>
      </c>
      <c r="G118" s="9">
        <v>0</v>
      </c>
      <c r="H118" s="9">
        <v>46.332999999999998</v>
      </c>
      <c r="I118" s="9">
        <v>-90</v>
      </c>
      <c r="J118" s="9">
        <v>3.7999999999999999E-2</v>
      </c>
      <c r="K118" s="9"/>
      <c r="L118" s="11"/>
      <c r="M118" s="11"/>
      <c r="N118" s="11"/>
      <c r="Q118" s="10"/>
      <c r="R118" s="9"/>
      <c r="S118" s="9"/>
      <c r="T118" s="9"/>
      <c r="U118" s="9"/>
      <c r="V118" s="9"/>
    </row>
    <row r="119" spans="2:22" s="3" customFormat="1" x14ac:dyDescent="0.25">
      <c r="B119" s="1"/>
      <c r="C119" s="5"/>
      <c r="D119">
        <v>29</v>
      </c>
      <c r="E119" s="10">
        <v>2.876E-4</v>
      </c>
      <c r="F119" s="9">
        <v>84.094999999999999</v>
      </c>
      <c r="G119" s="9">
        <v>5.3330000000000002</v>
      </c>
      <c r="H119" s="9">
        <v>156</v>
      </c>
      <c r="I119" s="9">
        <v>-90</v>
      </c>
      <c r="J119" s="9">
        <v>3.7999999999999999E-2</v>
      </c>
      <c r="K119" s="9"/>
      <c r="L119" s="11"/>
      <c r="M119" s="11"/>
      <c r="N119" s="11"/>
      <c r="Q119" s="10"/>
      <c r="R119" s="9"/>
      <c r="S119" s="9"/>
      <c r="T119" s="9"/>
      <c r="U119" s="9"/>
      <c r="V119" s="9"/>
    </row>
    <row r="120" spans="2:22" s="3" customFormat="1" x14ac:dyDescent="0.25">
      <c r="B120" s="1"/>
      <c r="C120" s="5"/>
      <c r="D120">
        <v>30</v>
      </c>
      <c r="E120" s="10">
        <v>2.876E-4</v>
      </c>
      <c r="F120" s="9">
        <v>49.143000000000001</v>
      </c>
      <c r="G120" s="9">
        <v>5.3330000000000002</v>
      </c>
      <c r="H120" s="9">
        <v>84.667000000000002</v>
      </c>
      <c r="I120" s="9">
        <v>-90</v>
      </c>
      <c r="J120" s="9">
        <v>3.7999999999999999E-2</v>
      </c>
      <c r="K120" s="9"/>
      <c r="L120" s="11"/>
      <c r="M120" s="11"/>
      <c r="N120" s="11"/>
      <c r="Q120" s="10"/>
      <c r="R120" s="9"/>
      <c r="S120" s="9"/>
      <c r="T120" s="9"/>
      <c r="U120" s="9"/>
      <c r="V120" s="9"/>
    </row>
    <row r="121" spans="2:22" s="3" customFormat="1" x14ac:dyDescent="0.25">
      <c r="B121" s="1"/>
      <c r="C121" s="5"/>
      <c r="D121">
        <v>31</v>
      </c>
      <c r="E121" s="10">
        <v>8.9769999999999997E-4</v>
      </c>
      <c r="F121" s="9">
        <v>37.957999999999998</v>
      </c>
      <c r="G121" s="9">
        <v>0</v>
      </c>
      <c r="H121" s="9">
        <v>84.667000000000002</v>
      </c>
      <c r="I121" s="9">
        <v>-90</v>
      </c>
      <c r="J121" s="9">
        <v>7.3999999999999996E-2</v>
      </c>
      <c r="K121" s="9"/>
      <c r="L121" s="11"/>
      <c r="M121" s="11"/>
      <c r="N121" s="11"/>
      <c r="Q121" s="10"/>
      <c r="R121" s="9"/>
      <c r="S121" s="9"/>
      <c r="T121" s="9"/>
      <c r="U121" s="9"/>
      <c r="V121" s="9"/>
    </row>
    <row r="122" spans="2:22" s="3" customFormat="1" x14ac:dyDescent="0.25">
      <c r="B122" s="1"/>
      <c r="C122" s="5"/>
      <c r="D122">
        <v>32</v>
      </c>
      <c r="E122" s="9">
        <v>1E-3</v>
      </c>
      <c r="F122" s="9">
        <v>68.406999999999996</v>
      </c>
      <c r="G122" s="9">
        <v>0</v>
      </c>
      <c r="H122" s="9">
        <v>117.667</v>
      </c>
      <c r="I122" s="9">
        <v>-90</v>
      </c>
      <c r="J122" s="9">
        <v>8.5000000000000006E-2</v>
      </c>
      <c r="K122" s="11"/>
      <c r="L122" s="11"/>
      <c r="M122" s="11"/>
      <c r="N122" s="11"/>
      <c r="Q122" s="10"/>
      <c r="R122" s="9"/>
      <c r="S122" s="9"/>
      <c r="T122" s="9"/>
      <c r="U122" s="9"/>
      <c r="V122" s="9"/>
    </row>
    <row r="123" spans="2:22" s="3" customFormat="1" x14ac:dyDescent="0.25">
      <c r="B123" s="1"/>
      <c r="C123" s="5"/>
      <c r="D123">
        <v>33</v>
      </c>
      <c r="E123" s="10">
        <v>3.366E-4</v>
      </c>
      <c r="F123" s="9">
        <v>25.667000000000002</v>
      </c>
      <c r="G123" s="9">
        <v>0</v>
      </c>
      <c r="H123" s="9">
        <v>60.667000000000002</v>
      </c>
      <c r="I123" s="9">
        <v>-90</v>
      </c>
      <c r="J123" s="9">
        <v>2.1000000000000001E-2</v>
      </c>
      <c r="K123" s="11"/>
      <c r="Q123" s="10"/>
      <c r="R123" s="9"/>
      <c r="S123" s="9"/>
      <c r="T123" s="9"/>
      <c r="U123" s="9"/>
      <c r="V123" s="9"/>
    </row>
    <row r="124" spans="2:22" s="3" customFormat="1" x14ac:dyDescent="0.25">
      <c r="B124" s="1"/>
      <c r="C124" s="5"/>
      <c r="D124">
        <v>34</v>
      </c>
      <c r="E124" s="10">
        <v>6.7330000000000005E-4</v>
      </c>
      <c r="F124" s="9">
        <v>24.611000000000001</v>
      </c>
      <c r="G124" s="9">
        <v>0</v>
      </c>
      <c r="H124" s="9">
        <v>60.667000000000002</v>
      </c>
      <c r="I124" s="9">
        <v>-90</v>
      </c>
      <c r="J124" s="9">
        <v>5.2999999999999999E-2</v>
      </c>
      <c r="K124" s="11"/>
      <c r="Q124" s="10"/>
      <c r="R124" s="9"/>
      <c r="S124" s="9"/>
      <c r="T124" s="9"/>
      <c r="U124" s="9"/>
      <c r="V124" s="9"/>
    </row>
    <row r="125" spans="2:22" s="3" customFormat="1" x14ac:dyDescent="0.25">
      <c r="B125" s="1"/>
      <c r="C125" s="5"/>
      <c r="D125">
        <v>35</v>
      </c>
      <c r="E125" s="10">
        <v>8.9769999999999997E-4</v>
      </c>
      <c r="F125" s="9">
        <v>70.25</v>
      </c>
      <c r="G125" s="9">
        <v>2.6669999999999998</v>
      </c>
      <c r="H125" s="9">
        <v>203</v>
      </c>
      <c r="I125" s="9">
        <v>-90</v>
      </c>
      <c r="J125" s="9">
        <v>7.3999999999999996E-2</v>
      </c>
      <c r="K125" s="11"/>
      <c r="Q125" s="10"/>
      <c r="R125" s="9"/>
      <c r="S125" s="9"/>
      <c r="T125" s="9"/>
      <c r="U125" s="9"/>
      <c r="V125" s="9"/>
    </row>
    <row r="126" spans="2:22" s="3" customFormat="1" x14ac:dyDescent="0.25">
      <c r="B126" s="1"/>
      <c r="C126" s="5"/>
      <c r="D126">
        <v>36</v>
      </c>
      <c r="E126" s="9">
        <v>1E-3</v>
      </c>
      <c r="F126" s="9">
        <v>216.05600000000001</v>
      </c>
      <c r="G126" s="9">
        <v>117.667</v>
      </c>
      <c r="H126" s="9">
        <v>255</v>
      </c>
      <c r="I126" s="9">
        <v>-90</v>
      </c>
      <c r="J126" s="9">
        <v>0.11700000000000001</v>
      </c>
      <c r="K126" s="11"/>
      <c r="Q126" s="10"/>
      <c r="R126" s="9"/>
      <c r="S126" s="9"/>
      <c r="T126" s="9"/>
      <c r="U126" s="9"/>
      <c r="V126" s="9"/>
    </row>
    <row r="127" spans="2:22" s="3" customFormat="1" x14ac:dyDescent="0.25">
      <c r="B127" s="1"/>
      <c r="C127" s="5"/>
      <c r="D127">
        <v>37</v>
      </c>
      <c r="E127" s="10">
        <v>5.3419999999999997E-4</v>
      </c>
      <c r="F127" s="9">
        <v>40.786000000000001</v>
      </c>
      <c r="G127" s="9">
        <v>0</v>
      </c>
      <c r="H127" s="9">
        <v>186.333</v>
      </c>
      <c r="I127" s="9">
        <v>-85.236000000000004</v>
      </c>
      <c r="J127" s="9">
        <v>7.6999999999999999E-2</v>
      </c>
      <c r="K127" s="11"/>
      <c r="Q127" s="10"/>
      <c r="R127" s="9"/>
      <c r="S127" s="9"/>
      <c r="T127" s="9"/>
      <c r="U127" s="9"/>
      <c r="V127" s="9"/>
    </row>
    <row r="128" spans="2:22" s="3" customFormat="1" x14ac:dyDescent="0.25">
      <c r="B128" s="1"/>
      <c r="C128" s="5"/>
      <c r="D128">
        <v>38</v>
      </c>
      <c r="E128" s="10">
        <v>6.1640000000000002E-4</v>
      </c>
      <c r="F128" s="9">
        <v>0</v>
      </c>
      <c r="G128" s="9">
        <v>0</v>
      </c>
      <c r="H128" s="9">
        <v>0</v>
      </c>
      <c r="I128" s="9">
        <v>-90</v>
      </c>
      <c r="J128" s="9">
        <v>0.09</v>
      </c>
      <c r="K128" s="11"/>
      <c r="Q128" s="10"/>
      <c r="R128" s="9"/>
      <c r="S128" s="9"/>
      <c r="T128" s="9"/>
      <c r="U128" s="9"/>
      <c r="V128" s="9"/>
    </row>
    <row r="129" spans="2:22" s="3" customFormat="1" x14ac:dyDescent="0.25">
      <c r="B129" s="1"/>
      <c r="C129" s="5"/>
      <c r="D129">
        <v>39</v>
      </c>
      <c r="E129" s="10">
        <v>2.0550000000000001E-4</v>
      </c>
      <c r="F129" s="9">
        <v>14.266999999999999</v>
      </c>
      <c r="G129" s="9">
        <v>0</v>
      </c>
      <c r="H129" s="9">
        <v>63.332999999999998</v>
      </c>
      <c r="I129" s="9">
        <v>-90</v>
      </c>
      <c r="J129" s="9">
        <v>2.5999999999999999E-2</v>
      </c>
      <c r="K129" s="11"/>
      <c r="Q129" s="10"/>
      <c r="R129" s="9"/>
      <c r="S129" s="9"/>
      <c r="T129" s="9"/>
      <c r="U129" s="9"/>
      <c r="V129" s="9"/>
    </row>
    <row r="130" spans="2:22" s="3" customFormat="1" x14ac:dyDescent="0.25">
      <c r="B130" s="1"/>
      <c r="C130" s="5"/>
      <c r="D130">
        <v>40</v>
      </c>
      <c r="E130" s="10">
        <v>4.5199999999999998E-4</v>
      </c>
      <c r="F130" s="9">
        <v>30.091000000000001</v>
      </c>
      <c r="G130" s="9">
        <v>0</v>
      </c>
      <c r="H130" s="9">
        <v>156</v>
      </c>
      <c r="I130" s="9">
        <v>-90</v>
      </c>
      <c r="J130" s="9">
        <v>6.4000000000000001E-2</v>
      </c>
      <c r="K130" s="11"/>
      <c r="Q130" s="10"/>
      <c r="R130" s="9"/>
      <c r="S130" s="9"/>
      <c r="T130" s="9"/>
      <c r="U130" s="9"/>
      <c r="V130" s="9"/>
    </row>
    <row r="131" spans="2:22" s="3" customFormat="1" x14ac:dyDescent="0.25">
      <c r="B131" s="1"/>
      <c r="C131" s="5"/>
      <c r="D131" s="11"/>
      <c r="E131" s="1"/>
      <c r="F131"/>
      <c r="G131" s="11"/>
      <c r="H131" s="11"/>
      <c r="I131" s="11"/>
      <c r="J131" s="11"/>
      <c r="K131" s="11"/>
      <c r="Q131" s="10"/>
      <c r="R131" s="9"/>
      <c r="S131" s="9"/>
      <c r="T131" s="9"/>
      <c r="U131" s="9"/>
      <c r="V131" s="9"/>
    </row>
    <row r="132" spans="2:22" s="3" customFormat="1" x14ac:dyDescent="0.25">
      <c r="B132" s="1"/>
      <c r="C132" s="5"/>
      <c r="D132" s="11"/>
      <c r="E132" s="1"/>
      <c r="F132"/>
      <c r="G132" s="11"/>
      <c r="H132" s="11"/>
      <c r="I132" s="11"/>
      <c r="J132" s="11"/>
      <c r="K132" s="11"/>
      <c r="Q132" s="10"/>
      <c r="R132" s="9"/>
      <c r="S132" s="9"/>
      <c r="T132" s="9"/>
      <c r="U132" s="9"/>
      <c r="V132" s="9"/>
    </row>
    <row r="133" spans="2:22" s="3" customFormat="1" x14ac:dyDescent="0.25">
      <c r="B133" s="1"/>
      <c r="C133" s="5"/>
      <c r="D133" s="11"/>
      <c r="E133" s="1"/>
      <c r="F133"/>
      <c r="G133" s="11"/>
      <c r="H133" s="11"/>
      <c r="I133" s="11"/>
      <c r="J133" s="11"/>
      <c r="K133" s="11"/>
      <c r="Q133" s="10"/>
      <c r="R133" s="9"/>
      <c r="S133" s="9"/>
      <c r="T133" s="9"/>
      <c r="U133" s="9"/>
      <c r="V133" s="9"/>
    </row>
    <row r="134" spans="2:22" s="3" customFormat="1" ht="18.600000000000001" customHeight="1" x14ac:dyDescent="0.25">
      <c r="B134" s="13" t="s">
        <v>422</v>
      </c>
      <c r="C134" s="13" t="s">
        <v>426</v>
      </c>
      <c r="D134" s="13" t="s">
        <v>427</v>
      </c>
      <c r="E134" s="13" t="s">
        <v>424</v>
      </c>
      <c r="F134" s="12" t="s">
        <v>29</v>
      </c>
      <c r="G134" s="12" t="s">
        <v>435</v>
      </c>
      <c r="H134" s="11">
        <v>3</v>
      </c>
      <c r="I134" s="11">
        <v>1.37</v>
      </c>
      <c r="J134" s="11">
        <v>0.11</v>
      </c>
      <c r="K134" s="11">
        <v>3</v>
      </c>
      <c r="L134" s="3">
        <v>1.012</v>
      </c>
      <c r="M134" s="3">
        <v>0.13682800000000001</v>
      </c>
      <c r="Q134" s="9"/>
      <c r="R134" s="9"/>
      <c r="S134" s="9"/>
      <c r="T134" s="9"/>
      <c r="U134" s="9"/>
      <c r="V134" s="9"/>
    </row>
    <row r="135" spans="2:22" s="12" customFormat="1" ht="18.600000000000001" customHeight="1" x14ac:dyDescent="0.25">
      <c r="B135" s="13" t="s">
        <v>422</v>
      </c>
      <c r="C135" s="13" t="s">
        <v>426</v>
      </c>
      <c r="D135" s="13" t="s">
        <v>427</v>
      </c>
      <c r="E135" s="13" t="s">
        <v>424</v>
      </c>
      <c r="F135" s="12" t="s">
        <v>29</v>
      </c>
      <c r="G135" s="12" t="s">
        <v>436</v>
      </c>
      <c r="H135" s="11">
        <v>3</v>
      </c>
      <c r="I135" s="11">
        <v>1.4</v>
      </c>
      <c r="J135" s="11">
        <v>0.14000000000000001</v>
      </c>
      <c r="K135" s="11">
        <v>3</v>
      </c>
      <c r="L135" s="12">
        <v>1.032</v>
      </c>
      <c r="M135" s="12">
        <v>0.13682800000000001</v>
      </c>
      <c r="Q135" s="10"/>
      <c r="R135" s="9"/>
      <c r="S135" s="9"/>
      <c r="T135" s="9"/>
      <c r="U135" s="9"/>
      <c r="V135" s="9"/>
    </row>
    <row r="136" spans="2:22" s="12" customFormat="1" ht="18.600000000000001" customHeight="1" x14ac:dyDescent="0.25">
      <c r="B136" s="13" t="s">
        <v>422</v>
      </c>
      <c r="C136" s="13" t="s">
        <v>426</v>
      </c>
      <c r="D136" s="13" t="s">
        <v>427</v>
      </c>
      <c r="E136" s="13" t="s">
        <v>424</v>
      </c>
      <c r="F136" s="12" t="s">
        <v>29</v>
      </c>
      <c r="G136" s="12" t="s">
        <v>406</v>
      </c>
      <c r="H136" s="11">
        <v>3</v>
      </c>
      <c r="I136" s="11">
        <v>1.79</v>
      </c>
      <c r="J136" s="11">
        <v>0.13</v>
      </c>
      <c r="K136" s="11">
        <v>3</v>
      </c>
      <c r="L136" s="12">
        <v>0.99199999999999999</v>
      </c>
      <c r="M136" s="12">
        <v>0.10392</v>
      </c>
      <c r="Q136" s="10"/>
      <c r="R136" s="9"/>
      <c r="S136" s="9"/>
      <c r="T136" s="9"/>
      <c r="U136" s="9"/>
      <c r="V136" s="9"/>
    </row>
    <row r="137" spans="2:22" s="12" customFormat="1" ht="18.600000000000001" customHeight="1" x14ac:dyDescent="0.25">
      <c r="B137" s="13" t="s">
        <v>422</v>
      </c>
      <c r="C137" s="13" t="s">
        <v>426</v>
      </c>
      <c r="D137" s="13" t="s">
        <v>427</v>
      </c>
      <c r="E137" s="13" t="s">
        <v>424</v>
      </c>
      <c r="F137" s="12" t="s">
        <v>29</v>
      </c>
      <c r="G137" s="12" t="s">
        <v>437</v>
      </c>
      <c r="H137" s="11">
        <v>3</v>
      </c>
      <c r="I137" s="11">
        <v>1.17</v>
      </c>
      <c r="J137" s="11">
        <v>0.09</v>
      </c>
      <c r="K137" s="11">
        <v>3</v>
      </c>
      <c r="L137" s="12">
        <v>0.99199999999999999</v>
      </c>
      <c r="M137" s="12">
        <v>0</v>
      </c>
      <c r="Q137" s="10"/>
      <c r="R137" s="9"/>
      <c r="S137" s="9"/>
      <c r="T137" s="9"/>
      <c r="U137" s="9"/>
      <c r="V137" s="9"/>
    </row>
    <row r="138" spans="2:22" s="12" customFormat="1" ht="18.600000000000001" customHeight="1" x14ac:dyDescent="0.25">
      <c r="B138" s="13" t="s">
        <v>422</v>
      </c>
      <c r="C138" s="13" t="s">
        <v>426</v>
      </c>
      <c r="D138" s="13" t="s">
        <v>427</v>
      </c>
      <c r="E138" s="13" t="s">
        <v>424</v>
      </c>
      <c r="F138" s="12" t="s">
        <v>29</v>
      </c>
      <c r="G138" s="12" t="s">
        <v>412</v>
      </c>
      <c r="H138" s="11">
        <v>3</v>
      </c>
      <c r="I138" s="11">
        <v>1.53</v>
      </c>
      <c r="J138" s="11">
        <v>0.25</v>
      </c>
      <c r="K138" s="11">
        <v>3</v>
      </c>
      <c r="L138" s="12">
        <v>1.032</v>
      </c>
      <c r="M138" s="12">
        <v>0.13682800000000001</v>
      </c>
      <c r="Q138" s="9"/>
      <c r="R138" s="9"/>
      <c r="S138" s="9"/>
      <c r="T138" s="9"/>
      <c r="U138" s="9"/>
      <c r="V138" s="9"/>
    </row>
    <row r="139" spans="2:22" s="12" customFormat="1" ht="18.600000000000001" customHeight="1" x14ac:dyDescent="0.25">
      <c r="B139" s="13" t="s">
        <v>422</v>
      </c>
      <c r="C139" s="13" t="s">
        <v>426</v>
      </c>
      <c r="D139" s="13" t="s">
        <v>427</v>
      </c>
      <c r="E139" s="13" t="s">
        <v>424</v>
      </c>
      <c r="F139" s="12" t="s">
        <v>29</v>
      </c>
      <c r="G139" s="12" t="s">
        <v>413</v>
      </c>
      <c r="H139" s="11">
        <v>3</v>
      </c>
      <c r="I139" s="11">
        <v>1.54</v>
      </c>
      <c r="J139" s="11">
        <v>0.12</v>
      </c>
      <c r="K139" s="11">
        <v>3</v>
      </c>
      <c r="L139" s="12">
        <v>1.012</v>
      </c>
      <c r="M139" s="12">
        <v>0.17146800000000001</v>
      </c>
      <c r="Q139" s="10"/>
      <c r="R139" s="9"/>
      <c r="S139" s="9"/>
      <c r="T139" s="9"/>
      <c r="U139" s="9"/>
      <c r="V139" s="9"/>
    </row>
    <row r="140" spans="2:22" s="12" customFormat="1" ht="18.600000000000001" customHeight="1" x14ac:dyDescent="0.25">
      <c r="B140" s="13" t="s">
        <v>422</v>
      </c>
      <c r="C140" s="13" t="s">
        <v>426</v>
      </c>
      <c r="D140" s="13" t="s">
        <v>427</v>
      </c>
      <c r="E140" s="13" t="s">
        <v>424</v>
      </c>
      <c r="F140" s="12" t="s">
        <v>29</v>
      </c>
      <c r="G140" s="12" t="s">
        <v>414</v>
      </c>
      <c r="H140" s="11">
        <v>3</v>
      </c>
      <c r="I140" s="11">
        <v>1.23</v>
      </c>
      <c r="J140" s="11">
        <v>0.03</v>
      </c>
      <c r="K140" s="11">
        <v>3</v>
      </c>
      <c r="L140" s="12">
        <v>1.032</v>
      </c>
      <c r="M140" s="12">
        <v>0.17146800000000001</v>
      </c>
      <c r="Q140" s="10"/>
      <c r="R140" s="9"/>
      <c r="S140" s="9"/>
      <c r="T140" s="9"/>
      <c r="U140" s="9"/>
      <c r="V140" s="9"/>
    </row>
    <row r="141" spans="2:22" s="12" customFormat="1" ht="18.600000000000001" customHeight="1" x14ac:dyDescent="0.25">
      <c r="B141" s="13" t="s">
        <v>422</v>
      </c>
      <c r="C141" s="13" t="s">
        <v>426</v>
      </c>
      <c r="D141" s="13" t="s">
        <v>427</v>
      </c>
      <c r="E141" s="13" t="s">
        <v>424</v>
      </c>
      <c r="F141" s="12" t="s">
        <v>29</v>
      </c>
      <c r="G141" s="12" t="s">
        <v>411</v>
      </c>
      <c r="H141" s="11">
        <v>3</v>
      </c>
      <c r="I141" s="11">
        <v>1.21</v>
      </c>
      <c r="J141" s="11">
        <v>7.0000000000000007E-2</v>
      </c>
      <c r="K141" s="11">
        <v>3</v>
      </c>
      <c r="L141" s="12">
        <v>1.012</v>
      </c>
      <c r="M141" s="12">
        <v>0</v>
      </c>
      <c r="Q141" s="10"/>
      <c r="R141" s="9"/>
      <c r="S141" s="9"/>
      <c r="T141" s="9"/>
      <c r="U141" s="9"/>
      <c r="V141" s="9"/>
    </row>
    <row r="142" spans="2:22" s="12" customFormat="1" ht="18.600000000000001" customHeight="1" x14ac:dyDescent="0.25">
      <c r="B142" s="13" t="s">
        <v>422</v>
      </c>
      <c r="C142" s="13" t="s">
        <v>426</v>
      </c>
      <c r="D142" s="13" t="s">
        <v>427</v>
      </c>
      <c r="E142" s="13" t="s">
        <v>424</v>
      </c>
      <c r="F142" s="12" t="s">
        <v>29</v>
      </c>
      <c r="G142" s="12" t="s">
        <v>438</v>
      </c>
      <c r="H142" s="11">
        <v>3</v>
      </c>
      <c r="I142" s="11">
        <v>1.5</v>
      </c>
      <c r="J142" s="11">
        <v>0.18</v>
      </c>
      <c r="K142" s="11">
        <v>3</v>
      </c>
      <c r="L142" s="12">
        <v>1.032</v>
      </c>
      <c r="M142" s="12">
        <v>0.27538800000000002</v>
      </c>
      <c r="Q142" s="10"/>
      <c r="R142" s="9"/>
      <c r="S142" s="9"/>
      <c r="T142" s="9"/>
      <c r="U142" s="9"/>
      <c r="V142" s="9"/>
    </row>
    <row r="143" spans="2:22" s="12" customFormat="1" ht="18.600000000000001" customHeight="1" x14ac:dyDescent="0.25">
      <c r="B143" s="13" t="s">
        <v>422</v>
      </c>
      <c r="C143" s="13" t="s">
        <v>426</v>
      </c>
      <c r="D143" s="13" t="s">
        <v>427</v>
      </c>
      <c r="E143" s="13" t="s">
        <v>424</v>
      </c>
      <c r="F143" s="12" t="s">
        <v>29</v>
      </c>
      <c r="G143" s="12" t="s">
        <v>439</v>
      </c>
      <c r="H143" s="11">
        <v>3</v>
      </c>
      <c r="I143" s="11">
        <v>1.43</v>
      </c>
      <c r="J143" s="11">
        <v>0.17</v>
      </c>
      <c r="K143" s="11">
        <v>3</v>
      </c>
      <c r="L143" s="12">
        <v>0.99199999999999999</v>
      </c>
      <c r="M143" s="12">
        <v>0</v>
      </c>
    </row>
    <row r="144" spans="2:22" s="12" customFormat="1" ht="18.600000000000001" customHeight="1" x14ac:dyDescent="0.25">
      <c r="B144" s="13" t="s">
        <v>422</v>
      </c>
      <c r="C144" s="13" t="s">
        <v>426</v>
      </c>
      <c r="D144" s="13" t="s">
        <v>427</v>
      </c>
      <c r="E144" s="13" t="s">
        <v>424</v>
      </c>
      <c r="F144" s="12" t="s">
        <v>29</v>
      </c>
      <c r="G144" s="12" t="s">
        <v>440</v>
      </c>
      <c r="H144" s="11">
        <v>3</v>
      </c>
      <c r="I144" s="11">
        <v>1.24</v>
      </c>
      <c r="J144" s="11">
        <v>0.11</v>
      </c>
      <c r="K144" s="11">
        <v>3</v>
      </c>
      <c r="L144" s="12">
        <v>0.99199999999999999</v>
      </c>
      <c r="M144" s="12">
        <v>0</v>
      </c>
    </row>
    <row r="145" spans="2:22" s="12" customFormat="1" x14ac:dyDescent="0.25">
      <c r="B145" s="13"/>
      <c r="C145" s="13"/>
      <c r="D145" s="13"/>
      <c r="E145" s="13"/>
      <c r="H145" s="11"/>
      <c r="I145" s="11"/>
      <c r="J145" s="11"/>
      <c r="K145" s="11"/>
    </row>
    <row r="146" spans="2:22" s="12" customFormat="1" x14ac:dyDescent="0.25">
      <c r="B146" s="13"/>
      <c r="C146" s="13"/>
      <c r="D146" s="13"/>
      <c r="E146" t="s">
        <v>373</v>
      </c>
      <c r="F146" t="s">
        <v>374</v>
      </c>
      <c r="G146" t="s">
        <v>375</v>
      </c>
      <c r="H146" t="s">
        <v>376</v>
      </c>
      <c r="I146" t="s">
        <v>377</v>
      </c>
      <c r="J146" t="s">
        <v>378</v>
      </c>
      <c r="K146"/>
      <c r="L146" t="s">
        <v>379</v>
      </c>
      <c r="M146" t="s">
        <v>380</v>
      </c>
    </row>
    <row r="147" spans="2:22" s="12" customFormat="1" x14ac:dyDescent="0.25">
      <c r="B147" s="13"/>
      <c r="C147" s="13"/>
      <c r="D147" s="13">
        <v>1</v>
      </c>
      <c r="E147" s="9">
        <v>0.01</v>
      </c>
      <c r="F147" s="9">
        <v>238.495</v>
      </c>
      <c r="G147" s="9">
        <v>0</v>
      </c>
      <c r="H147" s="9">
        <v>255</v>
      </c>
      <c r="I147" s="9">
        <v>-90</v>
      </c>
      <c r="J147" s="9">
        <v>1.012</v>
      </c>
      <c r="K147" s="11"/>
      <c r="L147" s="9">
        <v>1.012</v>
      </c>
      <c r="M147" s="12">
        <f>1.732*J158</f>
        <v>0.13682800000000001</v>
      </c>
    </row>
    <row r="148" spans="2:22" s="12" customFormat="1" x14ac:dyDescent="0.25">
      <c r="B148" s="13"/>
      <c r="C148" s="13"/>
      <c r="D148" s="13">
        <v>2</v>
      </c>
      <c r="E148" s="9">
        <v>0.01</v>
      </c>
      <c r="F148" s="9">
        <v>234.70500000000001</v>
      </c>
      <c r="G148" s="9">
        <v>0</v>
      </c>
      <c r="H148" s="9">
        <v>255</v>
      </c>
      <c r="I148" s="9">
        <v>-90</v>
      </c>
      <c r="J148" s="9">
        <v>1.032</v>
      </c>
      <c r="K148" s="11"/>
      <c r="L148" s="9">
        <v>1.032</v>
      </c>
      <c r="M148" s="12">
        <f t="shared" ref="M148:M157" si="3">1.732*J159</f>
        <v>0.13682800000000001</v>
      </c>
    </row>
    <row r="149" spans="2:22" s="12" customFormat="1" x14ac:dyDescent="0.25">
      <c r="B149" s="13"/>
      <c r="C149" s="13"/>
      <c r="D149" s="13">
        <v>3</v>
      </c>
      <c r="E149" s="9">
        <v>0.01</v>
      </c>
      <c r="F149" s="9">
        <v>241.36600000000001</v>
      </c>
      <c r="G149" s="9">
        <v>0</v>
      </c>
      <c r="H149" s="9">
        <v>255</v>
      </c>
      <c r="I149" s="9">
        <v>-90</v>
      </c>
      <c r="J149" s="9">
        <v>0.99199999999999999</v>
      </c>
      <c r="K149" s="11"/>
      <c r="L149" s="9">
        <v>0.99199999999999999</v>
      </c>
      <c r="M149" s="12">
        <f t="shared" si="3"/>
        <v>0.10392</v>
      </c>
    </row>
    <row r="150" spans="2:22" s="12" customFormat="1" x14ac:dyDescent="0.25">
      <c r="B150" s="13"/>
      <c r="C150" s="13"/>
      <c r="D150" s="13">
        <v>4</v>
      </c>
      <c r="E150" s="9">
        <v>0.01</v>
      </c>
      <c r="F150" s="9">
        <v>242.78200000000001</v>
      </c>
      <c r="G150" s="9">
        <v>0</v>
      </c>
      <c r="H150" s="9">
        <v>255</v>
      </c>
      <c r="I150" s="9">
        <v>-90</v>
      </c>
      <c r="J150" s="9">
        <v>0.99199999999999999</v>
      </c>
      <c r="K150" s="11"/>
      <c r="L150" s="9">
        <v>0.99199999999999999</v>
      </c>
      <c r="M150" s="12">
        <f t="shared" si="3"/>
        <v>0</v>
      </c>
    </row>
    <row r="151" spans="2:22" s="12" customFormat="1" x14ac:dyDescent="0.25">
      <c r="B151" s="13"/>
      <c r="C151" s="13"/>
      <c r="D151" s="13">
        <v>5</v>
      </c>
      <c r="E151" s="9">
        <v>0.01</v>
      </c>
      <c r="F151" s="9">
        <v>234.16200000000001</v>
      </c>
      <c r="G151" s="9">
        <v>0</v>
      </c>
      <c r="H151" s="9">
        <v>255</v>
      </c>
      <c r="I151" s="9">
        <v>-90</v>
      </c>
      <c r="J151" s="9">
        <v>1.032</v>
      </c>
      <c r="K151" s="11"/>
      <c r="L151" s="9">
        <v>1.032</v>
      </c>
      <c r="M151" s="12">
        <f t="shared" si="3"/>
        <v>0.13682800000000001</v>
      </c>
    </row>
    <row r="152" spans="2:22" s="12" customFormat="1" x14ac:dyDescent="0.25">
      <c r="B152" s="13"/>
      <c r="C152" s="13"/>
      <c r="D152" s="13">
        <v>6</v>
      </c>
      <c r="E152" s="9">
        <v>0.01</v>
      </c>
      <c r="F152" s="9">
        <v>240.136</v>
      </c>
      <c r="G152" s="9">
        <v>0</v>
      </c>
      <c r="H152" s="9">
        <v>255</v>
      </c>
      <c r="I152" s="9">
        <v>-90</v>
      </c>
      <c r="J152" s="9">
        <v>1.012</v>
      </c>
      <c r="K152" s="11"/>
      <c r="L152" s="9">
        <v>1.012</v>
      </c>
      <c r="M152" s="12">
        <f t="shared" si="3"/>
        <v>0.17146800000000001</v>
      </c>
    </row>
    <row r="153" spans="2:22" s="12" customFormat="1" x14ac:dyDescent="0.25">
      <c r="B153" s="13"/>
      <c r="C153" s="13"/>
      <c r="D153" s="13">
        <v>7</v>
      </c>
      <c r="E153" s="9">
        <v>0.01</v>
      </c>
      <c r="F153" s="9">
        <v>23.981000000000002</v>
      </c>
      <c r="G153" s="9">
        <v>0</v>
      </c>
      <c r="H153" s="9">
        <v>135</v>
      </c>
      <c r="I153" s="9">
        <v>-90</v>
      </c>
      <c r="J153" s="9">
        <v>1.032</v>
      </c>
      <c r="K153" s="11"/>
      <c r="L153" s="9">
        <v>1.032</v>
      </c>
      <c r="M153" s="12">
        <f t="shared" si="3"/>
        <v>0.17146800000000001</v>
      </c>
    </row>
    <row r="154" spans="2:22" s="12" customFormat="1" x14ac:dyDescent="0.25">
      <c r="B154" s="13"/>
      <c r="C154" s="13"/>
      <c r="D154" s="13">
        <v>8</v>
      </c>
      <c r="E154" s="9">
        <v>0.01</v>
      </c>
      <c r="F154" s="9">
        <v>129.27199999999999</v>
      </c>
      <c r="G154" s="9">
        <v>0</v>
      </c>
      <c r="H154" s="9">
        <v>156</v>
      </c>
      <c r="I154" s="9">
        <v>-90</v>
      </c>
      <c r="J154" s="9">
        <v>1.012</v>
      </c>
      <c r="K154" s="11"/>
      <c r="L154" s="9">
        <v>1.012</v>
      </c>
      <c r="M154" s="12">
        <f t="shared" si="3"/>
        <v>0</v>
      </c>
    </row>
    <row r="155" spans="2:22" s="12" customFormat="1" x14ac:dyDescent="0.25">
      <c r="B155" s="13"/>
      <c r="C155" s="13"/>
      <c r="D155" s="13">
        <v>9</v>
      </c>
      <c r="E155" s="9">
        <v>0.01</v>
      </c>
      <c r="F155" s="9">
        <v>3.6859999999999999</v>
      </c>
      <c r="G155" s="9">
        <v>0</v>
      </c>
      <c r="H155" s="9">
        <v>83</v>
      </c>
      <c r="I155" s="9">
        <v>-90</v>
      </c>
      <c r="J155" s="9">
        <v>1.032</v>
      </c>
      <c r="K155" s="11"/>
      <c r="L155" s="9">
        <v>1.032</v>
      </c>
      <c r="M155" s="12">
        <f t="shared" si="3"/>
        <v>0.27538800000000002</v>
      </c>
    </row>
    <row r="156" spans="2:22" s="12" customFormat="1" x14ac:dyDescent="0.25">
      <c r="B156" s="13"/>
      <c r="C156" s="13"/>
      <c r="D156" s="13">
        <v>10</v>
      </c>
      <c r="E156" s="9">
        <v>0.01</v>
      </c>
      <c r="F156" s="9">
        <v>242.792</v>
      </c>
      <c r="G156" s="9">
        <v>0</v>
      </c>
      <c r="H156" s="9">
        <v>255</v>
      </c>
      <c r="I156" s="9">
        <v>-90</v>
      </c>
      <c r="J156" s="9">
        <v>0.99199999999999999</v>
      </c>
      <c r="K156" s="11"/>
      <c r="L156" s="9">
        <v>0.99199999999999999</v>
      </c>
      <c r="M156" s="12">
        <f t="shared" si="3"/>
        <v>0</v>
      </c>
    </row>
    <row r="157" spans="2:22" s="12" customFormat="1" x14ac:dyDescent="0.25">
      <c r="B157" s="13"/>
      <c r="C157" s="13"/>
      <c r="D157" s="13">
        <v>11</v>
      </c>
      <c r="E157" s="9">
        <v>0.01</v>
      </c>
      <c r="F157" s="9">
        <v>242.18799999999999</v>
      </c>
      <c r="G157" s="9">
        <v>0</v>
      </c>
      <c r="H157" s="9">
        <v>255</v>
      </c>
      <c r="I157" s="9">
        <v>-90</v>
      </c>
      <c r="J157" s="9">
        <v>0.99199999999999999</v>
      </c>
      <c r="K157" s="11"/>
      <c r="L157" s="9">
        <v>0.99199999999999999</v>
      </c>
      <c r="M157" s="12">
        <f t="shared" si="3"/>
        <v>0</v>
      </c>
    </row>
    <row r="158" spans="2:22" s="12" customFormat="1" x14ac:dyDescent="0.25">
      <c r="B158" s="13"/>
      <c r="C158" s="13"/>
      <c r="D158" s="13">
        <v>12</v>
      </c>
      <c r="E158" s="10">
        <v>8.8579999999999996E-4</v>
      </c>
      <c r="F158" s="9">
        <v>21.888999999999999</v>
      </c>
      <c r="G158" s="9">
        <v>0</v>
      </c>
      <c r="H158" s="9">
        <v>98</v>
      </c>
      <c r="I158" s="9">
        <v>-90</v>
      </c>
      <c r="J158" s="9">
        <v>7.9000000000000001E-2</v>
      </c>
      <c r="K158" s="11"/>
      <c r="Q158" s="18"/>
      <c r="R158" s="18"/>
      <c r="S158" s="18"/>
      <c r="T158" s="18"/>
      <c r="U158" s="18"/>
      <c r="V158" s="18"/>
    </row>
    <row r="159" spans="2:22" s="12" customFormat="1" x14ac:dyDescent="0.25">
      <c r="B159" s="13"/>
      <c r="C159" s="13"/>
      <c r="D159" s="13">
        <v>13</v>
      </c>
      <c r="E159" s="10">
        <v>8.8579999999999996E-4</v>
      </c>
      <c r="F159" s="9">
        <v>53.889000000000003</v>
      </c>
      <c r="G159" s="9">
        <v>0</v>
      </c>
      <c r="H159" s="9">
        <v>165</v>
      </c>
      <c r="I159" s="9">
        <v>-90</v>
      </c>
      <c r="J159" s="9">
        <v>7.9000000000000001E-2</v>
      </c>
      <c r="K159" s="11"/>
      <c r="Q159" s="18"/>
      <c r="R159" s="18"/>
      <c r="S159" s="18"/>
      <c r="T159" s="18"/>
      <c r="U159" s="18"/>
      <c r="V159" s="18"/>
    </row>
    <row r="160" spans="2:22" s="12" customFormat="1" x14ac:dyDescent="0.25">
      <c r="B160" s="13"/>
      <c r="C160" s="13"/>
      <c r="D160" s="13">
        <v>14</v>
      </c>
      <c r="E160" s="10">
        <v>6.8889999999999999E-4</v>
      </c>
      <c r="F160" s="9">
        <v>28</v>
      </c>
      <c r="G160" s="9">
        <v>0</v>
      </c>
      <c r="H160" s="9">
        <v>146</v>
      </c>
      <c r="I160" s="9">
        <v>-90</v>
      </c>
      <c r="J160" s="9">
        <v>0.06</v>
      </c>
      <c r="K160" s="11"/>
      <c r="Q160" s="18"/>
      <c r="R160" s="18"/>
      <c r="S160" s="18"/>
      <c r="T160" s="18"/>
      <c r="U160" s="18"/>
      <c r="V160" s="18"/>
    </row>
    <row r="161" spans="2:22" s="12" customFormat="1" x14ac:dyDescent="0.25">
      <c r="B161" s="13"/>
      <c r="C161" s="13"/>
      <c r="D161" s="13">
        <v>15</v>
      </c>
      <c r="E161" s="9">
        <v>62.756999999999998</v>
      </c>
      <c r="F161" s="9">
        <v>232.154</v>
      </c>
      <c r="G161" s="9">
        <v>0</v>
      </c>
      <c r="H161" s="9">
        <v>255</v>
      </c>
      <c r="I161" s="9">
        <v>0</v>
      </c>
      <c r="J161" s="9">
        <v>0</v>
      </c>
      <c r="K161" s="11"/>
      <c r="Q161" s="18"/>
      <c r="R161" s="18"/>
      <c r="S161" s="18"/>
      <c r="T161" s="18"/>
      <c r="U161" s="18"/>
      <c r="V161" s="18"/>
    </row>
    <row r="162" spans="2:22" s="12" customFormat="1" x14ac:dyDescent="0.25">
      <c r="B162" s="13"/>
      <c r="C162" s="13"/>
      <c r="D162" s="13">
        <v>16</v>
      </c>
      <c r="E162" s="10">
        <v>8.8579999999999996E-4</v>
      </c>
      <c r="F162" s="9">
        <v>0</v>
      </c>
      <c r="G162" s="9">
        <v>0</v>
      </c>
      <c r="H162" s="9">
        <v>0</v>
      </c>
      <c r="I162" s="9">
        <v>-90</v>
      </c>
      <c r="J162" s="9">
        <v>7.9000000000000001E-2</v>
      </c>
      <c r="K162" s="11"/>
      <c r="Q162" s="18"/>
      <c r="R162" s="18"/>
      <c r="S162" s="18"/>
      <c r="T162" s="18"/>
      <c r="U162" s="18"/>
      <c r="V162" s="18"/>
    </row>
    <row r="163" spans="2:22" s="12" customFormat="1" x14ac:dyDescent="0.25">
      <c r="B163" s="13"/>
      <c r="C163" s="13"/>
      <c r="D163" s="13">
        <v>17</v>
      </c>
      <c r="E163" s="9">
        <v>1E-3</v>
      </c>
      <c r="F163" s="9">
        <v>2</v>
      </c>
      <c r="G163" s="9">
        <v>0</v>
      </c>
      <c r="H163" s="9">
        <v>4</v>
      </c>
      <c r="I163" s="9">
        <v>-90</v>
      </c>
      <c r="J163" s="9">
        <v>9.9000000000000005E-2</v>
      </c>
      <c r="K163" s="11"/>
      <c r="Q163" s="18"/>
      <c r="R163" s="18"/>
      <c r="S163" s="18"/>
      <c r="T163" s="18"/>
      <c r="U163" s="18"/>
      <c r="V163" s="18"/>
    </row>
    <row r="164" spans="2:22" s="12" customFormat="1" x14ac:dyDescent="0.25">
      <c r="B164" s="13"/>
      <c r="C164" s="13"/>
      <c r="D164" s="13">
        <v>18</v>
      </c>
      <c r="E164" s="9">
        <v>1E-3</v>
      </c>
      <c r="F164" s="9">
        <v>45.726999999999997</v>
      </c>
      <c r="G164" s="9">
        <v>0</v>
      </c>
      <c r="H164" s="9">
        <v>114</v>
      </c>
      <c r="I164" s="9">
        <v>-90</v>
      </c>
      <c r="J164" s="9">
        <v>9.9000000000000005E-2</v>
      </c>
      <c r="K164" s="11"/>
      <c r="Q164" s="18"/>
      <c r="R164" s="18"/>
      <c r="S164" s="18"/>
      <c r="T164" s="18"/>
      <c r="U164" s="18"/>
      <c r="V164" s="18"/>
    </row>
    <row r="165" spans="2:22" s="12" customFormat="1" x14ac:dyDescent="0.25">
      <c r="B165" s="13"/>
      <c r="C165" s="13"/>
      <c r="D165" s="13">
        <v>19</v>
      </c>
      <c r="E165" s="9">
        <v>62.756999999999998</v>
      </c>
      <c r="F165" s="9">
        <v>232.154</v>
      </c>
      <c r="G165" s="9">
        <v>0</v>
      </c>
      <c r="H165" s="9">
        <v>255</v>
      </c>
      <c r="I165" s="9">
        <v>0</v>
      </c>
      <c r="J165" s="9">
        <v>0</v>
      </c>
      <c r="K165" s="11"/>
      <c r="Q165" s="18"/>
      <c r="R165" s="18"/>
      <c r="S165" s="18"/>
      <c r="T165" s="18"/>
      <c r="U165" s="18"/>
      <c r="V165" s="18"/>
    </row>
    <row r="166" spans="2:22" s="12" customFormat="1" x14ac:dyDescent="0.25">
      <c r="B166" s="13"/>
      <c r="C166" s="13"/>
      <c r="D166" s="13">
        <v>20</v>
      </c>
      <c r="E166" s="9">
        <v>2E-3</v>
      </c>
      <c r="F166" s="9">
        <v>18.234999999999999</v>
      </c>
      <c r="G166" s="9">
        <v>0</v>
      </c>
      <c r="H166" s="9">
        <v>45</v>
      </c>
      <c r="I166" s="9">
        <v>-90</v>
      </c>
      <c r="J166" s="9">
        <v>0.159</v>
      </c>
      <c r="K166" s="11"/>
      <c r="Q166" s="18"/>
      <c r="R166" s="18"/>
      <c r="S166" s="18"/>
      <c r="T166" s="18"/>
      <c r="U166" s="18"/>
      <c r="V166" s="18"/>
    </row>
    <row r="167" spans="2:22" s="12" customFormat="1" x14ac:dyDescent="0.25">
      <c r="B167" s="13"/>
      <c r="C167" s="13"/>
      <c r="D167" s="13">
        <v>21</v>
      </c>
      <c r="E167" s="9">
        <v>62.756999999999998</v>
      </c>
      <c r="F167" s="9">
        <v>232.154</v>
      </c>
      <c r="G167" s="9">
        <v>0</v>
      </c>
      <c r="H167" s="9">
        <v>255</v>
      </c>
      <c r="I167" s="9">
        <v>0</v>
      </c>
      <c r="J167" s="9">
        <v>0</v>
      </c>
      <c r="K167" s="11"/>
      <c r="Q167" s="18"/>
      <c r="R167" s="18"/>
      <c r="S167" s="18"/>
      <c r="T167" s="18"/>
      <c r="U167" s="18"/>
      <c r="V167" s="18"/>
    </row>
    <row r="168" spans="2:22" s="12" customFormat="1" x14ac:dyDescent="0.25">
      <c r="B168" s="13"/>
      <c r="C168" s="13"/>
      <c r="D168" s="13">
        <v>22</v>
      </c>
      <c r="E168" s="9">
        <v>62.756999999999998</v>
      </c>
      <c r="F168" s="9">
        <v>232.154</v>
      </c>
      <c r="G168" s="9">
        <v>0</v>
      </c>
      <c r="H168" s="9">
        <v>255</v>
      </c>
      <c r="I168" s="9">
        <v>0</v>
      </c>
      <c r="J168" s="9">
        <v>0</v>
      </c>
      <c r="K168" s="11"/>
      <c r="Q168" s="19"/>
      <c r="R168" s="18"/>
      <c r="S168" s="18"/>
      <c r="T168" s="18"/>
      <c r="U168" s="18"/>
      <c r="V168" s="18"/>
    </row>
    <row r="169" spans="2:22" s="12" customFormat="1" x14ac:dyDescent="0.25">
      <c r="B169" s="13"/>
      <c r="C169" s="13"/>
      <c r="D169" s="13"/>
      <c r="E169" s="13"/>
      <c r="H169" s="11"/>
      <c r="I169" s="11"/>
      <c r="J169" s="11"/>
      <c r="K169" s="11"/>
      <c r="Q169" s="18"/>
      <c r="R169" s="18"/>
      <c r="S169" s="18"/>
      <c r="T169" s="18"/>
      <c r="U169" s="18"/>
      <c r="V169" s="18"/>
    </row>
    <row r="170" spans="2:22" s="12" customFormat="1" x14ac:dyDescent="0.25">
      <c r="B170" s="13"/>
      <c r="C170" s="13"/>
      <c r="D170" s="13"/>
      <c r="E170" s="13"/>
      <c r="H170" s="11"/>
      <c r="I170" s="11"/>
      <c r="J170" s="11"/>
      <c r="K170" s="11"/>
      <c r="Q170" s="18"/>
      <c r="R170" s="18"/>
      <c r="S170" s="18"/>
      <c r="T170" s="18"/>
      <c r="U170" s="18"/>
      <c r="V170" s="18"/>
    </row>
    <row r="171" spans="2:22" s="12" customFormat="1" ht="18.600000000000001" customHeight="1" x14ac:dyDescent="0.25">
      <c r="B171" s="1" t="s">
        <v>445</v>
      </c>
      <c r="C171" s="5" t="s">
        <v>392</v>
      </c>
      <c r="D171" s="11" t="s">
        <v>393</v>
      </c>
      <c r="E171" s="1" t="s">
        <v>443</v>
      </c>
      <c r="F171" t="s">
        <v>29</v>
      </c>
      <c r="G171" s="12" t="s">
        <v>46</v>
      </c>
      <c r="H171" s="11">
        <v>3</v>
      </c>
      <c r="I171" s="9">
        <v>0.84599999999999997</v>
      </c>
      <c r="J171" s="11">
        <v>0</v>
      </c>
      <c r="K171" s="11">
        <v>3</v>
      </c>
      <c r="L171" s="12">
        <v>1</v>
      </c>
      <c r="M171" s="12">
        <v>0</v>
      </c>
      <c r="Q171" s="18"/>
      <c r="R171" s="18"/>
      <c r="S171" s="18"/>
      <c r="T171" s="18"/>
      <c r="U171" s="18"/>
      <c r="V171" s="18"/>
    </row>
    <row r="172" spans="2:22" s="12" customFormat="1" ht="18.600000000000001" customHeight="1" x14ac:dyDescent="0.25">
      <c r="B172" s="1" t="s">
        <v>445</v>
      </c>
      <c r="C172" s="5" t="s">
        <v>392</v>
      </c>
      <c r="D172" s="11" t="s">
        <v>393</v>
      </c>
      <c r="E172" s="1" t="s">
        <v>443</v>
      </c>
      <c r="F172" t="s">
        <v>29</v>
      </c>
      <c r="G172" s="12" t="s">
        <v>43</v>
      </c>
      <c r="H172" s="11">
        <v>3</v>
      </c>
      <c r="I172" s="9">
        <v>3.5550000000000002</v>
      </c>
      <c r="J172" s="11">
        <v>0.400092</v>
      </c>
      <c r="K172" s="11">
        <v>3</v>
      </c>
      <c r="L172" s="12">
        <v>1</v>
      </c>
      <c r="M172" s="12">
        <v>0</v>
      </c>
      <c r="Q172" s="18"/>
      <c r="R172" s="18"/>
      <c r="S172" s="18"/>
      <c r="T172" s="18"/>
      <c r="U172" s="18"/>
      <c r="V172" s="18"/>
    </row>
    <row r="173" spans="2:22" s="12" customFormat="1" ht="18.600000000000001" customHeight="1" x14ac:dyDescent="0.25">
      <c r="B173" s="1" t="s">
        <v>445</v>
      </c>
      <c r="C173" s="5" t="s">
        <v>392</v>
      </c>
      <c r="D173" s="11" t="s">
        <v>393</v>
      </c>
      <c r="E173" s="1" t="s">
        <v>443</v>
      </c>
      <c r="F173" t="s">
        <v>29</v>
      </c>
      <c r="G173" s="12" t="s">
        <v>45</v>
      </c>
      <c r="H173" s="11">
        <v>3</v>
      </c>
      <c r="I173" s="9">
        <v>3.6720000000000002</v>
      </c>
      <c r="J173" s="11">
        <v>0.59927199999999992</v>
      </c>
      <c r="K173" s="11">
        <v>3</v>
      </c>
      <c r="L173" s="12">
        <v>1</v>
      </c>
      <c r="M173" s="12">
        <v>0</v>
      </c>
      <c r="Q173" s="18"/>
      <c r="R173" s="18"/>
      <c r="S173" s="18"/>
      <c r="T173" s="18"/>
      <c r="U173" s="18"/>
      <c r="V173" s="18"/>
    </row>
    <row r="174" spans="2:22" s="12" customFormat="1" ht="18.600000000000001" customHeight="1" x14ac:dyDescent="0.25">
      <c r="B174" s="1" t="s">
        <v>445</v>
      </c>
      <c r="C174" s="5" t="s">
        <v>392</v>
      </c>
      <c r="D174" s="11" t="s">
        <v>393</v>
      </c>
      <c r="E174" s="1" t="s">
        <v>443</v>
      </c>
      <c r="F174" t="s">
        <v>29</v>
      </c>
      <c r="G174" s="12" t="s">
        <v>114</v>
      </c>
      <c r="H174" s="11">
        <v>3</v>
      </c>
      <c r="I174" s="9">
        <v>712.87099999999998</v>
      </c>
      <c r="J174" s="11">
        <v>48.255251999999999</v>
      </c>
      <c r="K174" s="11">
        <v>3</v>
      </c>
      <c r="L174" s="12">
        <v>1</v>
      </c>
      <c r="M174" s="12">
        <v>0</v>
      </c>
      <c r="Q174" s="18"/>
      <c r="R174" s="18"/>
      <c r="S174" s="18"/>
      <c r="T174" s="18"/>
      <c r="U174" s="18"/>
      <c r="V174" s="18"/>
    </row>
    <row r="175" spans="2:22" s="12" customFormat="1" ht="18.600000000000001" customHeight="1" x14ac:dyDescent="0.25">
      <c r="B175" s="1" t="s">
        <v>445</v>
      </c>
      <c r="C175" s="5" t="s">
        <v>392</v>
      </c>
      <c r="D175" s="11" t="s">
        <v>393</v>
      </c>
      <c r="E175" s="1" t="s">
        <v>443</v>
      </c>
      <c r="F175" t="s">
        <v>29</v>
      </c>
      <c r="G175" s="12" t="s">
        <v>444</v>
      </c>
      <c r="H175" s="11">
        <v>3</v>
      </c>
      <c r="I175" s="9">
        <v>3.605</v>
      </c>
      <c r="J175" s="11">
        <v>1.4877879999999999</v>
      </c>
      <c r="K175" s="11">
        <v>3</v>
      </c>
      <c r="L175" s="12">
        <v>0.98699999999999999</v>
      </c>
      <c r="M175" s="12">
        <v>0</v>
      </c>
      <c r="Q175" s="18"/>
      <c r="R175" s="18"/>
      <c r="S175" s="18"/>
      <c r="T175" s="18"/>
      <c r="U175" s="18"/>
      <c r="V175" s="18"/>
    </row>
    <row r="176" spans="2:22" s="12" customFormat="1" ht="18.600000000000001" customHeight="1" x14ac:dyDescent="0.25">
      <c r="B176" s="1" t="s">
        <v>445</v>
      </c>
      <c r="C176" s="5" t="s">
        <v>392</v>
      </c>
      <c r="D176" s="11" t="s">
        <v>393</v>
      </c>
      <c r="E176" s="1" t="s">
        <v>443</v>
      </c>
      <c r="F176" t="s">
        <v>29</v>
      </c>
      <c r="G176" s="12" t="s">
        <v>577</v>
      </c>
      <c r="H176" s="11">
        <v>3</v>
      </c>
      <c r="I176" s="9">
        <v>5.0000000000000001E-3</v>
      </c>
      <c r="J176" s="11">
        <v>6.9280000000000001E-3</v>
      </c>
      <c r="K176" s="11">
        <v>3</v>
      </c>
      <c r="L176" s="12">
        <v>0.96099999999999997</v>
      </c>
      <c r="M176" s="12">
        <v>0</v>
      </c>
      <c r="Q176" s="18"/>
      <c r="R176" s="18"/>
      <c r="S176" s="18"/>
      <c r="T176" s="18"/>
      <c r="U176" s="18"/>
      <c r="V176" s="18"/>
    </row>
    <row r="177" spans="2:22" s="12" customFormat="1" ht="18.600000000000001" customHeight="1" x14ac:dyDescent="0.25">
      <c r="B177" s="1" t="s">
        <v>445</v>
      </c>
      <c r="C177" s="5" t="s">
        <v>392</v>
      </c>
      <c r="D177" s="11" t="s">
        <v>393</v>
      </c>
      <c r="E177" s="1" t="s">
        <v>443</v>
      </c>
      <c r="F177" t="s">
        <v>29</v>
      </c>
      <c r="G177" s="12" t="s">
        <v>50</v>
      </c>
      <c r="H177" s="11">
        <v>3</v>
      </c>
      <c r="I177" s="9">
        <v>1.0129999999999999</v>
      </c>
      <c r="J177" s="11">
        <v>6.7547999999999997E-2</v>
      </c>
      <c r="K177" s="11">
        <v>3</v>
      </c>
      <c r="L177" s="12">
        <v>0.98699999999999999</v>
      </c>
      <c r="M177" s="12">
        <v>0</v>
      </c>
      <c r="Q177" s="18"/>
      <c r="R177" s="18"/>
      <c r="S177" s="18"/>
      <c r="T177" s="18"/>
      <c r="U177" s="18"/>
      <c r="V177" s="18"/>
    </row>
    <row r="178" spans="2:22" s="12" customFormat="1" x14ac:dyDescent="0.25">
      <c r="B178" s="1"/>
      <c r="C178" s="5"/>
      <c r="D178" s="11"/>
      <c r="E178" s="1"/>
      <c r="F178"/>
      <c r="H178" s="11"/>
      <c r="I178" s="11"/>
      <c r="J178" s="11"/>
      <c r="K178" s="11"/>
      <c r="Q178" s="18"/>
      <c r="R178" s="18"/>
      <c r="S178" s="18"/>
      <c r="T178" s="18"/>
      <c r="U178" s="18"/>
      <c r="V178" s="18"/>
    </row>
    <row r="179" spans="2:22" s="12" customFormat="1" x14ac:dyDescent="0.25">
      <c r="B179" s="1"/>
      <c r="C179" s="5"/>
      <c r="D179" s="13"/>
      <c r="E179" t="s">
        <v>373</v>
      </c>
      <c r="F179" t="s">
        <v>374</v>
      </c>
      <c r="G179" t="s">
        <v>375</v>
      </c>
      <c r="H179" t="s">
        <v>376</v>
      </c>
      <c r="I179" t="s">
        <v>377</v>
      </c>
      <c r="J179" t="s">
        <v>378</v>
      </c>
      <c r="K179"/>
      <c r="L179" t="s">
        <v>379</v>
      </c>
      <c r="M179" t="s">
        <v>380</v>
      </c>
      <c r="Q179" s="18"/>
      <c r="R179" s="18"/>
      <c r="S179" s="18"/>
      <c r="T179" s="18"/>
      <c r="U179" s="18"/>
      <c r="V179" s="18"/>
    </row>
    <row r="180" spans="2:22" s="12" customFormat="1" x14ac:dyDescent="0.25">
      <c r="B180" s="1"/>
      <c r="C180" s="5"/>
      <c r="D180" s="13">
        <v>1</v>
      </c>
      <c r="E180" s="9">
        <v>5.0000000000000001E-3</v>
      </c>
      <c r="F180" s="9">
        <v>27.023</v>
      </c>
      <c r="G180" s="9">
        <v>0</v>
      </c>
      <c r="H180" s="9">
        <v>255</v>
      </c>
      <c r="I180" s="9">
        <v>-90</v>
      </c>
      <c r="J180" s="9">
        <v>0.84599999999999997</v>
      </c>
      <c r="K180" s="11"/>
      <c r="L180" s="9">
        <v>0.84599999999999997</v>
      </c>
      <c r="M180" s="12">
        <f>1.732*J194</f>
        <v>0</v>
      </c>
      <c r="Q180" s="18"/>
      <c r="R180" s="18"/>
      <c r="S180" s="18"/>
      <c r="T180" s="18"/>
      <c r="U180" s="18"/>
      <c r="V180" s="18"/>
    </row>
    <row r="181" spans="2:22" s="12" customFormat="1" x14ac:dyDescent="0.25">
      <c r="B181" s="1"/>
      <c r="C181" s="5"/>
      <c r="D181" s="13">
        <v>2</v>
      </c>
      <c r="E181" s="9">
        <v>7.0000000000000007E-2</v>
      </c>
      <c r="F181" s="9">
        <v>21.568000000000001</v>
      </c>
      <c r="G181" s="9">
        <v>0</v>
      </c>
      <c r="H181" s="9">
        <v>255</v>
      </c>
      <c r="I181" s="9">
        <v>-90</v>
      </c>
      <c r="J181" s="9">
        <v>3.5550000000000002</v>
      </c>
      <c r="K181" s="11"/>
      <c r="L181" s="9">
        <v>3.5550000000000002</v>
      </c>
      <c r="M181" s="12">
        <f t="shared" ref="M181:M193" si="4">1.732*J195</f>
        <v>0.400092</v>
      </c>
      <c r="Q181" s="18"/>
      <c r="R181" s="18"/>
      <c r="S181" s="18"/>
      <c r="T181" s="18"/>
      <c r="U181" s="18"/>
      <c r="V181" s="18"/>
    </row>
    <row r="182" spans="2:22" s="12" customFormat="1" x14ac:dyDescent="0.25">
      <c r="B182" s="1"/>
      <c r="C182" s="5"/>
      <c r="D182" s="13">
        <v>3</v>
      </c>
      <c r="E182" s="9">
        <v>7.1999999999999995E-2</v>
      </c>
      <c r="F182" s="9">
        <v>18.989000000000001</v>
      </c>
      <c r="G182" s="9">
        <v>0</v>
      </c>
      <c r="H182" s="9">
        <v>255</v>
      </c>
      <c r="I182" s="9">
        <v>-90</v>
      </c>
      <c r="J182" s="9">
        <v>3.6720000000000002</v>
      </c>
      <c r="K182" s="11"/>
      <c r="L182" s="9">
        <v>3.6720000000000002</v>
      </c>
      <c r="M182" s="12">
        <f t="shared" si="4"/>
        <v>0.59927199999999992</v>
      </c>
      <c r="Q182" s="19"/>
      <c r="R182" s="18"/>
      <c r="S182" s="18"/>
      <c r="T182" s="18"/>
      <c r="U182" s="18"/>
      <c r="V182" s="18"/>
    </row>
    <row r="183" spans="2:22" s="12" customFormat="1" x14ac:dyDescent="0.25">
      <c r="B183" s="1"/>
      <c r="C183" s="5"/>
      <c r="D183" s="13">
        <v>4</v>
      </c>
      <c r="E183" s="9">
        <v>1415.547</v>
      </c>
      <c r="F183" s="9">
        <v>23.094000000000001</v>
      </c>
      <c r="G183" s="9">
        <v>0</v>
      </c>
      <c r="H183" s="9">
        <v>255</v>
      </c>
      <c r="I183" s="9">
        <v>-90</v>
      </c>
      <c r="J183" s="9">
        <v>712.87099999999998</v>
      </c>
      <c r="K183" s="11"/>
      <c r="L183" s="9">
        <v>712.87099999999998</v>
      </c>
      <c r="M183" s="12">
        <f t="shared" si="4"/>
        <v>48.255251999999999</v>
      </c>
      <c r="Q183" s="18"/>
      <c r="R183" s="18"/>
      <c r="S183" s="18"/>
      <c r="T183" s="18"/>
      <c r="U183" s="18"/>
      <c r="V183" s="18"/>
    </row>
    <row r="184" spans="2:22" s="12" customFormat="1" x14ac:dyDescent="0.25">
      <c r="B184" s="1"/>
      <c r="C184" s="5"/>
      <c r="D184" s="13">
        <v>5</v>
      </c>
      <c r="E184" s="9">
        <v>7.0000000000000007E-2</v>
      </c>
      <c r="F184" s="9">
        <v>21.251000000000001</v>
      </c>
      <c r="G184" s="9">
        <v>0</v>
      </c>
      <c r="H184" s="9">
        <v>255</v>
      </c>
      <c r="I184" s="9">
        <v>-90</v>
      </c>
      <c r="J184" s="9">
        <v>3.605</v>
      </c>
      <c r="K184" s="11"/>
      <c r="L184" s="9">
        <v>3.605</v>
      </c>
      <c r="M184" s="12">
        <f t="shared" si="4"/>
        <v>1.4877879999999999</v>
      </c>
      <c r="Q184" s="19"/>
      <c r="R184" s="18"/>
      <c r="S184" s="18"/>
      <c r="T184" s="18"/>
      <c r="U184" s="18"/>
      <c r="V184" s="18"/>
    </row>
    <row r="185" spans="2:22" s="12" customFormat="1" x14ac:dyDescent="0.25">
      <c r="B185" s="1"/>
      <c r="C185" s="5"/>
      <c r="D185" s="13">
        <v>6</v>
      </c>
      <c r="E185" s="10">
        <v>2.4569999999999999E-6</v>
      </c>
      <c r="F185" s="9">
        <v>50.384999999999998</v>
      </c>
      <c r="G185" s="9">
        <v>0</v>
      </c>
      <c r="H185" s="9">
        <v>255</v>
      </c>
      <c r="I185" s="9">
        <v>-90</v>
      </c>
      <c r="J185" s="9">
        <v>5.0000000000000001E-3</v>
      </c>
      <c r="K185" s="11"/>
      <c r="L185" s="9">
        <v>5.0000000000000001E-3</v>
      </c>
      <c r="M185" s="12">
        <f t="shared" si="4"/>
        <v>6.9280000000000001E-3</v>
      </c>
      <c r="Q185" s="18"/>
      <c r="R185" s="18"/>
      <c r="S185" s="18"/>
      <c r="T185" s="18"/>
      <c r="U185" s="18"/>
      <c r="V185" s="18"/>
    </row>
    <row r="186" spans="2:22" s="12" customFormat="1" x14ac:dyDescent="0.25">
      <c r="B186" s="1"/>
      <c r="C186" s="5"/>
      <c r="D186" s="13">
        <v>7</v>
      </c>
      <c r="E186" s="9">
        <v>7.0000000000000001E-3</v>
      </c>
      <c r="F186" s="9">
        <v>164.03</v>
      </c>
      <c r="G186" s="9">
        <v>0</v>
      </c>
      <c r="H186" s="9">
        <v>255</v>
      </c>
      <c r="I186" s="9">
        <v>-90</v>
      </c>
      <c r="J186" s="9">
        <v>1.0129999999999999</v>
      </c>
      <c r="K186" s="11"/>
      <c r="L186" s="9">
        <v>1.0129999999999999</v>
      </c>
      <c r="M186" s="12">
        <f t="shared" si="4"/>
        <v>6.7547999999999997E-2</v>
      </c>
      <c r="Q186" s="18"/>
      <c r="R186" s="18"/>
      <c r="S186" s="18"/>
      <c r="T186" s="18"/>
      <c r="U186" s="18"/>
      <c r="V186" s="18"/>
    </row>
    <row r="187" spans="2:22" s="12" customFormat="1" x14ac:dyDescent="0.25">
      <c r="B187" s="1"/>
      <c r="C187" s="5"/>
      <c r="D187" s="13">
        <v>8</v>
      </c>
      <c r="E187" s="9">
        <v>7.0000000000000001E-3</v>
      </c>
      <c r="F187" s="9">
        <v>164.858</v>
      </c>
      <c r="G187" s="9">
        <v>0</v>
      </c>
      <c r="H187" s="9">
        <v>255</v>
      </c>
      <c r="I187" s="9">
        <v>-90</v>
      </c>
      <c r="J187" s="9">
        <v>1</v>
      </c>
      <c r="K187" s="11"/>
      <c r="L187" s="9">
        <v>1</v>
      </c>
      <c r="M187" s="12">
        <f t="shared" si="4"/>
        <v>0</v>
      </c>
      <c r="Q187" s="18"/>
      <c r="R187" s="18"/>
      <c r="S187" s="18"/>
      <c r="T187" s="18"/>
      <c r="U187" s="18"/>
      <c r="V187" s="18"/>
    </row>
    <row r="188" spans="2:22" s="12" customFormat="1" x14ac:dyDescent="0.25">
      <c r="B188" s="1"/>
      <c r="C188" s="5"/>
      <c r="D188" s="13">
        <v>9</v>
      </c>
      <c r="E188" s="9">
        <v>7.0000000000000001E-3</v>
      </c>
      <c r="F188" s="9">
        <v>177.74799999999999</v>
      </c>
      <c r="G188" s="9">
        <v>19.332999999999998</v>
      </c>
      <c r="H188" s="9">
        <v>255</v>
      </c>
      <c r="I188" s="9">
        <v>-90</v>
      </c>
      <c r="J188" s="9">
        <v>1</v>
      </c>
      <c r="K188" s="11"/>
      <c r="L188" s="9">
        <v>1</v>
      </c>
      <c r="M188" s="12">
        <f t="shared" si="4"/>
        <v>0</v>
      </c>
      <c r="Q188" s="18"/>
      <c r="R188" s="18"/>
      <c r="S188" s="18"/>
      <c r="T188" s="18"/>
      <c r="U188" s="18"/>
      <c r="V188" s="18"/>
    </row>
    <row r="189" spans="2:22" s="12" customFormat="1" x14ac:dyDescent="0.25">
      <c r="B189" s="1"/>
      <c r="C189" s="5"/>
      <c r="D189" s="13">
        <v>10</v>
      </c>
      <c r="E189" s="9">
        <v>7.0000000000000001E-3</v>
      </c>
      <c r="F189" s="9">
        <v>128.39599999999999</v>
      </c>
      <c r="G189" s="9">
        <v>0</v>
      </c>
      <c r="H189" s="9">
        <v>255</v>
      </c>
      <c r="I189" s="9">
        <v>-90</v>
      </c>
      <c r="J189" s="9">
        <v>1</v>
      </c>
      <c r="K189" s="11"/>
      <c r="L189" s="9">
        <v>1</v>
      </c>
      <c r="M189" s="12">
        <f t="shared" si="4"/>
        <v>0</v>
      </c>
      <c r="Q189" s="18"/>
      <c r="R189" s="18"/>
      <c r="S189" s="18"/>
      <c r="T189" s="18"/>
      <c r="U189" s="18"/>
      <c r="V189" s="18"/>
    </row>
    <row r="190" spans="2:22" s="12" customFormat="1" x14ac:dyDescent="0.25">
      <c r="B190" s="1"/>
      <c r="C190" s="5"/>
      <c r="D190" s="13">
        <v>11</v>
      </c>
      <c r="E190" s="9">
        <v>7.0000000000000001E-3</v>
      </c>
      <c r="F190" s="9">
        <v>164.98500000000001</v>
      </c>
      <c r="G190" s="9">
        <v>0</v>
      </c>
      <c r="H190" s="9">
        <v>255</v>
      </c>
      <c r="I190" s="9">
        <v>-90</v>
      </c>
      <c r="J190" s="9">
        <v>1</v>
      </c>
      <c r="K190" s="11"/>
      <c r="L190" s="9">
        <v>1</v>
      </c>
      <c r="M190" s="12">
        <f t="shared" si="4"/>
        <v>0</v>
      </c>
      <c r="Q190" s="18"/>
      <c r="R190" s="18"/>
      <c r="S190" s="18"/>
      <c r="T190" s="18"/>
      <c r="U190" s="18"/>
      <c r="V190" s="18"/>
    </row>
    <row r="191" spans="2:22" s="12" customFormat="1" x14ac:dyDescent="0.25">
      <c r="B191" s="1"/>
      <c r="C191" s="5"/>
      <c r="D191" s="13">
        <v>12</v>
      </c>
      <c r="E191" s="9">
        <v>6.0000000000000001E-3</v>
      </c>
      <c r="F191" s="9">
        <v>172.30699999999999</v>
      </c>
      <c r="G191" s="9">
        <v>18.332999999999998</v>
      </c>
      <c r="H191" s="9">
        <v>255</v>
      </c>
      <c r="I191" s="9">
        <v>-90</v>
      </c>
      <c r="J191" s="9">
        <v>0.98699999999999999</v>
      </c>
      <c r="K191" s="11"/>
      <c r="L191" s="9">
        <v>0.98699999999999999</v>
      </c>
      <c r="M191" s="12">
        <f t="shared" si="4"/>
        <v>0</v>
      </c>
      <c r="Q191" s="18"/>
      <c r="R191" s="18"/>
      <c r="S191" s="18"/>
      <c r="T191" s="18"/>
      <c r="U191" s="18"/>
      <c r="V191" s="18"/>
    </row>
    <row r="192" spans="2:22" s="12" customFormat="1" x14ac:dyDescent="0.25">
      <c r="B192" s="1"/>
      <c r="C192" s="5"/>
      <c r="D192" s="13">
        <v>13</v>
      </c>
      <c r="E192" s="9">
        <v>6.0000000000000001E-3</v>
      </c>
      <c r="F192" s="9">
        <v>148.06299999999999</v>
      </c>
      <c r="G192" s="9">
        <v>47.332999999999998</v>
      </c>
      <c r="H192" s="9">
        <v>255</v>
      </c>
      <c r="I192" s="9">
        <v>-90</v>
      </c>
      <c r="J192" s="9">
        <v>0.96099999999999997</v>
      </c>
      <c r="K192" s="11"/>
      <c r="L192" s="9">
        <v>0.96099999999999997</v>
      </c>
      <c r="M192" s="12">
        <f t="shared" si="4"/>
        <v>0</v>
      </c>
      <c r="Q192" s="19"/>
      <c r="R192" s="18"/>
      <c r="S192" s="18"/>
      <c r="T192" s="18"/>
      <c r="U192" s="18"/>
      <c r="V192" s="18"/>
    </row>
    <row r="193" spans="2:22" s="12" customFormat="1" x14ac:dyDescent="0.25">
      <c r="B193" s="1"/>
      <c r="C193" s="5"/>
      <c r="D193" s="13">
        <v>14</v>
      </c>
      <c r="E193" s="9">
        <v>6.0000000000000001E-3</v>
      </c>
      <c r="F193" s="9">
        <v>166.96100000000001</v>
      </c>
      <c r="G193" s="9">
        <v>17.332999999999998</v>
      </c>
      <c r="H193" s="9">
        <v>255</v>
      </c>
      <c r="I193" s="9">
        <v>-90</v>
      </c>
      <c r="J193" s="9">
        <v>0.98699999999999999</v>
      </c>
      <c r="K193" s="11"/>
      <c r="L193" s="9">
        <v>0.98699999999999999</v>
      </c>
      <c r="M193" s="12">
        <f t="shared" si="4"/>
        <v>0</v>
      </c>
      <c r="Q193" s="19"/>
      <c r="R193" s="18"/>
      <c r="S193" s="18"/>
      <c r="T193" s="18"/>
      <c r="U193" s="18"/>
      <c r="V193" s="18"/>
    </row>
    <row r="194" spans="2:22" s="12" customFormat="1" x14ac:dyDescent="0.25">
      <c r="B194" s="1"/>
      <c r="C194" s="5"/>
      <c r="D194" s="13">
        <v>15</v>
      </c>
      <c r="E194" s="9">
        <v>214999.79199999999</v>
      </c>
      <c r="F194" s="9">
        <v>221.393</v>
      </c>
      <c r="G194" s="9">
        <v>0</v>
      </c>
      <c r="H194" s="9">
        <v>255</v>
      </c>
      <c r="I194" s="9">
        <v>0</v>
      </c>
      <c r="J194" s="9">
        <v>0</v>
      </c>
      <c r="K194" s="11"/>
      <c r="Q194" s="18"/>
      <c r="R194" s="18"/>
      <c r="S194" s="18"/>
      <c r="T194" s="18"/>
      <c r="U194" s="18"/>
      <c r="V194" s="18"/>
    </row>
    <row r="195" spans="2:22" s="12" customFormat="1" x14ac:dyDescent="0.25">
      <c r="B195" s="1"/>
      <c r="C195" s="5"/>
      <c r="D195" s="13">
        <v>16</v>
      </c>
      <c r="E195" s="9">
        <v>5.0000000000000001E-3</v>
      </c>
      <c r="F195" s="9">
        <v>12.615</v>
      </c>
      <c r="G195" s="9">
        <v>0</v>
      </c>
      <c r="H195" s="9">
        <v>18</v>
      </c>
      <c r="I195" s="9">
        <v>-90</v>
      </c>
      <c r="J195" s="9">
        <v>0.23100000000000001</v>
      </c>
      <c r="K195" s="11"/>
      <c r="Q195" s="18"/>
      <c r="R195" s="18"/>
      <c r="S195" s="18"/>
      <c r="T195" s="18"/>
      <c r="U195" s="18"/>
      <c r="V195" s="18"/>
    </row>
    <row r="196" spans="2:22" s="12" customFormat="1" x14ac:dyDescent="0.25">
      <c r="B196" s="1"/>
      <c r="C196" s="5"/>
      <c r="D196" s="13">
        <v>17</v>
      </c>
      <c r="E196" s="9">
        <v>7.0000000000000001E-3</v>
      </c>
      <c r="F196" s="9">
        <v>114.895</v>
      </c>
      <c r="G196" s="9">
        <v>14</v>
      </c>
      <c r="H196" s="9">
        <v>133</v>
      </c>
      <c r="I196" s="9">
        <v>-90</v>
      </c>
      <c r="J196" s="9">
        <v>0.34599999999999997</v>
      </c>
      <c r="K196" s="11"/>
      <c r="Q196" s="18"/>
      <c r="R196" s="18"/>
      <c r="S196" s="18"/>
      <c r="T196" s="18"/>
      <c r="U196" s="18"/>
      <c r="V196" s="18"/>
    </row>
    <row r="197" spans="2:22" s="12" customFormat="1" x14ac:dyDescent="0.25">
      <c r="B197" s="1"/>
      <c r="C197" s="5"/>
      <c r="D197" s="13">
        <v>18</v>
      </c>
      <c r="E197" s="9">
        <v>59.404000000000003</v>
      </c>
      <c r="F197" s="9">
        <v>40.933</v>
      </c>
      <c r="G197" s="9">
        <v>0</v>
      </c>
      <c r="H197" s="9">
        <v>100</v>
      </c>
      <c r="I197" s="9">
        <v>-90</v>
      </c>
      <c r="J197" s="9">
        <v>27.861000000000001</v>
      </c>
      <c r="K197" s="11"/>
      <c r="Q197" s="18"/>
      <c r="R197" s="18"/>
      <c r="S197" s="18"/>
      <c r="T197" s="18"/>
      <c r="U197" s="18"/>
      <c r="V197" s="18"/>
    </row>
    <row r="198" spans="2:22" s="12" customFormat="1" x14ac:dyDescent="0.25">
      <c r="B198" s="1"/>
      <c r="C198" s="5"/>
      <c r="D198" s="13">
        <v>19</v>
      </c>
      <c r="E198" s="9">
        <v>1.7000000000000001E-2</v>
      </c>
      <c r="F198" s="9">
        <v>29.777999999999999</v>
      </c>
      <c r="G198" s="9">
        <v>0</v>
      </c>
      <c r="H198" s="9">
        <v>33</v>
      </c>
      <c r="I198" s="9">
        <v>-90</v>
      </c>
      <c r="J198" s="9">
        <v>0.85899999999999999</v>
      </c>
      <c r="K198" s="11"/>
      <c r="Q198" s="18"/>
      <c r="R198" s="18"/>
      <c r="S198" s="18"/>
      <c r="T198" s="18"/>
      <c r="U198" s="18"/>
      <c r="V198" s="18"/>
    </row>
    <row r="199" spans="2:22" s="12" customFormat="1" x14ac:dyDescent="0.25">
      <c r="B199" s="1"/>
      <c r="C199" s="5"/>
      <c r="D199" s="13">
        <v>20</v>
      </c>
      <c r="E199" s="10">
        <v>2.1409999999999999E-6</v>
      </c>
      <c r="F199" s="9">
        <v>117.90900000000001</v>
      </c>
      <c r="G199" s="9">
        <v>35</v>
      </c>
      <c r="H199" s="9">
        <v>140</v>
      </c>
      <c r="I199" s="9">
        <v>-90</v>
      </c>
      <c r="J199" s="9">
        <v>4.0000000000000001E-3</v>
      </c>
      <c r="K199" s="11"/>
      <c r="Q199" s="18"/>
      <c r="R199" s="18"/>
      <c r="S199" s="18"/>
      <c r="T199" s="18"/>
      <c r="U199" s="18"/>
      <c r="V199" s="18"/>
    </row>
    <row r="200" spans="2:22" s="12" customFormat="1" x14ac:dyDescent="0.25">
      <c r="B200" s="1"/>
      <c r="C200" s="5"/>
      <c r="D200" s="13">
        <v>21</v>
      </c>
      <c r="E200" s="10">
        <v>2.9520000000000002E-4</v>
      </c>
      <c r="F200" s="9">
        <v>165.143</v>
      </c>
      <c r="G200" s="9">
        <v>0</v>
      </c>
      <c r="H200" s="9">
        <v>242</v>
      </c>
      <c r="I200" s="9">
        <v>-90</v>
      </c>
      <c r="J200" s="9">
        <v>3.9E-2</v>
      </c>
      <c r="K200" s="11"/>
      <c r="Q200" s="18"/>
      <c r="R200" s="18"/>
      <c r="S200" s="18"/>
      <c r="T200" s="18"/>
      <c r="U200" s="18"/>
      <c r="V200" s="18"/>
    </row>
    <row r="201" spans="2:22" s="12" customFormat="1" x14ac:dyDescent="0.25">
      <c r="B201" s="1"/>
      <c r="C201" s="5"/>
      <c r="D201" s="13">
        <v>22</v>
      </c>
      <c r="E201" s="9">
        <v>21.78</v>
      </c>
      <c r="F201" s="9">
        <v>221.393</v>
      </c>
      <c r="G201" s="9">
        <v>0</v>
      </c>
      <c r="H201" s="9">
        <v>255</v>
      </c>
      <c r="I201" s="9">
        <v>0</v>
      </c>
      <c r="J201" s="9">
        <v>0</v>
      </c>
      <c r="K201" s="11"/>
      <c r="Q201" s="18"/>
      <c r="R201" s="18"/>
      <c r="S201" s="18"/>
      <c r="T201" s="18"/>
      <c r="U201" s="18"/>
      <c r="V201" s="18"/>
    </row>
    <row r="202" spans="2:22" s="12" customFormat="1" x14ac:dyDescent="0.25">
      <c r="B202" s="1"/>
      <c r="C202" s="5"/>
      <c r="D202" s="13">
        <v>23</v>
      </c>
      <c r="E202" s="9">
        <v>21.78</v>
      </c>
      <c r="F202" s="9">
        <v>221.393</v>
      </c>
      <c r="G202" s="9">
        <v>0</v>
      </c>
      <c r="H202" s="9">
        <v>255</v>
      </c>
      <c r="I202" s="9">
        <v>0</v>
      </c>
      <c r="J202" s="9">
        <v>0</v>
      </c>
      <c r="K202" s="11"/>
      <c r="Q202" s="18"/>
      <c r="R202" s="18"/>
      <c r="S202" s="18"/>
      <c r="T202" s="18"/>
      <c r="U202" s="18"/>
      <c r="V202" s="18"/>
    </row>
    <row r="203" spans="2:22" s="12" customFormat="1" x14ac:dyDescent="0.25">
      <c r="B203" s="1"/>
      <c r="C203" s="5"/>
      <c r="D203" s="13">
        <v>24</v>
      </c>
      <c r="E203" s="9">
        <v>21.78</v>
      </c>
      <c r="F203" s="9">
        <v>221.393</v>
      </c>
      <c r="G203" s="9">
        <v>0</v>
      </c>
      <c r="H203" s="9">
        <v>255</v>
      </c>
      <c r="I203" s="9">
        <v>0</v>
      </c>
      <c r="J203" s="9">
        <v>0</v>
      </c>
      <c r="K203" s="11"/>
      <c r="Q203" s="18"/>
      <c r="R203" s="18"/>
      <c r="S203" s="18"/>
      <c r="T203" s="18"/>
      <c r="U203" s="18"/>
      <c r="V203" s="18"/>
    </row>
    <row r="204" spans="2:22" s="12" customFormat="1" x14ac:dyDescent="0.25">
      <c r="B204" s="1"/>
      <c r="C204" s="5"/>
      <c r="D204" s="13">
        <v>25</v>
      </c>
      <c r="E204" s="9">
        <v>21.78</v>
      </c>
      <c r="F204" s="9">
        <v>221.393</v>
      </c>
      <c r="G204" s="9">
        <v>0</v>
      </c>
      <c r="H204" s="9">
        <v>255</v>
      </c>
      <c r="I204" s="9">
        <v>0</v>
      </c>
      <c r="J204" s="9">
        <v>0</v>
      </c>
      <c r="K204" s="11"/>
      <c r="Q204" s="18"/>
      <c r="R204" s="18"/>
      <c r="S204" s="18"/>
      <c r="T204" s="18"/>
      <c r="U204" s="18"/>
      <c r="V204" s="18"/>
    </row>
    <row r="205" spans="2:22" s="12" customFormat="1" x14ac:dyDescent="0.25">
      <c r="B205" s="1"/>
      <c r="C205" s="5"/>
      <c r="D205" s="13">
        <v>26</v>
      </c>
      <c r="E205" s="9">
        <v>21.78</v>
      </c>
      <c r="F205" s="9">
        <v>221.393</v>
      </c>
      <c r="G205" s="9">
        <v>0</v>
      </c>
      <c r="H205" s="9">
        <v>255</v>
      </c>
      <c r="I205" s="9">
        <v>0</v>
      </c>
      <c r="J205" s="9">
        <v>0</v>
      </c>
      <c r="K205" s="11"/>
      <c r="Q205" s="18"/>
      <c r="R205" s="18"/>
      <c r="S205" s="18"/>
      <c r="T205" s="18"/>
      <c r="U205" s="18"/>
      <c r="V205" s="18"/>
    </row>
    <row r="206" spans="2:22" s="12" customFormat="1" x14ac:dyDescent="0.25">
      <c r="B206" s="1"/>
      <c r="C206" s="5"/>
      <c r="D206" s="13">
        <v>27</v>
      </c>
      <c r="E206" s="9">
        <v>21.78</v>
      </c>
      <c r="F206" s="9">
        <v>221.393</v>
      </c>
      <c r="G206" s="9">
        <v>0</v>
      </c>
      <c r="H206" s="9">
        <v>255</v>
      </c>
      <c r="I206" s="9">
        <v>0</v>
      </c>
      <c r="J206" s="9">
        <v>0</v>
      </c>
      <c r="K206" s="11"/>
    </row>
    <row r="207" spans="2:22" s="12" customFormat="1" x14ac:dyDescent="0.25">
      <c r="B207" s="1"/>
      <c r="C207" s="5"/>
      <c r="D207" s="13">
        <v>28</v>
      </c>
      <c r="E207" s="9">
        <v>21.78</v>
      </c>
      <c r="F207" s="9">
        <v>221.393</v>
      </c>
      <c r="G207" s="9">
        <v>0</v>
      </c>
      <c r="H207" s="9">
        <v>255</v>
      </c>
      <c r="I207" s="9">
        <v>0</v>
      </c>
      <c r="J207" s="9">
        <v>0</v>
      </c>
      <c r="K207" s="11"/>
    </row>
    <row r="208" spans="2:22" s="12" customFormat="1" x14ac:dyDescent="0.25">
      <c r="B208" s="1"/>
      <c r="C208" s="5"/>
      <c r="D208" s="11"/>
      <c r="E208" s="1"/>
      <c r="F208"/>
      <c r="H208" s="11"/>
      <c r="I208" s="11"/>
      <c r="J208" s="11"/>
      <c r="K208" s="11"/>
    </row>
    <row r="209" spans="2:13" s="12" customFormat="1" x14ac:dyDescent="0.25">
      <c r="B209" s="1"/>
      <c r="C209" s="5"/>
      <c r="D209" s="11"/>
      <c r="E209" s="1"/>
      <c r="F209"/>
      <c r="H209" s="11"/>
      <c r="I209" s="11"/>
      <c r="J209" s="11"/>
      <c r="K209" s="11"/>
    </row>
    <row r="210" spans="2:13" s="12" customFormat="1" x14ac:dyDescent="0.25">
      <c r="B210" s="1"/>
      <c r="C210" s="5"/>
      <c r="D210" s="11"/>
      <c r="E210" s="1"/>
      <c r="F210"/>
      <c r="H210" s="11"/>
      <c r="I210" s="11"/>
      <c r="J210" s="11"/>
      <c r="K210" s="11"/>
    </row>
    <row r="211" spans="2:13" s="12" customFormat="1" x14ac:dyDescent="0.25">
      <c r="B211" s="1"/>
      <c r="C211" s="5"/>
      <c r="D211" s="11"/>
      <c r="E211" s="1"/>
      <c r="F211"/>
      <c r="H211" s="11"/>
      <c r="I211" s="11"/>
      <c r="J211" s="11"/>
      <c r="K211" s="11"/>
    </row>
    <row r="212" spans="2:13" s="12" customFormat="1" x14ac:dyDescent="0.25">
      <c r="B212" s="1"/>
      <c r="C212" s="5"/>
      <c r="D212" s="11"/>
      <c r="E212" s="1"/>
      <c r="F212"/>
      <c r="H212" s="11"/>
      <c r="I212" s="11"/>
      <c r="J212" s="11"/>
      <c r="K212" s="11"/>
    </row>
    <row r="213" spans="2:13" s="12" customFormat="1" x14ac:dyDescent="0.25">
      <c r="B213" s="1"/>
      <c r="C213" s="5"/>
      <c r="D213" s="11"/>
      <c r="E213" s="1"/>
      <c r="F213"/>
      <c r="H213" s="11"/>
      <c r="I213" s="11"/>
      <c r="J213" s="11"/>
      <c r="K213" s="11"/>
    </row>
    <row r="214" spans="2:13" s="12" customFormat="1" x14ac:dyDescent="0.25">
      <c r="B214" s="1"/>
      <c r="C214" s="5"/>
      <c r="D214" s="11"/>
      <c r="E214" s="1"/>
      <c r="F214"/>
      <c r="H214" s="11"/>
      <c r="I214" s="11"/>
      <c r="J214" s="11"/>
      <c r="K214" s="11"/>
    </row>
    <row r="215" spans="2:13" s="12" customFormat="1" ht="18.600000000000001" customHeight="1" x14ac:dyDescent="0.25">
      <c r="B215" s="1" t="s">
        <v>452</v>
      </c>
      <c r="C215" s="1" t="s">
        <v>454</v>
      </c>
      <c r="D215" s="11" t="s">
        <v>455</v>
      </c>
      <c r="E215" s="1" t="s">
        <v>163</v>
      </c>
      <c r="F215" t="s">
        <v>29</v>
      </c>
      <c r="G215" s="12" t="s">
        <v>50</v>
      </c>
      <c r="H215" s="11">
        <v>3</v>
      </c>
      <c r="I215" s="11">
        <v>1.5780000000000001</v>
      </c>
      <c r="J215" s="11">
        <v>0.29617200000000005</v>
      </c>
      <c r="K215" s="11">
        <v>3</v>
      </c>
      <c r="L215" s="12">
        <v>1.024</v>
      </c>
      <c r="M215" s="12">
        <v>0.29617200000000005</v>
      </c>
    </row>
    <row r="216" spans="2:13" s="12" customFormat="1" ht="18.600000000000001" customHeight="1" x14ac:dyDescent="0.25">
      <c r="B216" s="1" t="s">
        <v>452</v>
      </c>
      <c r="C216" s="1" t="s">
        <v>454</v>
      </c>
      <c r="D216" s="11" t="s">
        <v>455</v>
      </c>
      <c r="E216" s="1" t="s">
        <v>163</v>
      </c>
      <c r="F216" t="s">
        <v>29</v>
      </c>
      <c r="G216" s="12" t="s">
        <v>49</v>
      </c>
      <c r="H216" s="11">
        <v>3</v>
      </c>
      <c r="I216" s="11">
        <v>1.3360000000000001</v>
      </c>
      <c r="J216" s="11">
        <v>0.27019199999999999</v>
      </c>
      <c r="K216" s="11">
        <v>3</v>
      </c>
      <c r="L216" s="12">
        <v>1.0660000000000001</v>
      </c>
      <c r="M216" s="12">
        <v>0.19744800000000001</v>
      </c>
    </row>
    <row r="217" spans="2:13" s="12" customFormat="1" ht="18.600000000000001" customHeight="1" x14ac:dyDescent="0.25">
      <c r="B217" s="1" t="s">
        <v>452</v>
      </c>
      <c r="C217" s="1" t="s">
        <v>454</v>
      </c>
      <c r="D217" s="11" t="s">
        <v>455</v>
      </c>
      <c r="E217" s="1" t="s">
        <v>163</v>
      </c>
      <c r="F217" t="s">
        <v>29</v>
      </c>
      <c r="G217" s="12" t="s">
        <v>47</v>
      </c>
      <c r="H217" s="11">
        <v>3</v>
      </c>
      <c r="I217" s="11">
        <v>1.109</v>
      </c>
      <c r="J217" s="11">
        <v>0.29617200000000005</v>
      </c>
      <c r="K217" s="11">
        <v>3</v>
      </c>
      <c r="L217" s="12">
        <v>1.024</v>
      </c>
      <c r="M217" s="12">
        <v>0.19744800000000001</v>
      </c>
    </row>
    <row r="218" spans="2:13" s="12" customFormat="1" ht="18.600000000000001" customHeight="1" x14ac:dyDescent="0.25">
      <c r="B218" s="1" t="s">
        <v>452</v>
      </c>
      <c r="C218" s="1" t="s">
        <v>454</v>
      </c>
      <c r="D218" s="11" t="s">
        <v>455</v>
      </c>
      <c r="E218" s="1" t="s">
        <v>163</v>
      </c>
      <c r="F218" t="s">
        <v>29</v>
      </c>
      <c r="G218" s="12" t="s">
        <v>45</v>
      </c>
      <c r="H218" s="11">
        <v>3</v>
      </c>
      <c r="I218" s="11">
        <v>1.877</v>
      </c>
      <c r="J218" s="11">
        <v>0.36891599999999997</v>
      </c>
      <c r="K218" s="11">
        <v>3</v>
      </c>
      <c r="L218" s="12">
        <v>1.081</v>
      </c>
      <c r="M218" s="12">
        <v>0.32041999999999998</v>
      </c>
    </row>
    <row r="219" spans="2:13" s="12" customFormat="1" ht="18.600000000000001" customHeight="1" x14ac:dyDescent="0.25">
      <c r="B219" s="1" t="s">
        <v>452</v>
      </c>
      <c r="C219" s="1" t="s">
        <v>454</v>
      </c>
      <c r="D219" s="11" t="s">
        <v>455</v>
      </c>
      <c r="E219" s="1" t="s">
        <v>163</v>
      </c>
      <c r="F219" t="s">
        <v>29</v>
      </c>
      <c r="G219" s="12" t="s">
        <v>46</v>
      </c>
      <c r="H219" s="11">
        <v>3</v>
      </c>
      <c r="I219" s="11">
        <v>2.3029999999999999</v>
      </c>
      <c r="J219" s="11">
        <v>0.14722000000000002</v>
      </c>
      <c r="K219" s="11">
        <v>3</v>
      </c>
      <c r="L219" s="12">
        <v>0.96699999999999997</v>
      </c>
      <c r="M219" s="12">
        <v>0.14722000000000002</v>
      </c>
    </row>
    <row r="220" spans="2:13" s="12" customFormat="1" ht="18.600000000000001" customHeight="1" x14ac:dyDescent="0.25">
      <c r="B220" s="1" t="s">
        <v>452</v>
      </c>
      <c r="C220" s="1" t="s">
        <v>454</v>
      </c>
      <c r="D220" s="11" t="s">
        <v>455</v>
      </c>
      <c r="E220" s="1" t="s">
        <v>163</v>
      </c>
      <c r="F220" t="s">
        <v>29</v>
      </c>
      <c r="G220" s="12" t="s">
        <v>32</v>
      </c>
      <c r="H220" s="11">
        <v>3</v>
      </c>
      <c r="I220" s="11">
        <v>1.2669999999999999</v>
      </c>
      <c r="J220" s="11">
        <v>7.9671999999999993E-2</v>
      </c>
      <c r="K220" s="11">
        <v>3</v>
      </c>
      <c r="L220" s="12">
        <v>1.014</v>
      </c>
      <c r="M220" s="12">
        <v>0.23901600000000001</v>
      </c>
    </row>
    <row r="221" spans="2:13" s="12" customFormat="1" ht="18.600000000000001" customHeight="1" x14ac:dyDescent="0.25">
      <c r="B221" s="1" t="s">
        <v>452</v>
      </c>
      <c r="C221" s="1" t="s">
        <v>454</v>
      </c>
      <c r="D221" s="11" t="s">
        <v>455</v>
      </c>
      <c r="E221" s="1" t="s">
        <v>163</v>
      </c>
      <c r="F221" t="s">
        <v>29</v>
      </c>
      <c r="G221" s="12" t="s">
        <v>33</v>
      </c>
      <c r="H221" s="11">
        <v>3</v>
      </c>
      <c r="I221" s="11">
        <v>1.613</v>
      </c>
      <c r="J221" s="11">
        <v>6.0620000000000007E-2</v>
      </c>
      <c r="K221" s="11">
        <v>3</v>
      </c>
      <c r="L221" s="12">
        <v>1.014</v>
      </c>
      <c r="M221" s="12">
        <v>0.23901600000000001</v>
      </c>
    </row>
    <row r="222" spans="2:13" s="12" customFormat="1" ht="18.600000000000001" customHeight="1" x14ac:dyDescent="0.25">
      <c r="B222" s="1" t="s">
        <v>452</v>
      </c>
      <c r="C222" s="1" t="s">
        <v>454</v>
      </c>
      <c r="D222" s="11" t="s">
        <v>455</v>
      </c>
      <c r="E222" s="1" t="s">
        <v>163</v>
      </c>
      <c r="F222" t="s">
        <v>29</v>
      </c>
      <c r="G222" s="12" t="s">
        <v>34</v>
      </c>
      <c r="H222" s="11">
        <v>3</v>
      </c>
      <c r="I222" s="11">
        <v>1.429</v>
      </c>
      <c r="J222" s="11">
        <v>0.19918</v>
      </c>
      <c r="K222" s="11">
        <v>3</v>
      </c>
      <c r="L222" s="12">
        <v>1.014</v>
      </c>
      <c r="M222" s="12">
        <v>0.15934399999999999</v>
      </c>
    </row>
    <row r="223" spans="2:13" s="12" customFormat="1" ht="18.600000000000001" customHeight="1" x14ac:dyDescent="0.25">
      <c r="B223" s="1" t="s">
        <v>452</v>
      </c>
      <c r="C223" s="1" t="s">
        <v>454</v>
      </c>
      <c r="D223" s="11" t="s">
        <v>455</v>
      </c>
      <c r="E223" s="1" t="s">
        <v>163</v>
      </c>
      <c r="F223" t="s">
        <v>29</v>
      </c>
      <c r="G223" s="12" t="s">
        <v>5</v>
      </c>
      <c r="H223" s="11">
        <v>3</v>
      </c>
      <c r="I223" s="11">
        <v>0.96799999999999997</v>
      </c>
      <c r="J223" s="11">
        <v>0.18012799999999998</v>
      </c>
      <c r="K223" s="11">
        <v>3</v>
      </c>
      <c r="L223" s="12">
        <v>0.99099999999999999</v>
      </c>
      <c r="M223" s="12">
        <v>0.31868799999999997</v>
      </c>
    </row>
    <row r="224" spans="2:13" s="12" customFormat="1" ht="18.600000000000001" customHeight="1" x14ac:dyDescent="0.25">
      <c r="B224" s="1" t="s">
        <v>452</v>
      </c>
      <c r="C224" s="1" t="s">
        <v>454</v>
      </c>
      <c r="D224" s="11" t="s">
        <v>455</v>
      </c>
      <c r="E224" s="1" t="s">
        <v>163</v>
      </c>
      <c r="F224" t="s">
        <v>29</v>
      </c>
      <c r="G224" s="12" t="s">
        <v>143</v>
      </c>
      <c r="H224" s="11">
        <v>3</v>
      </c>
      <c r="I224" s="20">
        <v>0.85</v>
      </c>
      <c r="J224" s="20">
        <v>0.131632</v>
      </c>
      <c r="K224" s="20">
        <v>3</v>
      </c>
      <c r="L224" s="20">
        <v>0.98399999999999999</v>
      </c>
      <c r="M224" s="20">
        <v>0.18185999999999999</v>
      </c>
    </row>
    <row r="225" spans="2:13" s="12" customFormat="1" ht="18.600000000000001" customHeight="1" x14ac:dyDescent="0.25">
      <c r="B225" s="1" t="s">
        <v>452</v>
      </c>
      <c r="C225" s="1" t="s">
        <v>454</v>
      </c>
      <c r="D225" s="11" t="s">
        <v>455</v>
      </c>
      <c r="E225" s="1" t="s">
        <v>163</v>
      </c>
      <c r="F225" t="s">
        <v>29</v>
      </c>
      <c r="G225" s="12" t="s">
        <v>136</v>
      </c>
      <c r="H225" s="11">
        <v>3</v>
      </c>
      <c r="I225" s="20">
        <v>0.61099999999999999</v>
      </c>
      <c r="J225" s="20">
        <v>0.11604400000000001</v>
      </c>
      <c r="K225" s="20">
        <v>3</v>
      </c>
      <c r="L225" s="20">
        <v>0.98399999999999999</v>
      </c>
      <c r="M225" s="20">
        <v>0.21476799999999999</v>
      </c>
    </row>
    <row r="226" spans="2:13" s="12" customFormat="1" ht="18.600000000000001" customHeight="1" x14ac:dyDescent="0.25">
      <c r="B226" s="1" t="s">
        <v>452</v>
      </c>
      <c r="C226" s="1" t="s">
        <v>454</v>
      </c>
      <c r="D226" s="11" t="s">
        <v>455</v>
      </c>
      <c r="E226" s="1" t="s">
        <v>163</v>
      </c>
      <c r="F226" t="s">
        <v>29</v>
      </c>
      <c r="G226" s="12" t="s">
        <v>107</v>
      </c>
      <c r="H226" s="11">
        <v>3</v>
      </c>
      <c r="I226" s="20">
        <v>1.175</v>
      </c>
      <c r="J226" s="20">
        <v>9.8724000000000006E-2</v>
      </c>
      <c r="K226" s="20">
        <v>3</v>
      </c>
      <c r="L226" s="20">
        <v>1.0029999999999999</v>
      </c>
      <c r="M226" s="20">
        <v>0.19918</v>
      </c>
    </row>
    <row r="227" spans="2:13" s="12" customFormat="1" ht="18.600000000000001" customHeight="1" x14ac:dyDescent="0.25">
      <c r="B227" s="1" t="s">
        <v>452</v>
      </c>
      <c r="C227" s="1" t="s">
        <v>454</v>
      </c>
      <c r="D227" s="11" t="s">
        <v>455</v>
      </c>
      <c r="E227" s="1" t="s">
        <v>163</v>
      </c>
      <c r="F227" t="s">
        <v>29</v>
      </c>
      <c r="G227" s="12" t="s">
        <v>44</v>
      </c>
      <c r="H227" s="11">
        <v>3</v>
      </c>
      <c r="I227" s="20">
        <v>1.1970000000000001</v>
      </c>
      <c r="J227" s="20">
        <v>0.11431200000000001</v>
      </c>
      <c r="K227" s="20">
        <v>3</v>
      </c>
      <c r="L227" s="20">
        <v>1.034</v>
      </c>
      <c r="M227" s="20">
        <v>0.13682800000000001</v>
      </c>
    </row>
    <row r="228" spans="2:13" s="12" customFormat="1" ht="18.600000000000001" customHeight="1" x14ac:dyDescent="0.25">
      <c r="B228" s="1" t="s">
        <v>452</v>
      </c>
      <c r="C228" s="1" t="s">
        <v>454</v>
      </c>
      <c r="D228" s="11" t="s">
        <v>455</v>
      </c>
      <c r="E228" s="1" t="s">
        <v>163</v>
      </c>
      <c r="F228" t="s">
        <v>29</v>
      </c>
      <c r="G228" s="12" t="s">
        <v>66</v>
      </c>
      <c r="H228" s="11">
        <v>3</v>
      </c>
      <c r="I228" s="20">
        <v>1.329</v>
      </c>
      <c r="J228" s="20">
        <v>0.11431200000000001</v>
      </c>
      <c r="K228" s="20">
        <v>3</v>
      </c>
      <c r="L228" s="20">
        <v>1.026</v>
      </c>
      <c r="M228" s="20">
        <v>0.31868799999999997</v>
      </c>
    </row>
    <row r="229" spans="2:13" s="12" customFormat="1" x14ac:dyDescent="0.25">
      <c r="B229" s="1"/>
      <c r="C229" s="1"/>
      <c r="D229" s="11"/>
      <c r="E229" s="1"/>
      <c r="F229"/>
      <c r="H229" s="11"/>
      <c r="I229" s="11"/>
      <c r="J229" s="11"/>
      <c r="K229" s="11"/>
    </row>
    <row r="230" spans="2:13" s="12" customFormat="1" x14ac:dyDescent="0.25">
      <c r="B230" s="1"/>
      <c r="C230" s="1"/>
      <c r="D230" s="13"/>
      <c r="E230" t="s">
        <v>373</v>
      </c>
      <c r="F230" t="s">
        <v>374</v>
      </c>
      <c r="G230" t="s">
        <v>375</v>
      </c>
      <c r="H230" t="s">
        <v>376</v>
      </c>
      <c r="I230" t="s">
        <v>377</v>
      </c>
      <c r="J230" t="s">
        <v>378</v>
      </c>
      <c r="K230"/>
      <c r="L230" t="s">
        <v>379</v>
      </c>
      <c r="M230" t="s">
        <v>380</v>
      </c>
    </row>
    <row r="231" spans="2:13" s="12" customFormat="1" x14ac:dyDescent="0.25">
      <c r="B231" s="1"/>
      <c r="C231" s="1"/>
      <c r="D231" s="13">
        <v>1</v>
      </c>
      <c r="E231" s="9">
        <v>1.4999999999999999E-2</v>
      </c>
      <c r="F231" s="9">
        <v>208.881</v>
      </c>
      <c r="G231" s="9">
        <v>123.667</v>
      </c>
      <c r="H231" s="9">
        <v>224.667</v>
      </c>
      <c r="I231" s="9">
        <v>-90</v>
      </c>
      <c r="J231" s="9">
        <v>1.024</v>
      </c>
      <c r="K231" s="11"/>
      <c r="L231" s="9">
        <v>1.024</v>
      </c>
      <c r="M231" s="12">
        <f>1.732*J241</f>
        <v>0.29617200000000005</v>
      </c>
    </row>
    <row r="232" spans="2:13" s="12" customFormat="1" x14ac:dyDescent="0.25">
      <c r="B232" s="1"/>
      <c r="C232" s="1"/>
      <c r="D232" s="13">
        <v>2</v>
      </c>
      <c r="E232" s="9">
        <v>1.4999999999999999E-2</v>
      </c>
      <c r="F232" s="9">
        <v>210.36799999999999</v>
      </c>
      <c r="G232" s="9">
        <v>125.333</v>
      </c>
      <c r="H232" s="9">
        <v>228.667</v>
      </c>
      <c r="I232" s="9">
        <v>-90</v>
      </c>
      <c r="J232" s="9">
        <v>1.0660000000000001</v>
      </c>
      <c r="K232" s="11"/>
      <c r="L232" s="9">
        <v>1.0660000000000001</v>
      </c>
      <c r="M232" s="12">
        <f t="shared" ref="M232:M239" si="5">1.732*J242</f>
        <v>0.19744800000000001</v>
      </c>
    </row>
    <row r="233" spans="2:13" s="12" customFormat="1" x14ac:dyDescent="0.25">
      <c r="B233" s="1"/>
      <c r="C233" s="1"/>
      <c r="D233" s="13">
        <v>3</v>
      </c>
      <c r="E233" s="9">
        <v>1.4999999999999999E-2</v>
      </c>
      <c r="F233" s="9">
        <v>212.46600000000001</v>
      </c>
      <c r="G233" s="9">
        <v>125.333</v>
      </c>
      <c r="H233" s="9">
        <v>228.667</v>
      </c>
      <c r="I233" s="9">
        <v>-90</v>
      </c>
      <c r="J233" s="9">
        <v>1.024</v>
      </c>
      <c r="K233" s="11"/>
      <c r="L233" s="9">
        <v>1.024</v>
      </c>
      <c r="M233" s="12">
        <f t="shared" si="5"/>
        <v>0.19744800000000001</v>
      </c>
    </row>
    <row r="234" spans="2:13" s="12" customFormat="1" x14ac:dyDescent="0.25">
      <c r="B234" s="1"/>
      <c r="C234" s="1"/>
      <c r="D234" s="13">
        <v>4</v>
      </c>
      <c r="E234" s="9">
        <v>1.6E-2</v>
      </c>
      <c r="F234" s="9">
        <v>211.38499999999999</v>
      </c>
      <c r="G234" s="9">
        <v>120</v>
      </c>
      <c r="H234" s="9">
        <v>228.667</v>
      </c>
      <c r="I234" s="9">
        <v>-90</v>
      </c>
      <c r="J234" s="9">
        <v>1.081</v>
      </c>
      <c r="K234" s="11"/>
      <c r="L234" s="9">
        <v>1.081</v>
      </c>
      <c r="M234" s="12">
        <f t="shared" si="5"/>
        <v>0.32041999999999998</v>
      </c>
    </row>
    <row r="235" spans="2:13" s="12" customFormat="1" x14ac:dyDescent="0.25">
      <c r="B235" s="1"/>
      <c r="C235" s="1"/>
      <c r="D235" s="13">
        <v>5</v>
      </c>
      <c r="E235" s="9">
        <v>1.4E-2</v>
      </c>
      <c r="F235" s="9">
        <v>220.40100000000001</v>
      </c>
      <c r="G235" s="9">
        <v>137</v>
      </c>
      <c r="H235" s="9">
        <v>235.667</v>
      </c>
      <c r="I235" s="9">
        <v>-90</v>
      </c>
      <c r="J235" s="9">
        <v>0.96699999999999997</v>
      </c>
      <c r="K235" s="11"/>
      <c r="L235" s="9">
        <v>0.96699999999999997</v>
      </c>
      <c r="M235" s="12">
        <f t="shared" si="5"/>
        <v>0.14722000000000002</v>
      </c>
    </row>
    <row r="236" spans="2:13" s="12" customFormat="1" x14ac:dyDescent="0.25">
      <c r="B236" s="1"/>
      <c r="C236" s="1"/>
      <c r="D236" s="13">
        <v>6</v>
      </c>
      <c r="E236" s="9">
        <v>2.3E-2</v>
      </c>
      <c r="F236" s="9">
        <v>18.792000000000002</v>
      </c>
      <c r="G236" s="9">
        <v>8</v>
      </c>
      <c r="H236" s="9">
        <v>166</v>
      </c>
      <c r="I236" s="9">
        <v>-90</v>
      </c>
      <c r="J236" s="9">
        <v>1.5780000000000001</v>
      </c>
      <c r="K236" s="11"/>
      <c r="L236" s="9">
        <v>1.5780000000000001</v>
      </c>
      <c r="M236" s="12">
        <f t="shared" si="5"/>
        <v>0.29617200000000005</v>
      </c>
    </row>
    <row r="237" spans="2:13" s="12" customFormat="1" x14ac:dyDescent="0.25">
      <c r="B237" s="1"/>
      <c r="C237" s="1"/>
      <c r="D237" s="13">
        <v>7</v>
      </c>
      <c r="E237" s="9">
        <v>1.9E-2</v>
      </c>
      <c r="F237" s="9">
        <v>16.628</v>
      </c>
      <c r="G237" s="9">
        <v>3.3330000000000002</v>
      </c>
      <c r="H237" s="9">
        <v>161.667</v>
      </c>
      <c r="I237" s="9">
        <v>-90</v>
      </c>
      <c r="J237" s="9">
        <v>1.3360000000000001</v>
      </c>
      <c r="K237" s="11"/>
      <c r="L237" s="9">
        <v>1.3360000000000001</v>
      </c>
      <c r="M237" s="12">
        <f t="shared" si="5"/>
        <v>0.27019199999999999</v>
      </c>
    </row>
    <row r="238" spans="2:13" s="12" customFormat="1" x14ac:dyDescent="0.25">
      <c r="B238" s="1"/>
      <c r="C238" s="1"/>
      <c r="D238" s="13">
        <v>8</v>
      </c>
      <c r="E238" s="9">
        <v>1.6E-2</v>
      </c>
      <c r="F238" s="9">
        <v>14.7</v>
      </c>
      <c r="G238" s="9">
        <v>9</v>
      </c>
      <c r="H238" s="9">
        <v>68.332999999999998</v>
      </c>
      <c r="I238" s="9">
        <v>-90</v>
      </c>
      <c r="J238" s="9">
        <v>1.109</v>
      </c>
      <c r="K238" s="11"/>
      <c r="L238" s="9">
        <v>1.109</v>
      </c>
      <c r="M238" s="12">
        <f t="shared" si="5"/>
        <v>0.29617200000000005</v>
      </c>
    </row>
    <row r="239" spans="2:13" s="12" customFormat="1" x14ac:dyDescent="0.25">
      <c r="B239" s="1"/>
      <c r="C239" s="1"/>
      <c r="D239" s="13">
        <v>9</v>
      </c>
      <c r="E239" s="9">
        <v>2.7E-2</v>
      </c>
      <c r="F239" s="9">
        <v>17.125</v>
      </c>
      <c r="G239" s="9">
        <v>9</v>
      </c>
      <c r="H239" s="9">
        <v>191.667</v>
      </c>
      <c r="I239" s="9">
        <v>-90</v>
      </c>
      <c r="J239" s="9">
        <v>1.877</v>
      </c>
      <c r="K239" s="11"/>
      <c r="L239" s="9">
        <v>1.877</v>
      </c>
      <c r="M239" s="12">
        <f t="shared" si="5"/>
        <v>0.36891599999999997</v>
      </c>
    </row>
    <row r="240" spans="2:13" s="12" customFormat="1" x14ac:dyDescent="0.25">
      <c r="B240" s="1"/>
      <c r="C240" s="1"/>
      <c r="D240" s="13">
        <v>10</v>
      </c>
      <c r="E240" s="9">
        <v>3.3000000000000002E-2</v>
      </c>
      <c r="F240" s="9">
        <v>15.07</v>
      </c>
      <c r="G240" s="9">
        <v>0.66700000000000004</v>
      </c>
      <c r="H240" s="9">
        <v>115</v>
      </c>
      <c r="I240" s="9">
        <v>-90</v>
      </c>
      <c r="J240" s="9">
        <v>2.3029999999999999</v>
      </c>
      <c r="K240" s="11"/>
      <c r="L240" s="9">
        <v>2.3029999999999999</v>
      </c>
      <c r="M240" s="12">
        <f>1.732*J250</f>
        <v>0.14722000000000002</v>
      </c>
    </row>
    <row r="241" spans="2:13" s="12" customFormat="1" x14ac:dyDescent="0.25">
      <c r="B241" s="1"/>
      <c r="C241" s="1"/>
      <c r="D241" s="13">
        <v>11</v>
      </c>
      <c r="E241" s="9">
        <v>3.0000000000000001E-3</v>
      </c>
      <c r="F241" s="9">
        <v>104.35899999999999</v>
      </c>
      <c r="G241" s="9">
        <v>71.667000000000002</v>
      </c>
      <c r="H241" s="9">
        <v>206.667</v>
      </c>
      <c r="I241" s="9">
        <v>-90</v>
      </c>
      <c r="J241" s="9">
        <v>0.17100000000000001</v>
      </c>
      <c r="K241" s="11"/>
      <c r="L241" s="9">
        <v>1.014</v>
      </c>
      <c r="M241" s="9">
        <f>1.732*J259</f>
        <v>0.23901600000000001</v>
      </c>
    </row>
    <row r="242" spans="2:13" s="12" customFormat="1" x14ac:dyDescent="0.25">
      <c r="B242" s="1"/>
      <c r="C242" s="1"/>
      <c r="D242" s="13">
        <v>12</v>
      </c>
      <c r="E242" s="9">
        <v>2E-3</v>
      </c>
      <c r="F242" s="9">
        <v>113.926</v>
      </c>
      <c r="G242" s="9">
        <v>73</v>
      </c>
      <c r="H242" s="9">
        <v>148.333</v>
      </c>
      <c r="I242" s="9">
        <v>-90</v>
      </c>
      <c r="J242" s="9">
        <v>0.114</v>
      </c>
      <c r="K242" s="11"/>
      <c r="L242" s="9">
        <v>1.014</v>
      </c>
      <c r="M242" s="9">
        <f t="shared" ref="M242:M248" si="6">1.732*J260</f>
        <v>0.23901600000000001</v>
      </c>
    </row>
    <row r="243" spans="2:13" s="12" customFormat="1" x14ac:dyDescent="0.25">
      <c r="B243" s="1"/>
      <c r="C243" s="1"/>
      <c r="D243" s="13">
        <v>13</v>
      </c>
      <c r="E243" s="9">
        <v>2E-3</v>
      </c>
      <c r="F243" s="9">
        <v>92.332999999999998</v>
      </c>
      <c r="G243" s="9">
        <v>77.332999999999998</v>
      </c>
      <c r="H243" s="9">
        <v>110.667</v>
      </c>
      <c r="I243" s="9">
        <v>-90</v>
      </c>
      <c r="J243" s="9">
        <v>0.114</v>
      </c>
      <c r="K243" s="11"/>
      <c r="L243" s="9">
        <v>1.014</v>
      </c>
      <c r="M243" s="9">
        <f t="shared" si="6"/>
        <v>0.15934399999999999</v>
      </c>
    </row>
    <row r="244" spans="2:13" s="12" customFormat="1" x14ac:dyDescent="0.25">
      <c r="B244" s="1"/>
      <c r="C244" s="1"/>
      <c r="D244" s="13">
        <v>14</v>
      </c>
      <c r="E244" s="9">
        <v>3.0000000000000001E-3</v>
      </c>
      <c r="F244" s="9">
        <v>104.095</v>
      </c>
      <c r="G244" s="9">
        <v>62.332999999999998</v>
      </c>
      <c r="H244" s="9">
        <v>125.667</v>
      </c>
      <c r="I244" s="9">
        <v>-90</v>
      </c>
      <c r="J244" s="9">
        <v>0.185</v>
      </c>
      <c r="K244" s="11"/>
      <c r="L244" s="9">
        <v>0.99099999999999999</v>
      </c>
      <c r="M244" s="9">
        <f t="shared" si="6"/>
        <v>0.31868799999999997</v>
      </c>
    </row>
    <row r="245" spans="2:13" s="12" customFormat="1" x14ac:dyDescent="0.25">
      <c r="B245" s="1"/>
      <c r="C245" s="1"/>
      <c r="D245" s="13">
        <v>15</v>
      </c>
      <c r="E245" s="9">
        <v>1E-3</v>
      </c>
      <c r="F245" s="9">
        <v>100</v>
      </c>
      <c r="G245" s="9">
        <v>47.667000000000002</v>
      </c>
      <c r="H245" s="9">
        <v>198</v>
      </c>
      <c r="I245" s="9">
        <v>-90</v>
      </c>
      <c r="J245" s="9">
        <v>8.5000000000000006E-2</v>
      </c>
      <c r="K245" s="11"/>
      <c r="L245" s="9">
        <v>1.2669999999999999</v>
      </c>
      <c r="M245" s="9">
        <f t="shared" si="6"/>
        <v>7.9671999999999993E-2</v>
      </c>
    </row>
    <row r="246" spans="2:13" s="12" customFormat="1" x14ac:dyDescent="0.25">
      <c r="B246" s="1"/>
      <c r="C246" s="1"/>
      <c r="D246" s="13">
        <v>16</v>
      </c>
      <c r="E246" s="9">
        <v>3.0000000000000001E-3</v>
      </c>
      <c r="F246" s="9">
        <v>178.20500000000001</v>
      </c>
      <c r="G246" s="9">
        <v>70</v>
      </c>
      <c r="H246" s="9">
        <v>212.333</v>
      </c>
      <c r="I246" s="9">
        <v>-90</v>
      </c>
      <c r="J246" s="9">
        <v>0.17100000000000001</v>
      </c>
      <c r="K246" s="11"/>
      <c r="L246" s="9">
        <v>1.613</v>
      </c>
      <c r="M246" s="9">
        <f t="shared" si="6"/>
        <v>6.0620000000000007E-2</v>
      </c>
    </row>
    <row r="247" spans="2:13" s="12" customFormat="1" x14ac:dyDescent="0.25">
      <c r="B247" s="1"/>
      <c r="C247" s="1"/>
      <c r="D247" s="13">
        <v>17</v>
      </c>
      <c r="E247" s="9">
        <v>2E-3</v>
      </c>
      <c r="F247" s="9">
        <v>179.22200000000001</v>
      </c>
      <c r="G247" s="9">
        <v>126.333</v>
      </c>
      <c r="H247" s="9">
        <v>204.333</v>
      </c>
      <c r="I247" s="9">
        <v>-90</v>
      </c>
      <c r="J247" s="9">
        <v>0.156</v>
      </c>
      <c r="K247" s="11"/>
      <c r="L247" s="9">
        <v>1.429</v>
      </c>
      <c r="M247" s="9">
        <f t="shared" si="6"/>
        <v>0.19918</v>
      </c>
    </row>
    <row r="248" spans="2:13" s="12" customFormat="1" x14ac:dyDescent="0.25">
      <c r="B248" s="1"/>
      <c r="C248" s="1"/>
      <c r="D248" s="13">
        <v>18</v>
      </c>
      <c r="E248" s="9">
        <v>3.0000000000000001E-3</v>
      </c>
      <c r="F248" s="9">
        <v>145.923</v>
      </c>
      <c r="G248" s="9">
        <v>104.667</v>
      </c>
      <c r="H248" s="9">
        <v>161</v>
      </c>
      <c r="I248" s="9">
        <v>-90</v>
      </c>
      <c r="J248" s="9">
        <v>0.17100000000000001</v>
      </c>
      <c r="K248" s="11"/>
      <c r="L248" s="9">
        <v>0.96799999999999997</v>
      </c>
      <c r="M248" s="9">
        <f t="shared" si="6"/>
        <v>0.18012799999999998</v>
      </c>
    </row>
    <row r="249" spans="2:13" s="12" customFormat="1" x14ac:dyDescent="0.25">
      <c r="B249" s="1"/>
      <c r="C249" s="1"/>
      <c r="D249" s="13">
        <v>19</v>
      </c>
      <c r="E249" s="9">
        <v>3.0000000000000001E-3</v>
      </c>
      <c r="F249" s="9">
        <v>165.917</v>
      </c>
      <c r="G249" s="9">
        <v>119.667</v>
      </c>
      <c r="H249" s="9">
        <v>184.333</v>
      </c>
      <c r="I249" s="9">
        <v>-90</v>
      </c>
      <c r="J249" s="9">
        <v>0.21299999999999999</v>
      </c>
      <c r="K249" s="11"/>
      <c r="L249" s="21">
        <v>0.98399999999999999</v>
      </c>
      <c r="M249" s="21">
        <f>1.732*J273</f>
        <v>0.18185999999999999</v>
      </c>
    </row>
    <row r="250" spans="2:13" s="12" customFormat="1" x14ac:dyDescent="0.25">
      <c r="B250" s="1"/>
      <c r="C250" s="1"/>
      <c r="D250" s="13">
        <v>20</v>
      </c>
      <c r="E250" s="9">
        <v>1E-3</v>
      </c>
      <c r="F250" s="9">
        <v>184.19</v>
      </c>
      <c r="G250" s="9">
        <v>136.333</v>
      </c>
      <c r="H250" s="9">
        <v>218.333</v>
      </c>
      <c r="I250" s="9">
        <v>-90</v>
      </c>
      <c r="J250" s="9">
        <v>8.5000000000000006E-2</v>
      </c>
      <c r="K250" s="11"/>
      <c r="L250" s="21">
        <v>0.98399999999999999</v>
      </c>
      <c r="M250" s="21">
        <f t="shared" ref="M250:M254" si="7">1.732*J274</f>
        <v>0.21476799999999999</v>
      </c>
    </row>
    <row r="251" spans="2:13" s="12" customFormat="1" x14ac:dyDescent="0.25">
      <c r="B251" s="1"/>
      <c r="C251" s="1"/>
      <c r="D251" s="13">
        <v>21</v>
      </c>
      <c r="E251" s="9">
        <v>1.2E-2</v>
      </c>
      <c r="F251" s="9">
        <v>183.43100000000001</v>
      </c>
      <c r="G251" s="9">
        <v>87.667000000000002</v>
      </c>
      <c r="H251" s="9">
        <v>214.86699999999999</v>
      </c>
      <c r="I251" s="9">
        <v>-90.650999999999996</v>
      </c>
      <c r="J251" s="9">
        <v>1.014</v>
      </c>
      <c r="K251" s="11"/>
      <c r="L251" s="21">
        <v>1.0029999999999999</v>
      </c>
      <c r="M251" s="21">
        <f t="shared" si="7"/>
        <v>0.19918</v>
      </c>
    </row>
    <row r="252" spans="2:13" s="12" customFormat="1" x14ac:dyDescent="0.25">
      <c r="B252" s="1"/>
      <c r="C252" s="1"/>
      <c r="D252" s="13">
        <v>22</v>
      </c>
      <c r="E252" s="9">
        <v>1.2E-2</v>
      </c>
      <c r="F252" s="9">
        <v>216.315</v>
      </c>
      <c r="G252" s="9">
        <v>103</v>
      </c>
      <c r="H252" s="9">
        <v>232.333</v>
      </c>
      <c r="I252" s="9">
        <v>-90</v>
      </c>
      <c r="J252" s="9">
        <v>1.014</v>
      </c>
      <c r="K252" s="11"/>
      <c r="L252" s="21">
        <v>0.85</v>
      </c>
      <c r="M252" s="21">
        <f t="shared" si="7"/>
        <v>0.131632</v>
      </c>
    </row>
    <row r="253" spans="2:13" s="12" customFormat="1" x14ac:dyDescent="0.25">
      <c r="B253" s="1"/>
      <c r="C253" s="1"/>
      <c r="D253" s="13">
        <v>23</v>
      </c>
      <c r="E253" s="9">
        <v>1.2E-2</v>
      </c>
      <c r="F253" s="9">
        <v>211.202</v>
      </c>
      <c r="G253" s="9">
        <v>76.667000000000002</v>
      </c>
      <c r="H253" s="9">
        <v>227.667</v>
      </c>
      <c r="I253" s="9">
        <v>-90</v>
      </c>
      <c r="J253" s="9">
        <v>1.014</v>
      </c>
      <c r="K253" s="11"/>
      <c r="L253" s="21">
        <v>0.61099999999999999</v>
      </c>
      <c r="M253" s="21">
        <f t="shared" si="7"/>
        <v>0.11604400000000001</v>
      </c>
    </row>
    <row r="254" spans="2:13" s="12" customFormat="1" x14ac:dyDescent="0.25">
      <c r="B254" s="1"/>
      <c r="C254" s="1"/>
      <c r="D254" s="13">
        <v>24</v>
      </c>
      <c r="E254" s="9">
        <v>1.2E-2</v>
      </c>
      <c r="F254" s="9">
        <v>221.958</v>
      </c>
      <c r="G254" s="9">
        <v>105.333</v>
      </c>
      <c r="H254" s="9">
        <v>240.667</v>
      </c>
      <c r="I254" s="9">
        <v>-90</v>
      </c>
      <c r="J254" s="9">
        <v>0.99099999999999999</v>
      </c>
      <c r="K254" s="11"/>
      <c r="L254" s="21">
        <v>1.175</v>
      </c>
      <c r="M254" s="21">
        <f t="shared" si="7"/>
        <v>9.8724000000000006E-2</v>
      </c>
    </row>
    <row r="255" spans="2:13" s="12" customFormat="1" x14ac:dyDescent="0.25">
      <c r="B255" s="1"/>
      <c r="C255" s="1"/>
      <c r="D255" s="13">
        <v>25</v>
      </c>
      <c r="E255" s="9">
        <v>1.4999999999999999E-2</v>
      </c>
      <c r="F255" s="9">
        <v>16.55</v>
      </c>
      <c r="G255" s="9">
        <v>1</v>
      </c>
      <c r="H255" s="9">
        <v>175</v>
      </c>
      <c r="I255" s="9">
        <v>-90</v>
      </c>
      <c r="J255" s="9">
        <v>1.2669999999999999</v>
      </c>
      <c r="K255" s="11"/>
      <c r="L255" s="21">
        <v>1.034</v>
      </c>
      <c r="M255" s="21">
        <f>1.732*J283</f>
        <v>0.13682800000000001</v>
      </c>
    </row>
    <row r="256" spans="2:13" s="12" customFormat="1" x14ac:dyDescent="0.25">
      <c r="B256" s="1"/>
      <c r="C256" s="1"/>
      <c r="D256" s="13">
        <v>26</v>
      </c>
      <c r="E256" s="9">
        <v>1.9E-2</v>
      </c>
      <c r="F256" s="9">
        <v>14.343</v>
      </c>
      <c r="G256" s="9">
        <v>9</v>
      </c>
      <c r="H256" s="9">
        <v>66.332999999999998</v>
      </c>
      <c r="I256" s="9">
        <v>-90</v>
      </c>
      <c r="J256" s="9">
        <v>1.613</v>
      </c>
      <c r="K256" s="11"/>
      <c r="L256" s="21">
        <v>1.026</v>
      </c>
      <c r="M256" s="21">
        <f t="shared" ref="M256:M257" si="8">1.732*J284</f>
        <v>0.31868799999999997</v>
      </c>
    </row>
    <row r="257" spans="2:13" s="12" customFormat="1" x14ac:dyDescent="0.25">
      <c r="B257" s="1"/>
      <c r="C257" s="1"/>
      <c r="D257" s="13">
        <v>27</v>
      </c>
      <c r="E257" s="9">
        <v>1.7000000000000001E-2</v>
      </c>
      <c r="F257" s="9">
        <v>15.317</v>
      </c>
      <c r="G257" s="9">
        <v>1.667</v>
      </c>
      <c r="H257" s="9">
        <v>153.667</v>
      </c>
      <c r="I257" s="9">
        <v>-90</v>
      </c>
      <c r="J257" s="9">
        <v>1.429</v>
      </c>
      <c r="K257" s="11"/>
      <c r="L257" s="21">
        <v>1.1970000000000001</v>
      </c>
      <c r="M257" s="21">
        <f t="shared" si="8"/>
        <v>0.11431200000000001</v>
      </c>
    </row>
    <row r="258" spans="2:13" s="12" customFormat="1" x14ac:dyDescent="0.25">
      <c r="B258" s="1"/>
      <c r="C258" s="1"/>
      <c r="D258" s="13">
        <v>28</v>
      </c>
      <c r="E258" s="9">
        <v>1.0999999999999999E-2</v>
      </c>
      <c r="F258" s="9">
        <v>12.922000000000001</v>
      </c>
      <c r="G258" s="9">
        <v>0</v>
      </c>
      <c r="H258" s="9">
        <v>43</v>
      </c>
      <c r="I258" s="9">
        <v>-90</v>
      </c>
      <c r="J258" s="9">
        <v>0.96799999999999997</v>
      </c>
      <c r="K258" s="11"/>
      <c r="L258" s="21">
        <v>1.329</v>
      </c>
      <c r="M258" s="21">
        <f>1.732*J286</f>
        <v>0.11431200000000001</v>
      </c>
    </row>
    <row r="259" spans="2:13" s="12" customFormat="1" x14ac:dyDescent="0.25">
      <c r="B259" s="1"/>
      <c r="C259" s="1"/>
      <c r="D259" s="13">
        <v>29</v>
      </c>
      <c r="E259" s="9">
        <v>2E-3</v>
      </c>
      <c r="F259" s="9">
        <v>171.333</v>
      </c>
      <c r="G259" s="9">
        <v>124.667</v>
      </c>
      <c r="H259" s="9">
        <v>200</v>
      </c>
      <c r="I259" s="9">
        <v>-90</v>
      </c>
      <c r="J259" s="9">
        <v>0.13800000000000001</v>
      </c>
      <c r="K259" s="11"/>
    </row>
    <row r="260" spans="2:13" s="12" customFormat="1" x14ac:dyDescent="0.25">
      <c r="B260" s="1"/>
      <c r="C260" s="1"/>
      <c r="D260" s="13">
        <v>30</v>
      </c>
      <c r="E260" s="9">
        <v>2E-3</v>
      </c>
      <c r="F260" s="9">
        <v>76.486999999999995</v>
      </c>
      <c r="G260" s="9">
        <v>26.667000000000002</v>
      </c>
      <c r="H260" s="9">
        <v>96.332999999999998</v>
      </c>
      <c r="I260" s="9">
        <v>-90</v>
      </c>
      <c r="J260" s="9">
        <v>0.13800000000000001</v>
      </c>
      <c r="K260" s="11"/>
    </row>
    <row r="261" spans="2:13" s="12" customFormat="1" x14ac:dyDescent="0.25">
      <c r="B261" s="1"/>
      <c r="C261" s="1"/>
      <c r="D261" s="13">
        <v>31</v>
      </c>
      <c r="E261" s="9">
        <v>1E-3</v>
      </c>
      <c r="F261" s="9">
        <v>67.63</v>
      </c>
      <c r="G261" s="9">
        <v>31.332999999999998</v>
      </c>
      <c r="H261" s="9">
        <v>81</v>
      </c>
      <c r="I261" s="9">
        <v>-90</v>
      </c>
      <c r="J261" s="9">
        <v>9.1999999999999998E-2</v>
      </c>
      <c r="K261" s="11"/>
    </row>
    <row r="262" spans="2:13" s="12" customFormat="1" x14ac:dyDescent="0.25">
      <c r="B262" s="1"/>
      <c r="C262" s="1"/>
      <c r="D262" s="13">
        <v>32</v>
      </c>
      <c r="E262" s="9">
        <v>2E-3</v>
      </c>
      <c r="F262" s="9">
        <v>129.745</v>
      </c>
      <c r="G262" s="9">
        <v>84.332999999999998</v>
      </c>
      <c r="H262" s="9">
        <v>151.667</v>
      </c>
      <c r="I262" s="9">
        <v>-90</v>
      </c>
      <c r="J262" s="9">
        <v>0.184</v>
      </c>
      <c r="K262" s="11"/>
    </row>
    <row r="263" spans="2:13" s="12" customFormat="1" x14ac:dyDescent="0.25">
      <c r="B263" s="1"/>
      <c r="C263" s="1"/>
      <c r="D263" s="13">
        <v>33</v>
      </c>
      <c r="E263" s="10">
        <v>6.6359999999999998E-4</v>
      </c>
      <c r="F263" s="9">
        <v>97.066999999999993</v>
      </c>
      <c r="G263" s="9">
        <v>55.667000000000002</v>
      </c>
      <c r="H263" s="9">
        <v>180.667</v>
      </c>
      <c r="I263" s="9">
        <v>-90</v>
      </c>
      <c r="J263" s="9">
        <v>4.5999999999999999E-2</v>
      </c>
      <c r="K263" s="11"/>
    </row>
    <row r="264" spans="2:13" s="12" customFormat="1" x14ac:dyDescent="0.25">
      <c r="B264" s="1"/>
      <c r="C264" s="1"/>
      <c r="D264" s="13">
        <v>34</v>
      </c>
      <c r="E264" s="10">
        <v>5.3089999999999995E-4</v>
      </c>
      <c r="F264" s="9">
        <v>64.832999999999998</v>
      </c>
      <c r="G264" s="9">
        <v>36.332999999999998</v>
      </c>
      <c r="H264" s="9">
        <v>88.332999999999998</v>
      </c>
      <c r="I264" s="9">
        <v>-90</v>
      </c>
      <c r="J264" s="9">
        <v>3.5000000000000003E-2</v>
      </c>
      <c r="K264" s="11"/>
    </row>
    <row r="265" spans="2:13" s="12" customFormat="1" x14ac:dyDescent="0.25">
      <c r="B265" s="1"/>
      <c r="C265" s="1"/>
      <c r="D265" s="13">
        <v>35</v>
      </c>
      <c r="E265" s="9">
        <v>1E-3</v>
      </c>
      <c r="F265" s="9">
        <v>149</v>
      </c>
      <c r="G265" s="9">
        <v>110</v>
      </c>
      <c r="H265" s="9">
        <v>202.667</v>
      </c>
      <c r="I265" s="9">
        <v>-90</v>
      </c>
      <c r="J265" s="9">
        <v>0.115</v>
      </c>
      <c r="K265" s="11"/>
    </row>
    <row r="266" spans="2:13" s="12" customFormat="1" x14ac:dyDescent="0.25">
      <c r="B266" s="1"/>
      <c r="C266" s="1"/>
      <c r="D266" s="13">
        <v>36</v>
      </c>
      <c r="E266" s="9">
        <v>1E-3</v>
      </c>
      <c r="F266" s="9">
        <v>149.267</v>
      </c>
      <c r="G266" s="9">
        <v>97.667000000000002</v>
      </c>
      <c r="H266" s="9">
        <v>184</v>
      </c>
      <c r="I266" s="9">
        <v>-90</v>
      </c>
      <c r="J266" s="9">
        <v>0.104</v>
      </c>
      <c r="K266" s="11"/>
    </row>
    <row r="267" spans="2:13" s="12" customFormat="1" x14ac:dyDescent="0.25">
      <c r="B267" s="1"/>
      <c r="C267" s="1"/>
      <c r="D267" s="13">
        <v>37</v>
      </c>
      <c r="E267" s="9">
        <v>5.0000000000000001E-3</v>
      </c>
      <c r="F267" s="9">
        <v>102.742</v>
      </c>
      <c r="G267" s="9">
        <v>49.332999999999998</v>
      </c>
      <c r="H267" s="9">
        <v>109.667</v>
      </c>
      <c r="I267" s="9">
        <v>-90</v>
      </c>
      <c r="J267" s="9">
        <v>0.98399999999999999</v>
      </c>
      <c r="K267" s="11"/>
    </row>
    <row r="268" spans="2:13" s="12" customFormat="1" x14ac:dyDescent="0.25">
      <c r="B268" s="1"/>
      <c r="C268" s="1"/>
      <c r="D268" s="13">
        <v>38</v>
      </c>
      <c r="E268" s="9">
        <v>5.0000000000000001E-3</v>
      </c>
      <c r="F268" s="9">
        <v>221.38800000000001</v>
      </c>
      <c r="G268" s="9">
        <v>88.332999999999998</v>
      </c>
      <c r="H268" s="9">
        <v>239.667</v>
      </c>
      <c r="I268" s="9">
        <v>-90</v>
      </c>
      <c r="J268" s="9">
        <v>0.98399999999999999</v>
      </c>
      <c r="K268" s="11"/>
    </row>
    <row r="269" spans="2:13" s="12" customFormat="1" x14ac:dyDescent="0.25">
      <c r="B269" s="1"/>
      <c r="C269" s="1"/>
      <c r="D269" s="13">
        <v>39</v>
      </c>
      <c r="E269" s="9">
        <v>5.0000000000000001E-3</v>
      </c>
      <c r="F269" s="9">
        <v>116.705</v>
      </c>
      <c r="G269" s="9">
        <v>54.332999999999998</v>
      </c>
      <c r="H269" s="9">
        <v>125.667</v>
      </c>
      <c r="I269" s="9">
        <v>-90</v>
      </c>
      <c r="J269" s="9">
        <v>1.0029999999999999</v>
      </c>
      <c r="K269" s="11"/>
    </row>
    <row r="270" spans="2:13" s="12" customFormat="1" x14ac:dyDescent="0.25">
      <c r="B270" s="1"/>
      <c r="C270" s="1"/>
      <c r="D270" s="13">
        <v>40</v>
      </c>
      <c r="E270" s="9">
        <v>4.0000000000000001E-3</v>
      </c>
      <c r="F270" s="9">
        <v>14.047000000000001</v>
      </c>
      <c r="G270" s="9">
        <v>1.333</v>
      </c>
      <c r="H270" s="9">
        <v>53</v>
      </c>
      <c r="I270" s="9">
        <v>-90</v>
      </c>
      <c r="J270" s="9">
        <v>0.85</v>
      </c>
      <c r="K270" s="11"/>
    </row>
    <row r="271" spans="2:13" s="12" customFormat="1" x14ac:dyDescent="0.25">
      <c r="B271" s="1"/>
      <c r="C271" s="1"/>
      <c r="D271" s="13">
        <v>41</v>
      </c>
      <c r="E271" s="9">
        <v>3.0000000000000001E-3</v>
      </c>
      <c r="F271" s="9">
        <v>14.984</v>
      </c>
      <c r="G271" s="9">
        <v>1.333</v>
      </c>
      <c r="H271" s="9">
        <v>123.667</v>
      </c>
      <c r="I271" s="9">
        <v>-90</v>
      </c>
      <c r="J271" s="9">
        <v>0.61099999999999999</v>
      </c>
      <c r="K271" s="11"/>
    </row>
    <row r="272" spans="2:13" s="12" customFormat="1" x14ac:dyDescent="0.25">
      <c r="B272" s="1"/>
      <c r="C272" s="1"/>
      <c r="D272" s="13">
        <v>42</v>
      </c>
      <c r="E272" s="9">
        <v>6.0000000000000001E-3</v>
      </c>
      <c r="F272" s="9">
        <v>6.8529999999999998</v>
      </c>
      <c r="G272" s="9">
        <v>0</v>
      </c>
      <c r="H272" s="9">
        <v>254.667</v>
      </c>
      <c r="I272" s="9">
        <v>-90</v>
      </c>
      <c r="J272" s="9">
        <v>1.175</v>
      </c>
      <c r="K272" s="11"/>
    </row>
    <row r="273" spans="2:13" s="12" customFormat="1" x14ac:dyDescent="0.25">
      <c r="B273" s="1"/>
      <c r="C273" s="1"/>
      <c r="D273" s="13">
        <v>43</v>
      </c>
      <c r="E273" s="10">
        <v>5.2490000000000002E-4</v>
      </c>
      <c r="F273" s="9">
        <v>167.47800000000001</v>
      </c>
      <c r="G273" s="9">
        <v>75.332999999999998</v>
      </c>
      <c r="H273" s="9">
        <v>200.333</v>
      </c>
      <c r="I273" s="9">
        <v>-90</v>
      </c>
      <c r="J273" s="9">
        <v>0.105</v>
      </c>
      <c r="K273" s="11"/>
    </row>
    <row r="274" spans="2:13" s="12" customFormat="1" x14ac:dyDescent="0.25">
      <c r="B274" s="1"/>
      <c r="C274" s="1"/>
      <c r="D274" s="13">
        <v>44</v>
      </c>
      <c r="E274" s="10">
        <v>6.1620000000000002E-4</v>
      </c>
      <c r="F274" s="9">
        <v>103.111</v>
      </c>
      <c r="G274" s="9">
        <v>37.332999999999998</v>
      </c>
      <c r="H274" s="9">
        <v>181</v>
      </c>
      <c r="I274" s="9">
        <v>-90</v>
      </c>
      <c r="J274" s="9">
        <v>0.124</v>
      </c>
      <c r="K274" s="11"/>
    </row>
    <row r="275" spans="2:13" s="12" customFormat="1" x14ac:dyDescent="0.25">
      <c r="B275" s="1"/>
      <c r="C275" s="1"/>
      <c r="D275" s="13">
        <v>45</v>
      </c>
      <c r="E275" s="10">
        <v>5.7050000000000004E-4</v>
      </c>
      <c r="F275" s="9">
        <v>83.052999999999997</v>
      </c>
      <c r="G275" s="9">
        <v>29.667000000000002</v>
      </c>
      <c r="H275" s="9">
        <v>94.667000000000002</v>
      </c>
      <c r="I275" s="9">
        <v>-90</v>
      </c>
      <c r="J275" s="9">
        <v>0.115</v>
      </c>
      <c r="K275" s="11"/>
    </row>
    <row r="276" spans="2:13" s="12" customFormat="1" x14ac:dyDescent="0.25">
      <c r="B276" s="1"/>
      <c r="C276" s="1"/>
      <c r="D276" s="13">
        <v>46</v>
      </c>
      <c r="E276" s="10">
        <v>3.879E-4</v>
      </c>
      <c r="F276" s="9">
        <v>155.15700000000001</v>
      </c>
      <c r="G276" s="9">
        <v>95</v>
      </c>
      <c r="H276" s="9">
        <v>166.667</v>
      </c>
      <c r="I276" s="9">
        <v>-90</v>
      </c>
      <c r="J276" s="9">
        <v>7.5999999999999998E-2</v>
      </c>
      <c r="K276" s="11"/>
    </row>
    <row r="277" spans="2:13" s="12" customFormat="1" x14ac:dyDescent="0.25">
      <c r="B277" s="1"/>
      <c r="C277" s="1"/>
      <c r="D277" s="13">
        <v>47</v>
      </c>
      <c r="E277" s="10">
        <v>3.4230000000000003E-4</v>
      </c>
      <c r="F277" s="9">
        <v>155.86699999999999</v>
      </c>
      <c r="G277" s="9">
        <v>50.667000000000002</v>
      </c>
      <c r="H277" s="9">
        <v>205</v>
      </c>
      <c r="I277" s="9">
        <v>-90</v>
      </c>
      <c r="J277" s="9">
        <v>6.7000000000000004E-2</v>
      </c>
      <c r="K277" s="11"/>
    </row>
    <row r="278" spans="2:13" s="12" customFormat="1" x14ac:dyDescent="0.25">
      <c r="B278" s="1"/>
      <c r="C278" s="1"/>
      <c r="D278" s="13">
        <v>48</v>
      </c>
      <c r="E278" s="10">
        <v>2.967E-4</v>
      </c>
      <c r="F278" s="9">
        <v>97.462000000000003</v>
      </c>
      <c r="G278" s="9">
        <v>41.332999999999998</v>
      </c>
      <c r="H278" s="9">
        <v>109.333</v>
      </c>
      <c r="I278" s="9">
        <v>-90</v>
      </c>
      <c r="J278" s="9">
        <v>5.7000000000000002E-2</v>
      </c>
      <c r="K278" s="11"/>
    </row>
    <row r="279" spans="2:13" s="12" customFormat="1" x14ac:dyDescent="0.25">
      <c r="B279" s="1"/>
      <c r="C279" s="1"/>
      <c r="D279" s="13">
        <v>49</v>
      </c>
      <c r="E279" s="9">
        <v>7.0000000000000001E-3</v>
      </c>
      <c r="F279" s="9">
        <v>108.101</v>
      </c>
      <c r="G279" s="9">
        <v>41</v>
      </c>
      <c r="H279" s="9">
        <v>132.333</v>
      </c>
      <c r="I279" s="9">
        <v>-90</v>
      </c>
      <c r="J279" s="9">
        <v>1.034</v>
      </c>
      <c r="K279" s="11"/>
    </row>
    <row r="280" spans="2:13" s="12" customFormat="1" x14ac:dyDescent="0.25">
      <c r="B280" s="1"/>
      <c r="C280" s="1"/>
      <c r="D280" s="13">
        <v>50</v>
      </c>
      <c r="E280" s="9">
        <v>7.0000000000000001E-3</v>
      </c>
      <c r="F280" s="9">
        <v>175.941</v>
      </c>
      <c r="G280" s="9">
        <v>68</v>
      </c>
      <c r="H280" s="9">
        <v>215.667</v>
      </c>
      <c r="I280" s="9">
        <v>-90</v>
      </c>
      <c r="J280" s="9">
        <v>1.026</v>
      </c>
      <c r="K280" s="11"/>
    </row>
    <row r="281" spans="2:13" s="12" customFormat="1" x14ac:dyDescent="0.25">
      <c r="B281" s="1"/>
      <c r="C281" s="1"/>
      <c r="D281" s="13">
        <v>51</v>
      </c>
      <c r="E281" s="9">
        <v>8.0000000000000002E-3</v>
      </c>
      <c r="F281" s="9">
        <v>18.721</v>
      </c>
      <c r="G281" s="9">
        <v>1.333</v>
      </c>
      <c r="H281" s="9">
        <v>221.333</v>
      </c>
      <c r="I281" s="9">
        <v>-90</v>
      </c>
      <c r="J281" s="9">
        <v>1.1970000000000001</v>
      </c>
      <c r="K281" s="11"/>
    </row>
    <row r="282" spans="2:13" s="12" customFormat="1" x14ac:dyDescent="0.25">
      <c r="B282" s="1"/>
      <c r="C282" s="1"/>
      <c r="D282" s="13">
        <v>52</v>
      </c>
      <c r="E282" s="9">
        <v>8.9999999999999993E-3</v>
      </c>
      <c r="F282" s="9">
        <v>16.928000000000001</v>
      </c>
      <c r="G282" s="9">
        <v>1.333</v>
      </c>
      <c r="H282" s="9">
        <v>221.333</v>
      </c>
      <c r="I282" s="9">
        <v>-90</v>
      </c>
      <c r="J282" s="9">
        <v>1.329</v>
      </c>
      <c r="K282" s="11"/>
    </row>
    <row r="283" spans="2:13" s="12" customFormat="1" x14ac:dyDescent="0.25">
      <c r="B283" s="1"/>
      <c r="C283" s="1"/>
      <c r="D283" s="13">
        <v>53</v>
      </c>
      <c r="E283" s="10">
        <v>5.6269999999999996E-4</v>
      </c>
      <c r="F283" s="9">
        <v>138.35900000000001</v>
      </c>
      <c r="G283" s="9">
        <v>90.332999999999998</v>
      </c>
      <c r="H283" s="9">
        <v>167.667</v>
      </c>
      <c r="I283" s="9">
        <v>-90</v>
      </c>
      <c r="J283" s="9">
        <v>7.9000000000000001E-2</v>
      </c>
      <c r="K283" s="11"/>
    </row>
    <row r="284" spans="2:13" s="12" customFormat="1" x14ac:dyDescent="0.25">
      <c r="B284" s="1"/>
      <c r="C284" s="1"/>
      <c r="D284" s="13">
        <v>54</v>
      </c>
      <c r="E284" s="9">
        <v>1E-3</v>
      </c>
      <c r="F284" s="9">
        <v>76.736000000000004</v>
      </c>
      <c r="G284" s="9">
        <v>10</v>
      </c>
      <c r="H284" s="9">
        <v>92.332999999999998</v>
      </c>
      <c r="I284" s="9">
        <v>-90</v>
      </c>
      <c r="J284" s="9">
        <v>0.184</v>
      </c>
      <c r="K284" s="11"/>
    </row>
    <row r="285" spans="2:13" s="12" customFormat="1" x14ac:dyDescent="0.25">
      <c r="B285" s="1"/>
      <c r="C285" s="1"/>
      <c r="D285" s="13">
        <v>55</v>
      </c>
      <c r="E285" s="10">
        <v>4.7610000000000003E-4</v>
      </c>
      <c r="F285" s="9">
        <v>185.90899999999999</v>
      </c>
      <c r="G285" s="9">
        <v>101.333</v>
      </c>
      <c r="H285" s="9">
        <v>237.333</v>
      </c>
      <c r="I285" s="9">
        <v>-90</v>
      </c>
      <c r="J285" s="9">
        <v>6.6000000000000003E-2</v>
      </c>
      <c r="K285" s="11"/>
    </row>
    <row r="286" spans="2:13" s="12" customFormat="1" x14ac:dyDescent="0.25">
      <c r="B286" s="1"/>
      <c r="C286" s="1"/>
      <c r="D286" s="13">
        <v>56</v>
      </c>
      <c r="E286" s="10">
        <v>4.7610000000000003E-4</v>
      </c>
      <c r="F286" s="9">
        <v>191.78800000000001</v>
      </c>
      <c r="G286" s="9">
        <v>138</v>
      </c>
      <c r="H286" s="9">
        <v>214.333</v>
      </c>
      <c r="I286" s="9">
        <v>-90</v>
      </c>
      <c r="J286" s="9">
        <v>6.6000000000000003E-2</v>
      </c>
      <c r="K286" s="11"/>
    </row>
    <row r="287" spans="2:13" s="12" customFormat="1" x14ac:dyDescent="0.25">
      <c r="B287" s="1"/>
      <c r="C287" s="1"/>
      <c r="D287" s="11"/>
      <c r="E287" s="1"/>
      <c r="F287"/>
      <c r="H287" s="11"/>
      <c r="I287" s="11"/>
      <c r="J287" s="11"/>
      <c r="K287" s="11"/>
    </row>
    <row r="288" spans="2:13" s="12" customFormat="1" ht="18.600000000000001" customHeight="1" x14ac:dyDescent="0.25">
      <c r="B288" s="1" t="s">
        <v>456</v>
      </c>
      <c r="C288" s="5" t="s">
        <v>392</v>
      </c>
      <c r="D288" s="11" t="s">
        <v>393</v>
      </c>
      <c r="E288" s="1" t="s">
        <v>35</v>
      </c>
      <c r="F288" t="s">
        <v>29</v>
      </c>
      <c r="G288" s="12" t="s">
        <v>55</v>
      </c>
      <c r="H288" s="11">
        <v>3</v>
      </c>
      <c r="I288" s="11">
        <v>0.85499999999999998</v>
      </c>
      <c r="J288" s="11">
        <v>8.3136000000000002E-2</v>
      </c>
      <c r="K288" s="11">
        <v>3</v>
      </c>
      <c r="L288" s="12">
        <v>0.89200000000000002</v>
      </c>
      <c r="M288" s="12">
        <v>0.20957199999999998</v>
      </c>
    </row>
    <row r="289" spans="2:13" s="12" customFormat="1" ht="18.600000000000001" customHeight="1" x14ac:dyDescent="0.25">
      <c r="B289" s="1" t="s">
        <v>456</v>
      </c>
      <c r="C289" s="5" t="s">
        <v>392</v>
      </c>
      <c r="D289" s="11" t="s">
        <v>393</v>
      </c>
      <c r="E289" s="1" t="s">
        <v>35</v>
      </c>
      <c r="F289" t="s">
        <v>29</v>
      </c>
      <c r="G289" s="12" t="s">
        <v>50</v>
      </c>
      <c r="H289" s="11">
        <v>3</v>
      </c>
      <c r="I289" s="11">
        <v>0.75</v>
      </c>
      <c r="J289" s="11">
        <v>9.6991999999999995E-2</v>
      </c>
      <c r="K289" s="11">
        <v>3</v>
      </c>
      <c r="L289" s="12">
        <v>1.097</v>
      </c>
      <c r="M289" s="12">
        <v>0.14722000000000002</v>
      </c>
    </row>
    <row r="290" spans="2:13" s="12" customFormat="1" ht="18.600000000000001" customHeight="1" x14ac:dyDescent="0.25">
      <c r="B290" s="1" t="s">
        <v>456</v>
      </c>
      <c r="C290" s="5" t="s">
        <v>392</v>
      </c>
      <c r="D290" s="11" t="s">
        <v>393</v>
      </c>
      <c r="E290" s="1" t="s">
        <v>35</v>
      </c>
      <c r="F290" t="s">
        <v>29</v>
      </c>
      <c r="G290" s="12" t="s">
        <v>30</v>
      </c>
      <c r="H290" s="11">
        <v>3</v>
      </c>
      <c r="I290" s="11">
        <v>0.86699999999999999</v>
      </c>
      <c r="J290" s="11">
        <v>8.3136000000000002E-2</v>
      </c>
      <c r="K290" s="11">
        <v>3</v>
      </c>
      <c r="L290" s="12">
        <v>1.1419999999999999</v>
      </c>
      <c r="M290" s="12">
        <v>9.0063999999999991E-2</v>
      </c>
    </row>
    <row r="291" spans="2:13" s="12" customFormat="1" x14ac:dyDescent="0.25">
      <c r="B291" s="1"/>
      <c r="C291" s="5"/>
      <c r="D291" s="11"/>
      <c r="E291" s="1"/>
      <c r="F291"/>
      <c r="H291" s="11"/>
      <c r="I291" s="11"/>
      <c r="J291" s="11"/>
      <c r="K291" s="11"/>
    </row>
    <row r="292" spans="2:13" s="12" customFormat="1" x14ac:dyDescent="0.25">
      <c r="B292" s="1"/>
      <c r="C292" s="5"/>
      <c r="D292" s="13"/>
      <c r="E292" t="s">
        <v>373</v>
      </c>
      <c r="F292" t="s">
        <v>374</v>
      </c>
      <c r="G292" t="s">
        <v>375</v>
      </c>
      <c r="H292" t="s">
        <v>376</v>
      </c>
      <c r="I292" t="s">
        <v>377</v>
      </c>
      <c r="J292" t="s">
        <v>378</v>
      </c>
      <c r="K292"/>
      <c r="L292" t="s">
        <v>379</v>
      </c>
      <c r="M292" t="s">
        <v>380</v>
      </c>
    </row>
    <row r="293" spans="2:13" s="12" customFormat="1" x14ac:dyDescent="0.25">
      <c r="B293" s="1"/>
      <c r="C293" s="5"/>
      <c r="D293" s="13">
        <v>1</v>
      </c>
      <c r="E293" s="9">
        <v>4.0000000000000001E-3</v>
      </c>
      <c r="F293" s="9">
        <v>189.67099999999999</v>
      </c>
      <c r="G293" s="9">
        <v>87</v>
      </c>
      <c r="H293" s="9">
        <v>203</v>
      </c>
      <c r="I293" s="9">
        <v>-90</v>
      </c>
      <c r="J293" s="9">
        <v>0.89200000000000002</v>
      </c>
      <c r="K293" s="11"/>
      <c r="L293" s="9">
        <v>0.89200000000000002</v>
      </c>
      <c r="M293" s="12">
        <f>1.732*J299</f>
        <v>0.20957199999999998</v>
      </c>
    </row>
    <row r="294" spans="2:13" s="12" customFormat="1" x14ac:dyDescent="0.25">
      <c r="B294" s="1"/>
      <c r="C294" s="5"/>
      <c r="D294" s="13">
        <v>2</v>
      </c>
      <c r="E294" s="9">
        <v>4.0000000000000001E-3</v>
      </c>
      <c r="F294" s="9">
        <v>190.57900000000001</v>
      </c>
      <c r="G294" s="9">
        <v>149</v>
      </c>
      <c r="H294" s="9">
        <v>203</v>
      </c>
      <c r="I294" s="9">
        <v>-90</v>
      </c>
      <c r="J294" s="9">
        <v>1.097</v>
      </c>
      <c r="K294" s="11"/>
      <c r="L294" s="9">
        <v>1.097</v>
      </c>
      <c r="M294" s="12">
        <f t="shared" ref="M294:M298" si="9">1.732*J300</f>
        <v>0.14722000000000002</v>
      </c>
    </row>
    <row r="295" spans="2:13" s="12" customFormat="1" x14ac:dyDescent="0.25">
      <c r="B295" s="1"/>
      <c r="C295" s="5"/>
      <c r="D295" s="13">
        <v>3</v>
      </c>
      <c r="E295" s="9">
        <v>5.0000000000000001E-3</v>
      </c>
      <c r="F295" s="9">
        <v>189.64400000000001</v>
      </c>
      <c r="G295" s="9">
        <v>73</v>
      </c>
      <c r="H295" s="9">
        <v>220</v>
      </c>
      <c r="I295" s="9">
        <v>-90</v>
      </c>
      <c r="J295" s="9">
        <v>1.1419999999999999</v>
      </c>
      <c r="K295" s="11"/>
      <c r="L295" s="9">
        <v>1.1419999999999999</v>
      </c>
      <c r="M295" s="12">
        <f t="shared" si="9"/>
        <v>9.0063999999999991E-2</v>
      </c>
    </row>
    <row r="296" spans="2:13" s="12" customFormat="1" x14ac:dyDescent="0.25">
      <c r="B296" s="1"/>
      <c r="C296" s="5"/>
      <c r="D296" s="13">
        <v>4</v>
      </c>
      <c r="E296" s="9">
        <v>3.0000000000000001E-3</v>
      </c>
      <c r="F296" s="9">
        <v>1.9530000000000001</v>
      </c>
      <c r="G296" s="9">
        <v>0</v>
      </c>
      <c r="H296" s="9">
        <v>232</v>
      </c>
      <c r="I296" s="9">
        <v>-90</v>
      </c>
      <c r="J296" s="9">
        <v>0.85499999999999998</v>
      </c>
      <c r="K296" s="11"/>
      <c r="L296" s="9">
        <v>0.85499999999999998</v>
      </c>
      <c r="M296" s="12">
        <f t="shared" si="9"/>
        <v>8.3136000000000002E-2</v>
      </c>
    </row>
    <row r="297" spans="2:13" s="12" customFormat="1" x14ac:dyDescent="0.25">
      <c r="B297" s="1"/>
      <c r="C297" s="5"/>
      <c r="D297" s="13">
        <v>5</v>
      </c>
      <c r="E297" s="9">
        <v>3.0000000000000001E-3</v>
      </c>
      <c r="F297" s="9">
        <v>0.877</v>
      </c>
      <c r="G297" s="9">
        <v>0</v>
      </c>
      <c r="H297" s="9">
        <v>132</v>
      </c>
      <c r="I297" s="9">
        <v>-90</v>
      </c>
      <c r="J297" s="9">
        <v>0.75</v>
      </c>
      <c r="K297" s="11"/>
      <c r="L297" s="9">
        <v>0.75</v>
      </c>
      <c r="M297" s="12">
        <f t="shared" si="9"/>
        <v>9.6991999999999995E-2</v>
      </c>
    </row>
    <row r="298" spans="2:13" s="12" customFormat="1" x14ac:dyDescent="0.25">
      <c r="B298" s="1"/>
      <c r="C298" s="5"/>
      <c r="D298" s="13">
        <v>6</v>
      </c>
      <c r="E298" s="9">
        <v>4.0000000000000001E-3</v>
      </c>
      <c r="F298" s="9">
        <v>2.5190000000000001</v>
      </c>
      <c r="G298" s="9">
        <v>0</v>
      </c>
      <c r="H298" s="9">
        <v>229</v>
      </c>
      <c r="I298" s="9">
        <v>-90</v>
      </c>
      <c r="J298" s="9">
        <v>0.86699999999999999</v>
      </c>
      <c r="K298" s="11"/>
      <c r="L298" s="9">
        <v>0.86699999999999999</v>
      </c>
      <c r="M298" s="12">
        <f t="shared" si="9"/>
        <v>8.3136000000000002E-2</v>
      </c>
    </row>
    <row r="299" spans="2:13" s="12" customFormat="1" x14ac:dyDescent="0.25">
      <c r="B299" s="1"/>
      <c r="C299" s="5"/>
      <c r="D299" s="13">
        <v>7</v>
      </c>
      <c r="E299" s="10">
        <v>5.0460000000000001E-4</v>
      </c>
      <c r="F299" s="9">
        <v>216.25800000000001</v>
      </c>
      <c r="G299" s="9">
        <v>109</v>
      </c>
      <c r="H299" s="9">
        <v>241</v>
      </c>
      <c r="I299" s="9">
        <v>-90</v>
      </c>
      <c r="J299" s="9">
        <v>0.121</v>
      </c>
      <c r="K299" s="11"/>
      <c r="L299" s="9"/>
    </row>
    <row r="300" spans="2:13" s="12" customFormat="1" x14ac:dyDescent="0.25">
      <c r="B300" s="1"/>
      <c r="C300" s="5"/>
      <c r="D300" s="13">
        <v>8</v>
      </c>
      <c r="E300" s="10">
        <v>3.5809999999999998E-4</v>
      </c>
      <c r="F300" s="9">
        <v>244.40899999999999</v>
      </c>
      <c r="G300" s="9">
        <v>149</v>
      </c>
      <c r="H300" s="9">
        <v>255</v>
      </c>
      <c r="I300" s="9">
        <v>-90</v>
      </c>
      <c r="J300" s="9">
        <v>8.5000000000000006E-2</v>
      </c>
      <c r="K300" s="11"/>
      <c r="L300" s="9"/>
    </row>
    <row r="301" spans="2:13" s="12" customFormat="1" x14ac:dyDescent="0.25">
      <c r="B301" s="1"/>
      <c r="C301" s="5"/>
      <c r="D301" s="13">
        <v>9</v>
      </c>
      <c r="E301" s="10">
        <v>2.2790000000000001E-4</v>
      </c>
      <c r="F301" s="9">
        <v>161.429</v>
      </c>
      <c r="G301" s="9">
        <v>134</v>
      </c>
      <c r="H301" s="9">
        <v>173</v>
      </c>
      <c r="I301" s="9">
        <v>-90</v>
      </c>
      <c r="J301" s="9">
        <v>5.1999999999999998E-2</v>
      </c>
      <c r="K301" s="11"/>
      <c r="L301" s="9"/>
    </row>
    <row r="302" spans="2:13" s="12" customFormat="1" x14ac:dyDescent="0.25">
      <c r="B302" s="1"/>
      <c r="C302" s="5"/>
      <c r="D302" s="13">
        <v>10</v>
      </c>
      <c r="E302" s="10">
        <v>2.1159999999999999E-4</v>
      </c>
      <c r="F302" s="9">
        <v>140.077</v>
      </c>
      <c r="G302" s="9">
        <v>119</v>
      </c>
      <c r="H302" s="9">
        <v>191</v>
      </c>
      <c r="I302" s="9">
        <v>-90</v>
      </c>
      <c r="J302" s="9">
        <v>4.8000000000000001E-2</v>
      </c>
      <c r="K302" s="11"/>
      <c r="L302" s="9"/>
    </row>
    <row r="303" spans="2:13" s="12" customFormat="1" x14ac:dyDescent="0.25">
      <c r="B303" s="1"/>
      <c r="C303" s="5"/>
      <c r="D303" s="13">
        <v>11</v>
      </c>
      <c r="E303" s="10">
        <v>2.4420000000000003E-4</v>
      </c>
      <c r="F303" s="9">
        <v>188.06700000000001</v>
      </c>
      <c r="G303" s="9">
        <v>106</v>
      </c>
      <c r="H303" s="9">
        <v>208</v>
      </c>
      <c r="I303" s="9">
        <v>-90</v>
      </c>
      <c r="J303" s="9">
        <v>5.6000000000000001E-2</v>
      </c>
      <c r="K303" s="11"/>
      <c r="L303" s="9"/>
      <c r="M303" s="9"/>
    </row>
    <row r="304" spans="2:13" s="12" customFormat="1" x14ac:dyDescent="0.25">
      <c r="B304" s="1"/>
      <c r="C304" s="5"/>
      <c r="D304" s="13">
        <v>12</v>
      </c>
      <c r="E304" s="10">
        <v>2.1159999999999999E-4</v>
      </c>
      <c r="F304" s="9">
        <v>152.154</v>
      </c>
      <c r="G304" s="9">
        <v>122</v>
      </c>
      <c r="H304" s="9">
        <v>162</v>
      </c>
      <c r="I304" s="9">
        <v>-90</v>
      </c>
      <c r="J304" s="9">
        <v>4.8000000000000001E-2</v>
      </c>
      <c r="K304" s="11"/>
      <c r="L304" s="9"/>
      <c r="M304" s="9"/>
    </row>
    <row r="305" spans="2:13" s="12" customFormat="1" x14ac:dyDescent="0.25">
      <c r="B305" s="1"/>
      <c r="C305" s="5"/>
      <c r="D305" s="13"/>
      <c r="E305" s="9"/>
      <c r="F305" s="9"/>
      <c r="G305" s="9"/>
      <c r="H305" s="9"/>
      <c r="I305" s="9"/>
      <c r="J305" s="9"/>
      <c r="K305" s="11"/>
      <c r="L305" s="9"/>
      <c r="M305" s="9"/>
    </row>
    <row r="306" spans="2:13" s="12" customFormat="1" x14ac:dyDescent="0.25">
      <c r="B306" s="1"/>
      <c r="C306" s="5"/>
      <c r="D306" s="11"/>
      <c r="E306" s="1"/>
      <c r="F306"/>
      <c r="H306" s="11"/>
      <c r="I306" s="11"/>
      <c r="J306" s="11"/>
      <c r="K306" s="11"/>
    </row>
    <row r="307" spans="2:13" s="12" customFormat="1" x14ac:dyDescent="0.25">
      <c r="B307" s="1"/>
      <c r="C307" s="5"/>
      <c r="D307" s="11"/>
      <c r="E307" s="1"/>
      <c r="F307"/>
      <c r="H307" s="11"/>
      <c r="I307" s="11"/>
      <c r="J307" s="11"/>
      <c r="K307" s="11"/>
    </row>
    <row r="308" spans="2:13" s="12" customFormat="1" x14ac:dyDescent="0.25">
      <c r="B308" s="1"/>
      <c r="C308" s="5"/>
      <c r="D308" s="11"/>
      <c r="E308" s="1"/>
      <c r="F308"/>
      <c r="H308" s="11"/>
      <c r="I308" s="11"/>
      <c r="J308" s="11"/>
      <c r="K308" s="11"/>
    </row>
    <row r="309" spans="2:13" s="12" customFormat="1" x14ac:dyDescent="0.25">
      <c r="B309" s="1"/>
      <c r="C309" s="5"/>
      <c r="D309" s="11"/>
      <c r="E309" s="1"/>
      <c r="F309"/>
      <c r="H309" s="11"/>
      <c r="I309" s="11"/>
      <c r="J309" s="11"/>
      <c r="K309" s="11"/>
    </row>
    <row r="310" spans="2:13" s="12" customFormat="1" x14ac:dyDescent="0.25">
      <c r="B310" s="1"/>
      <c r="C310" s="5"/>
      <c r="D310" s="11"/>
      <c r="E310" s="1"/>
      <c r="F310"/>
      <c r="H310" s="11"/>
      <c r="I310" s="11"/>
      <c r="J310" s="11"/>
      <c r="K310" s="11"/>
    </row>
    <row r="311" spans="2:13" s="12" customFormat="1" ht="18.600000000000001" customHeight="1" x14ac:dyDescent="0.25">
      <c r="B311" t="s">
        <v>305</v>
      </c>
      <c r="C311" t="s">
        <v>458</v>
      </c>
      <c r="D311" s="11" t="s">
        <v>393</v>
      </c>
      <c r="E311" t="s">
        <v>52</v>
      </c>
      <c r="F311" t="s">
        <v>29</v>
      </c>
      <c r="G311" s="12" t="s">
        <v>39</v>
      </c>
      <c r="H311" s="11">
        <v>3</v>
      </c>
      <c r="I311" s="11">
        <v>3.831</v>
      </c>
      <c r="J311" s="11">
        <v>0.21476799999999999</v>
      </c>
      <c r="K311" s="11">
        <v>3</v>
      </c>
      <c r="L311" s="12">
        <v>0.27400000000000002</v>
      </c>
      <c r="M311" s="12">
        <v>0</v>
      </c>
    </row>
    <row r="312" spans="2:13" s="12" customFormat="1" ht="18.600000000000001" customHeight="1" x14ac:dyDescent="0.25">
      <c r="B312" t="s">
        <v>305</v>
      </c>
      <c r="C312" t="s">
        <v>458</v>
      </c>
      <c r="D312" s="11" t="s">
        <v>393</v>
      </c>
      <c r="E312" t="s">
        <v>52</v>
      </c>
      <c r="F312" t="s">
        <v>29</v>
      </c>
      <c r="G312" s="12" t="s">
        <v>14</v>
      </c>
      <c r="H312" s="11">
        <v>3</v>
      </c>
      <c r="I312" s="11">
        <v>2.0150000000000001</v>
      </c>
      <c r="J312" s="11">
        <v>0.21476799999999999</v>
      </c>
      <c r="K312" s="11">
        <v>3</v>
      </c>
      <c r="L312" s="12">
        <v>0.498</v>
      </c>
      <c r="M312" s="12">
        <v>0</v>
      </c>
    </row>
    <row r="313" spans="2:13" s="12" customFormat="1" ht="18.600000000000001" customHeight="1" x14ac:dyDescent="0.25">
      <c r="B313" t="s">
        <v>305</v>
      </c>
      <c r="C313" t="s">
        <v>458</v>
      </c>
      <c r="D313" s="11" t="s">
        <v>393</v>
      </c>
      <c r="E313" t="s">
        <v>52</v>
      </c>
      <c r="F313" t="s">
        <v>29</v>
      </c>
      <c r="G313" s="12" t="s">
        <v>30</v>
      </c>
      <c r="H313" s="11">
        <v>3</v>
      </c>
      <c r="I313" s="11">
        <v>3.1840000000000002</v>
      </c>
      <c r="J313" s="11">
        <v>0.43126799999999998</v>
      </c>
      <c r="K313" s="11">
        <v>3</v>
      </c>
      <c r="L313" s="12">
        <v>0.34799999999999998</v>
      </c>
      <c r="M313" s="12">
        <v>0</v>
      </c>
    </row>
    <row r="314" spans="2:13" s="12" customFormat="1" ht="18.600000000000001" customHeight="1" x14ac:dyDescent="0.25">
      <c r="B314" t="s">
        <v>305</v>
      </c>
      <c r="C314" t="s">
        <v>458</v>
      </c>
      <c r="D314" s="11" t="s">
        <v>393</v>
      </c>
      <c r="E314" t="s">
        <v>52</v>
      </c>
      <c r="F314" t="s">
        <v>29</v>
      </c>
      <c r="G314" s="12" t="s">
        <v>46</v>
      </c>
      <c r="H314" s="11">
        <v>3</v>
      </c>
      <c r="I314" s="11">
        <v>2.488</v>
      </c>
      <c r="J314" s="11">
        <v>0.30136799999999997</v>
      </c>
      <c r="K314" s="11">
        <v>3</v>
      </c>
      <c r="L314" s="12">
        <v>0.39800000000000002</v>
      </c>
      <c r="M314" s="12">
        <v>0</v>
      </c>
    </row>
    <row r="315" spans="2:13" s="12" customFormat="1" ht="18.600000000000001" customHeight="1" x14ac:dyDescent="0.25">
      <c r="B315" t="s">
        <v>305</v>
      </c>
      <c r="C315" t="s">
        <v>458</v>
      </c>
      <c r="D315" s="11" t="s">
        <v>393</v>
      </c>
      <c r="E315" t="s">
        <v>52</v>
      </c>
      <c r="F315" t="s">
        <v>29</v>
      </c>
      <c r="G315" s="12" t="s">
        <v>34</v>
      </c>
      <c r="H315" s="11">
        <v>3</v>
      </c>
      <c r="I315" s="11">
        <v>2.7360000000000002</v>
      </c>
      <c r="J315" s="11">
        <v>0.30136799999999997</v>
      </c>
      <c r="K315" s="11">
        <v>3</v>
      </c>
      <c r="L315" s="12">
        <v>0.373</v>
      </c>
      <c r="M315" s="12">
        <v>0</v>
      </c>
    </row>
    <row r="316" spans="2:13" s="12" customFormat="1" ht="18.600000000000001" customHeight="1" x14ac:dyDescent="0.25">
      <c r="B316" t="s">
        <v>305</v>
      </c>
      <c r="C316" t="s">
        <v>458</v>
      </c>
      <c r="D316" s="11" t="s">
        <v>393</v>
      </c>
      <c r="E316" t="s">
        <v>52</v>
      </c>
      <c r="F316" t="s">
        <v>29</v>
      </c>
      <c r="G316" s="12" t="s">
        <v>33</v>
      </c>
      <c r="H316" s="11">
        <v>3</v>
      </c>
      <c r="I316" s="11">
        <v>1.841</v>
      </c>
      <c r="J316" s="11">
        <v>0.30136799999999997</v>
      </c>
      <c r="K316" s="11">
        <v>3</v>
      </c>
      <c r="L316" s="12">
        <v>0.54700000000000004</v>
      </c>
      <c r="M316" s="12">
        <v>0</v>
      </c>
    </row>
    <row r="317" spans="2:13" s="12" customFormat="1" ht="18.600000000000001" customHeight="1" x14ac:dyDescent="0.25">
      <c r="B317" t="s">
        <v>305</v>
      </c>
      <c r="C317" t="s">
        <v>458</v>
      </c>
      <c r="D317" s="11" t="s">
        <v>393</v>
      </c>
      <c r="E317" t="s">
        <v>52</v>
      </c>
      <c r="F317" t="s">
        <v>29</v>
      </c>
      <c r="G317" s="12" t="s">
        <v>31</v>
      </c>
      <c r="H317" s="11">
        <v>3</v>
      </c>
      <c r="I317" s="11">
        <v>1.8160000000000001</v>
      </c>
      <c r="J317" s="11">
        <v>0</v>
      </c>
      <c r="K317" s="11">
        <v>3</v>
      </c>
      <c r="L317" s="12">
        <v>0.57199999999999995</v>
      </c>
      <c r="M317" s="12">
        <v>0</v>
      </c>
    </row>
    <row r="318" spans="2:13" s="12" customFormat="1" x14ac:dyDescent="0.25">
      <c r="B318"/>
      <c r="C318"/>
      <c r="D318" s="11"/>
      <c r="E318"/>
      <c r="F318"/>
      <c r="H318" s="11"/>
      <c r="I318" s="11"/>
      <c r="J318" s="11"/>
      <c r="K318" s="11"/>
    </row>
    <row r="319" spans="2:13" s="12" customFormat="1" x14ac:dyDescent="0.25">
      <c r="B319"/>
      <c r="C319"/>
      <c r="D319" s="13"/>
      <c r="E319" t="s">
        <v>373</v>
      </c>
      <c r="F319" t="s">
        <v>374</v>
      </c>
      <c r="G319" t="s">
        <v>375</v>
      </c>
      <c r="H319" t="s">
        <v>376</v>
      </c>
      <c r="I319" t="s">
        <v>377</v>
      </c>
      <c r="J319" t="s">
        <v>378</v>
      </c>
      <c r="K319"/>
      <c r="L319" t="s">
        <v>379</v>
      </c>
      <c r="M319" t="s">
        <v>380</v>
      </c>
    </row>
    <row r="320" spans="2:13" s="12" customFormat="1" x14ac:dyDescent="0.25">
      <c r="B320"/>
      <c r="C320"/>
      <c r="D320" s="13">
        <v>1</v>
      </c>
      <c r="E320" s="9">
        <v>2E-3</v>
      </c>
      <c r="F320" s="9">
        <v>185.41200000000001</v>
      </c>
      <c r="G320" s="9">
        <v>0</v>
      </c>
      <c r="H320" s="9">
        <v>255</v>
      </c>
      <c r="I320" s="9">
        <v>-90</v>
      </c>
      <c r="J320" s="9">
        <v>0.27400000000000002</v>
      </c>
      <c r="K320" s="11"/>
      <c r="L320" s="9">
        <v>0.27400000000000002</v>
      </c>
      <c r="M320" s="12">
        <f>1.732*J334</f>
        <v>0</v>
      </c>
    </row>
    <row r="321" spans="2:13" s="12" customFormat="1" x14ac:dyDescent="0.25">
      <c r="B321"/>
      <c r="C321"/>
      <c r="D321" s="13">
        <v>2</v>
      </c>
      <c r="E321" s="9">
        <v>4.0000000000000001E-3</v>
      </c>
      <c r="F321" s="9">
        <v>230.75399999999999</v>
      </c>
      <c r="G321" s="9">
        <v>33</v>
      </c>
      <c r="H321" s="9">
        <v>255</v>
      </c>
      <c r="I321" s="9">
        <v>-90</v>
      </c>
      <c r="J321" s="9">
        <v>0.498</v>
      </c>
      <c r="K321" s="11"/>
      <c r="L321" s="9">
        <v>0.498</v>
      </c>
      <c r="M321" s="12">
        <f t="shared" ref="M321:M333" si="10">1.732*J335</f>
        <v>0</v>
      </c>
    </row>
    <row r="322" spans="2:13" s="12" customFormat="1" x14ac:dyDescent="0.25">
      <c r="B322"/>
      <c r="C322"/>
      <c r="D322" s="13">
        <v>3</v>
      </c>
      <c r="E322" s="9">
        <v>3.0000000000000001E-3</v>
      </c>
      <c r="F322" s="9">
        <v>193.279</v>
      </c>
      <c r="G322" s="9">
        <v>0</v>
      </c>
      <c r="H322" s="9">
        <v>255</v>
      </c>
      <c r="I322" s="9">
        <v>-90</v>
      </c>
      <c r="J322" s="9">
        <v>0.34799999999999998</v>
      </c>
      <c r="K322" s="11"/>
      <c r="L322" s="9">
        <v>0.34799999999999998</v>
      </c>
      <c r="M322" s="12">
        <f t="shared" si="10"/>
        <v>0</v>
      </c>
    </row>
    <row r="323" spans="2:13" s="12" customFormat="1" x14ac:dyDescent="0.25">
      <c r="B323"/>
      <c r="C323"/>
      <c r="D323" s="13">
        <v>4</v>
      </c>
      <c r="E323" s="9">
        <v>3.0000000000000001E-3</v>
      </c>
      <c r="F323" s="9">
        <v>218.143</v>
      </c>
      <c r="G323" s="9">
        <v>33</v>
      </c>
      <c r="H323" s="9">
        <v>255</v>
      </c>
      <c r="I323" s="9">
        <v>-90</v>
      </c>
      <c r="J323" s="9">
        <v>0.39800000000000002</v>
      </c>
      <c r="K323" s="11"/>
      <c r="L323" s="9">
        <v>0.39800000000000002</v>
      </c>
      <c r="M323" s="12">
        <f t="shared" si="10"/>
        <v>0</v>
      </c>
    </row>
    <row r="324" spans="2:13" s="12" customFormat="1" x14ac:dyDescent="0.25">
      <c r="B324"/>
      <c r="C324"/>
      <c r="D324" s="13">
        <v>5</v>
      </c>
      <c r="E324" s="9">
        <v>3.0000000000000001E-3</v>
      </c>
      <c r="F324" s="9">
        <v>209.41300000000001</v>
      </c>
      <c r="G324" s="9">
        <v>0</v>
      </c>
      <c r="H324" s="9">
        <v>255</v>
      </c>
      <c r="I324" s="9">
        <v>-90</v>
      </c>
      <c r="J324" s="9">
        <v>0.373</v>
      </c>
      <c r="K324" s="11"/>
      <c r="L324" s="9">
        <v>0.373</v>
      </c>
      <c r="M324" s="12">
        <f t="shared" si="10"/>
        <v>0</v>
      </c>
    </row>
    <row r="325" spans="2:13" s="12" customFormat="1" x14ac:dyDescent="0.25">
      <c r="B325"/>
      <c r="C325"/>
      <c r="D325" s="13">
        <v>6</v>
      </c>
      <c r="E325" s="9">
        <v>5.0000000000000001E-3</v>
      </c>
      <c r="F325" s="9">
        <v>230.47800000000001</v>
      </c>
      <c r="G325" s="9">
        <v>33</v>
      </c>
      <c r="H325" s="9">
        <v>255</v>
      </c>
      <c r="I325" s="9">
        <v>-90</v>
      </c>
      <c r="J325" s="9">
        <v>0.54700000000000004</v>
      </c>
      <c r="K325" s="11"/>
      <c r="L325" s="9">
        <v>0.54700000000000004</v>
      </c>
      <c r="M325" s="12">
        <f t="shared" si="10"/>
        <v>0</v>
      </c>
    </row>
    <row r="326" spans="2:13" s="12" customFormat="1" x14ac:dyDescent="0.25">
      <c r="B326"/>
      <c r="C326"/>
      <c r="D326" s="13">
        <v>7</v>
      </c>
      <c r="E326" s="9">
        <v>5.0000000000000001E-3</v>
      </c>
      <c r="F326" s="9">
        <v>223.65700000000001</v>
      </c>
      <c r="G326" s="9">
        <v>33</v>
      </c>
      <c r="H326" s="9">
        <v>255</v>
      </c>
      <c r="I326" s="9">
        <v>-90</v>
      </c>
      <c r="J326" s="9">
        <v>0.57199999999999995</v>
      </c>
      <c r="K326" s="11"/>
      <c r="L326" s="9">
        <v>0.57199999999999995</v>
      </c>
      <c r="M326" s="12">
        <f t="shared" si="10"/>
        <v>0</v>
      </c>
    </row>
    <row r="327" spans="2:13" s="12" customFormat="1" x14ac:dyDescent="0.25">
      <c r="B327"/>
      <c r="C327"/>
      <c r="D327" s="13">
        <v>8</v>
      </c>
      <c r="E327" s="9">
        <v>3.2000000000000001E-2</v>
      </c>
      <c r="F327" s="9">
        <v>0.46200000000000002</v>
      </c>
      <c r="G327" s="9">
        <v>0</v>
      </c>
      <c r="H327" s="9">
        <v>99</v>
      </c>
      <c r="I327" s="9">
        <v>-90</v>
      </c>
      <c r="J327" s="9">
        <v>3.831</v>
      </c>
      <c r="K327" s="11"/>
      <c r="L327" s="9">
        <v>3.831</v>
      </c>
      <c r="M327" s="12">
        <f t="shared" si="10"/>
        <v>0.21476799999999999</v>
      </c>
    </row>
    <row r="328" spans="2:13" s="12" customFormat="1" x14ac:dyDescent="0.25">
      <c r="B328"/>
      <c r="C328"/>
      <c r="D328" s="13">
        <v>9</v>
      </c>
      <c r="E328" s="9">
        <v>1.7000000000000001E-2</v>
      </c>
      <c r="F328" s="9">
        <v>1.68</v>
      </c>
      <c r="G328" s="9">
        <v>0</v>
      </c>
      <c r="H328" s="9">
        <v>132</v>
      </c>
      <c r="I328" s="9">
        <v>-90</v>
      </c>
      <c r="J328" s="9">
        <v>2.0150000000000001</v>
      </c>
      <c r="K328" s="11"/>
      <c r="L328" s="9">
        <v>2.0150000000000001</v>
      </c>
      <c r="M328" s="12">
        <f t="shared" si="10"/>
        <v>0.21476799999999999</v>
      </c>
    </row>
    <row r="329" spans="2:13" s="12" customFormat="1" x14ac:dyDescent="0.25">
      <c r="B329"/>
      <c r="C329"/>
      <c r="D329" s="13">
        <v>10</v>
      </c>
      <c r="E329" s="9">
        <v>2.5999999999999999E-2</v>
      </c>
      <c r="F329" s="9">
        <v>0.76600000000000001</v>
      </c>
      <c r="G329" s="9">
        <v>0</v>
      </c>
      <c r="H329" s="9">
        <v>115</v>
      </c>
      <c r="I329" s="9">
        <v>-90</v>
      </c>
      <c r="J329" s="9">
        <v>3.1840000000000002</v>
      </c>
      <c r="K329" s="11"/>
      <c r="L329" s="9">
        <v>3.1840000000000002</v>
      </c>
      <c r="M329" s="12">
        <f t="shared" si="10"/>
        <v>0.43126799999999998</v>
      </c>
    </row>
    <row r="330" spans="2:13" s="12" customFormat="1" x14ac:dyDescent="0.25">
      <c r="B330"/>
      <c r="C330"/>
      <c r="D330" s="13">
        <v>11</v>
      </c>
      <c r="E330" s="9">
        <v>2.1000000000000001E-2</v>
      </c>
      <c r="F330" s="9">
        <v>0.27200000000000002</v>
      </c>
      <c r="G330" s="9">
        <v>0</v>
      </c>
      <c r="H330" s="9">
        <v>49</v>
      </c>
      <c r="I330" s="9">
        <v>-90</v>
      </c>
      <c r="J330" s="9">
        <v>2.488</v>
      </c>
      <c r="K330" s="11"/>
      <c r="L330" s="9">
        <v>2.488</v>
      </c>
      <c r="M330" s="12">
        <f t="shared" si="10"/>
        <v>0.30136799999999997</v>
      </c>
    </row>
    <row r="331" spans="2:13" s="12" customFormat="1" x14ac:dyDescent="0.25">
      <c r="B331"/>
      <c r="C331"/>
      <c r="D331" s="13">
        <v>12</v>
      </c>
      <c r="E331" s="9">
        <v>2.3E-2</v>
      </c>
      <c r="F331" s="9">
        <v>2.036</v>
      </c>
      <c r="G331" s="9">
        <v>0</v>
      </c>
      <c r="H331" s="9">
        <v>222</v>
      </c>
      <c r="I331" s="9">
        <v>-90</v>
      </c>
      <c r="J331" s="9">
        <v>2.7360000000000002</v>
      </c>
      <c r="K331" s="11"/>
      <c r="L331" s="9">
        <v>2.7360000000000002</v>
      </c>
      <c r="M331" s="12">
        <f t="shared" si="10"/>
        <v>0.30136799999999997</v>
      </c>
    </row>
    <row r="332" spans="2:13" s="12" customFormat="1" x14ac:dyDescent="0.25">
      <c r="B332"/>
      <c r="C332"/>
      <c r="D332" s="13">
        <v>13</v>
      </c>
      <c r="E332" s="9">
        <v>1.4999999999999999E-2</v>
      </c>
      <c r="F332" s="9">
        <v>0.29099999999999998</v>
      </c>
      <c r="G332" s="9">
        <v>0</v>
      </c>
      <c r="H332" s="9">
        <v>49</v>
      </c>
      <c r="I332" s="9">
        <v>-90</v>
      </c>
      <c r="J332" s="9">
        <v>1.841</v>
      </c>
      <c r="K332" s="11"/>
      <c r="L332" s="9">
        <v>1.841</v>
      </c>
      <c r="M332" s="12">
        <f t="shared" si="10"/>
        <v>0.30136799999999997</v>
      </c>
    </row>
    <row r="333" spans="2:13" s="12" customFormat="1" x14ac:dyDescent="0.25">
      <c r="B333"/>
      <c r="C333"/>
      <c r="D333" s="13">
        <v>14</v>
      </c>
      <c r="E333" s="9">
        <v>1.4999999999999999E-2</v>
      </c>
      <c r="F333" s="9">
        <v>7.2999999999999995E-2</v>
      </c>
      <c r="G333" s="9">
        <v>0</v>
      </c>
      <c r="H333" s="9">
        <v>16</v>
      </c>
      <c r="I333" s="9">
        <v>-90</v>
      </c>
      <c r="J333" s="9">
        <v>1.8160000000000001</v>
      </c>
      <c r="K333" s="11"/>
      <c r="L333" s="9">
        <v>1.8160000000000001</v>
      </c>
      <c r="M333" s="12">
        <f t="shared" si="10"/>
        <v>0</v>
      </c>
    </row>
    <row r="334" spans="2:13" s="12" customFormat="1" x14ac:dyDescent="0.25">
      <c r="B334"/>
      <c r="C334"/>
      <c r="D334" s="13">
        <v>15</v>
      </c>
      <c r="E334" s="9">
        <v>99.207999999999998</v>
      </c>
      <c r="F334" s="9">
        <v>221.542</v>
      </c>
      <c r="G334" s="9">
        <v>0</v>
      </c>
      <c r="H334" s="9">
        <v>255</v>
      </c>
      <c r="I334" s="9">
        <v>0</v>
      </c>
      <c r="J334" s="9">
        <v>0</v>
      </c>
      <c r="K334" s="11"/>
    </row>
    <row r="335" spans="2:13" s="12" customFormat="1" x14ac:dyDescent="0.25">
      <c r="B335"/>
      <c r="C335"/>
      <c r="D335" s="13">
        <v>16</v>
      </c>
      <c r="E335" s="9">
        <v>99.207999999999998</v>
      </c>
      <c r="F335" s="9">
        <v>221.542</v>
      </c>
      <c r="G335" s="9">
        <v>0</v>
      </c>
      <c r="H335" s="9">
        <v>255</v>
      </c>
      <c r="I335" s="9">
        <v>0</v>
      </c>
      <c r="J335" s="9">
        <v>0</v>
      </c>
      <c r="K335" s="11"/>
    </row>
    <row r="336" spans="2:13" s="12" customFormat="1" x14ac:dyDescent="0.25">
      <c r="B336"/>
      <c r="C336"/>
      <c r="D336" s="13">
        <v>17</v>
      </c>
      <c r="E336" s="9">
        <v>99.207999999999998</v>
      </c>
      <c r="F336" s="9">
        <v>221.542</v>
      </c>
      <c r="G336" s="9">
        <v>0</v>
      </c>
      <c r="H336" s="9">
        <v>255</v>
      </c>
      <c r="I336" s="9">
        <v>0</v>
      </c>
      <c r="J336" s="9">
        <v>0</v>
      </c>
      <c r="K336" s="11"/>
    </row>
    <row r="337" spans="2:11" s="12" customFormat="1" x14ac:dyDescent="0.25">
      <c r="B337"/>
      <c r="C337"/>
      <c r="D337" s="13">
        <v>18</v>
      </c>
      <c r="E337" s="9">
        <v>99.207999999999998</v>
      </c>
      <c r="F337" s="9">
        <v>221.542</v>
      </c>
      <c r="G337" s="9">
        <v>0</v>
      </c>
      <c r="H337" s="9">
        <v>255</v>
      </c>
      <c r="I337" s="9">
        <v>0</v>
      </c>
      <c r="J337" s="9">
        <v>0</v>
      </c>
      <c r="K337" s="11"/>
    </row>
    <row r="338" spans="2:11" s="12" customFormat="1" x14ac:dyDescent="0.25">
      <c r="B338"/>
      <c r="C338"/>
      <c r="D338" s="13">
        <v>19</v>
      </c>
      <c r="E338" s="9">
        <v>99.207999999999998</v>
      </c>
      <c r="F338" s="9">
        <v>221.542</v>
      </c>
      <c r="G338" s="9">
        <v>0</v>
      </c>
      <c r="H338" s="9">
        <v>255</v>
      </c>
      <c r="I338" s="9">
        <v>0</v>
      </c>
      <c r="J338" s="9">
        <v>0</v>
      </c>
      <c r="K338" s="11"/>
    </row>
    <row r="339" spans="2:11" s="12" customFormat="1" x14ac:dyDescent="0.25">
      <c r="B339"/>
      <c r="C339"/>
      <c r="D339" s="13">
        <v>20</v>
      </c>
      <c r="E339" s="9">
        <v>99.207999999999998</v>
      </c>
      <c r="F339" s="9">
        <v>221.542</v>
      </c>
      <c r="G339" s="9">
        <v>0</v>
      </c>
      <c r="H339" s="9">
        <v>255</v>
      </c>
      <c r="I339" s="9">
        <v>0</v>
      </c>
      <c r="J339" s="9">
        <v>0</v>
      </c>
      <c r="K339" s="11"/>
    </row>
    <row r="340" spans="2:11" s="12" customFormat="1" x14ac:dyDescent="0.25">
      <c r="B340"/>
      <c r="C340"/>
      <c r="D340" s="13">
        <v>21</v>
      </c>
      <c r="E340" s="9">
        <v>99.207999999999998</v>
      </c>
      <c r="F340" s="9">
        <v>221.542</v>
      </c>
      <c r="G340" s="9">
        <v>0</v>
      </c>
      <c r="H340" s="9">
        <v>255</v>
      </c>
      <c r="I340" s="9">
        <v>0</v>
      </c>
      <c r="J340" s="9">
        <v>0</v>
      </c>
      <c r="K340" s="11"/>
    </row>
    <row r="341" spans="2:11" s="12" customFormat="1" x14ac:dyDescent="0.25">
      <c r="B341"/>
      <c r="C341"/>
      <c r="D341" s="13">
        <v>22</v>
      </c>
      <c r="E341" s="9">
        <v>1E-3</v>
      </c>
      <c r="F341" s="9">
        <v>74.5</v>
      </c>
      <c r="G341" s="9">
        <v>33</v>
      </c>
      <c r="H341" s="9">
        <v>156</v>
      </c>
      <c r="I341" s="9">
        <v>-90</v>
      </c>
      <c r="J341" s="9">
        <v>0.124</v>
      </c>
      <c r="K341" s="11"/>
    </row>
    <row r="342" spans="2:11" s="12" customFormat="1" x14ac:dyDescent="0.25">
      <c r="B342"/>
      <c r="C342"/>
      <c r="D342" s="13">
        <v>23</v>
      </c>
      <c r="E342" s="9">
        <v>1E-3</v>
      </c>
      <c r="F342" s="9">
        <v>168.125</v>
      </c>
      <c r="G342" s="9">
        <v>33</v>
      </c>
      <c r="H342" s="9">
        <v>239</v>
      </c>
      <c r="I342" s="9">
        <v>-90</v>
      </c>
      <c r="J342" s="9">
        <v>0.124</v>
      </c>
      <c r="K342" s="11"/>
    </row>
    <row r="343" spans="2:11" s="12" customFormat="1" x14ac:dyDescent="0.25">
      <c r="B343"/>
      <c r="C343"/>
      <c r="D343" s="13">
        <v>24</v>
      </c>
      <c r="E343" s="9">
        <v>2E-3</v>
      </c>
      <c r="F343" s="9">
        <v>202.41900000000001</v>
      </c>
      <c r="G343" s="9">
        <v>16</v>
      </c>
      <c r="H343" s="9">
        <v>239</v>
      </c>
      <c r="I343" s="9">
        <v>-90</v>
      </c>
      <c r="J343" s="9">
        <v>0.249</v>
      </c>
      <c r="K343" s="11"/>
    </row>
    <row r="344" spans="2:11" s="12" customFormat="1" x14ac:dyDescent="0.25">
      <c r="B344"/>
      <c r="C344"/>
      <c r="D344" s="13">
        <v>25</v>
      </c>
      <c r="E344" s="9">
        <v>2E-3</v>
      </c>
      <c r="F344" s="9">
        <v>98.727000000000004</v>
      </c>
      <c r="G344" s="9">
        <v>16</v>
      </c>
      <c r="H344" s="9">
        <v>132</v>
      </c>
      <c r="I344" s="9">
        <v>-90</v>
      </c>
      <c r="J344" s="9">
        <v>0.17399999999999999</v>
      </c>
      <c r="K344" s="11"/>
    </row>
    <row r="345" spans="2:11" s="12" customFormat="1" x14ac:dyDescent="0.25">
      <c r="B345"/>
      <c r="C345"/>
      <c r="D345" s="13">
        <v>26</v>
      </c>
      <c r="E345" s="9">
        <v>2E-3</v>
      </c>
      <c r="F345" s="9">
        <v>147.31800000000001</v>
      </c>
      <c r="G345" s="9">
        <v>33</v>
      </c>
      <c r="H345" s="9">
        <v>239</v>
      </c>
      <c r="I345" s="9">
        <v>-90</v>
      </c>
      <c r="J345" s="9">
        <v>0.17399999999999999</v>
      </c>
      <c r="K345" s="11"/>
    </row>
    <row r="346" spans="2:11" s="12" customFormat="1" x14ac:dyDescent="0.25">
      <c r="B346"/>
      <c r="C346"/>
      <c r="D346" s="13">
        <v>27</v>
      </c>
      <c r="E346" s="9">
        <v>2E-3</v>
      </c>
      <c r="F346" s="9">
        <v>35</v>
      </c>
      <c r="G346" s="9">
        <v>0</v>
      </c>
      <c r="H346" s="9">
        <v>115</v>
      </c>
      <c r="I346" s="9">
        <v>-90</v>
      </c>
      <c r="J346" s="9">
        <v>0.17399999999999999</v>
      </c>
      <c r="K346" s="11"/>
    </row>
    <row r="347" spans="2:11" s="12" customFormat="1" x14ac:dyDescent="0.25">
      <c r="B347"/>
      <c r="C347"/>
      <c r="D347" s="13">
        <v>28</v>
      </c>
      <c r="E347" s="9">
        <v>99.207999999999998</v>
      </c>
      <c r="F347" s="9">
        <v>221.542</v>
      </c>
      <c r="G347" s="9">
        <v>0</v>
      </c>
      <c r="H347" s="9">
        <v>255</v>
      </c>
      <c r="I347" s="9">
        <v>0</v>
      </c>
      <c r="J347" s="9">
        <v>0</v>
      </c>
      <c r="K347" s="11"/>
    </row>
    <row r="348" spans="2:11" s="12" customFormat="1" x14ac:dyDescent="0.25">
      <c r="B348"/>
      <c r="C348"/>
      <c r="D348" s="11"/>
      <c r="E348"/>
      <c r="F348"/>
      <c r="H348" s="11"/>
      <c r="I348" s="11"/>
      <c r="J348" s="11"/>
      <c r="K348" s="11"/>
    </row>
    <row r="349" spans="2:11" s="12" customFormat="1" x14ac:dyDescent="0.25">
      <c r="B349"/>
      <c r="C349"/>
      <c r="D349" s="11"/>
      <c r="E349"/>
      <c r="F349"/>
      <c r="H349" s="11"/>
      <c r="I349" s="11"/>
      <c r="J349" s="11"/>
      <c r="K349" s="11"/>
    </row>
    <row r="350" spans="2:11" s="12" customFormat="1" x14ac:dyDescent="0.25">
      <c r="B350"/>
      <c r="C350"/>
      <c r="D350" s="11"/>
      <c r="E350"/>
      <c r="F350"/>
      <c r="H350" s="11"/>
      <c r="I350" s="11"/>
      <c r="J350" s="11"/>
      <c r="K350" s="11"/>
    </row>
    <row r="351" spans="2:11" s="12" customFormat="1" x14ac:dyDescent="0.25">
      <c r="B351"/>
      <c r="C351"/>
      <c r="D351" s="11"/>
      <c r="E351"/>
      <c r="F351"/>
      <c r="H351" s="11"/>
      <c r="I351" s="11"/>
      <c r="J351" s="11"/>
      <c r="K351" s="11"/>
    </row>
    <row r="352" spans="2:11" s="12" customFormat="1" x14ac:dyDescent="0.25">
      <c r="B352"/>
      <c r="C352"/>
      <c r="D352" s="11"/>
      <c r="E352"/>
      <c r="F352"/>
      <c r="H352" s="11"/>
      <c r="I352" s="11"/>
      <c r="J352" s="11"/>
      <c r="K352" s="11"/>
    </row>
    <row r="353" spans="2:13" s="12" customFormat="1" x14ac:dyDescent="0.25">
      <c r="B353"/>
      <c r="C353"/>
      <c r="D353" s="11"/>
      <c r="E353"/>
      <c r="F353"/>
      <c r="H353" s="11"/>
      <c r="I353" s="11"/>
      <c r="J353" s="11"/>
      <c r="K353" s="11"/>
    </row>
    <row r="354" spans="2:13" s="12" customFormat="1" ht="18.600000000000001" customHeight="1" x14ac:dyDescent="0.25">
      <c r="B354" s="1" t="s">
        <v>460</v>
      </c>
      <c r="C354" s="1" t="s">
        <v>392</v>
      </c>
      <c r="D354" s="12" t="s">
        <v>463</v>
      </c>
      <c r="E354" s="1" t="s">
        <v>462</v>
      </c>
      <c r="F354" t="s">
        <v>29</v>
      </c>
      <c r="G354" s="12" t="s">
        <v>50</v>
      </c>
      <c r="H354" s="11">
        <v>3</v>
      </c>
      <c r="I354" s="11">
        <v>0.44400000000000001</v>
      </c>
      <c r="J354" s="11">
        <v>0</v>
      </c>
      <c r="K354" s="11">
        <v>3</v>
      </c>
      <c r="L354" s="12">
        <v>0.93500000000000005</v>
      </c>
      <c r="M354" s="12">
        <v>0.13336400000000001</v>
      </c>
    </row>
    <row r="355" spans="2:13" s="12" customFormat="1" ht="18.600000000000001" customHeight="1" x14ac:dyDescent="0.25">
      <c r="B355" s="1" t="s">
        <v>460</v>
      </c>
      <c r="C355" s="1" t="s">
        <v>392</v>
      </c>
      <c r="D355" s="12" t="s">
        <v>463</v>
      </c>
      <c r="E355" s="1" t="s">
        <v>462</v>
      </c>
      <c r="F355" t="s">
        <v>29</v>
      </c>
      <c r="G355" s="12" t="s">
        <v>49</v>
      </c>
      <c r="H355" s="11">
        <v>3</v>
      </c>
      <c r="I355" s="11">
        <v>0.56699999999999995</v>
      </c>
      <c r="J355" s="11">
        <v>0.105652</v>
      </c>
      <c r="K355" s="11">
        <v>3</v>
      </c>
      <c r="L355" s="12">
        <v>1.0880000000000001</v>
      </c>
      <c r="M355" s="12">
        <v>0.105652</v>
      </c>
    </row>
    <row r="356" spans="2:13" s="12" customFormat="1" ht="18.600000000000001" customHeight="1" x14ac:dyDescent="0.25">
      <c r="B356" s="1" t="s">
        <v>460</v>
      </c>
      <c r="C356" s="1" t="s">
        <v>392</v>
      </c>
      <c r="D356" s="12" t="s">
        <v>463</v>
      </c>
      <c r="E356" s="1" t="s">
        <v>462</v>
      </c>
      <c r="F356" t="s">
        <v>29</v>
      </c>
      <c r="G356" s="12" t="s">
        <v>464</v>
      </c>
      <c r="H356" s="11">
        <v>3</v>
      </c>
      <c r="I356" s="11">
        <v>0.35199999999999998</v>
      </c>
      <c r="J356" s="11">
        <v>0.13336400000000001</v>
      </c>
      <c r="K356" s="11">
        <v>3</v>
      </c>
      <c r="L356" s="12">
        <v>0.70499999999999996</v>
      </c>
      <c r="M356" s="12">
        <v>0.105652</v>
      </c>
    </row>
    <row r="357" spans="2:13" s="12" customFormat="1" ht="18.600000000000001" customHeight="1" x14ac:dyDescent="0.25">
      <c r="B357" s="1" t="s">
        <v>460</v>
      </c>
      <c r="C357" s="1" t="s">
        <v>392</v>
      </c>
      <c r="D357" s="12" t="s">
        <v>463</v>
      </c>
      <c r="E357" s="1" t="s">
        <v>462</v>
      </c>
      <c r="F357" t="s">
        <v>29</v>
      </c>
      <c r="G357" s="12" t="s">
        <v>103</v>
      </c>
      <c r="H357" s="11">
        <v>3</v>
      </c>
      <c r="I357" s="11">
        <v>0.64400000000000002</v>
      </c>
      <c r="J357" s="11">
        <v>7.9671999999999993E-2</v>
      </c>
      <c r="K357" s="11">
        <v>3</v>
      </c>
      <c r="L357" s="12">
        <v>0.67400000000000004</v>
      </c>
      <c r="M357" s="12">
        <v>7.9671999999999993E-2</v>
      </c>
    </row>
    <row r="358" spans="2:13" s="12" customFormat="1" ht="18.600000000000001" customHeight="1" x14ac:dyDescent="0.25">
      <c r="B358" s="1" t="s">
        <v>460</v>
      </c>
      <c r="C358" s="1" t="s">
        <v>392</v>
      </c>
      <c r="D358" s="12" t="s">
        <v>463</v>
      </c>
      <c r="E358" s="1" t="s">
        <v>462</v>
      </c>
      <c r="F358" t="s">
        <v>29</v>
      </c>
      <c r="G358" s="12" t="s">
        <v>44</v>
      </c>
      <c r="H358" s="11">
        <v>3</v>
      </c>
      <c r="I358" s="11">
        <v>0.26100000000000001</v>
      </c>
      <c r="J358" s="11">
        <v>7.9671999999999993E-2</v>
      </c>
      <c r="K358" s="11">
        <v>3</v>
      </c>
      <c r="L358" s="12">
        <v>0.874</v>
      </c>
      <c r="M358" s="12">
        <v>0.105652</v>
      </c>
    </row>
    <row r="359" spans="2:13" s="12" customFormat="1" ht="18.600000000000001" customHeight="1" x14ac:dyDescent="0.25">
      <c r="B359" s="1" t="s">
        <v>460</v>
      </c>
      <c r="C359" s="1" t="s">
        <v>392</v>
      </c>
      <c r="D359" s="12" t="s">
        <v>463</v>
      </c>
      <c r="E359" s="1" t="s">
        <v>462</v>
      </c>
      <c r="F359" t="s">
        <v>29</v>
      </c>
      <c r="G359" s="12" t="s">
        <v>34</v>
      </c>
      <c r="H359" s="11">
        <v>3</v>
      </c>
      <c r="I359" s="11">
        <v>1.716</v>
      </c>
      <c r="J359" s="11">
        <v>0.13336400000000001</v>
      </c>
      <c r="K359" s="11">
        <v>3</v>
      </c>
      <c r="L359" s="12">
        <v>1.0269999999999999</v>
      </c>
      <c r="M359" s="12">
        <v>0.105652</v>
      </c>
    </row>
    <row r="360" spans="2:13" s="12" customFormat="1" ht="18.600000000000001" customHeight="1" x14ac:dyDescent="0.25">
      <c r="B360" s="1" t="s">
        <v>460</v>
      </c>
      <c r="C360" s="1" t="s">
        <v>392</v>
      </c>
      <c r="D360" s="12" t="s">
        <v>463</v>
      </c>
      <c r="E360" s="1" t="s">
        <v>462</v>
      </c>
      <c r="F360" t="s">
        <v>29</v>
      </c>
      <c r="G360" s="12" t="s">
        <v>32</v>
      </c>
      <c r="H360" s="11">
        <v>3</v>
      </c>
      <c r="I360" s="11">
        <v>0.67400000000000004</v>
      </c>
      <c r="J360" s="11">
        <v>0.13336400000000001</v>
      </c>
      <c r="K360" s="11">
        <v>3</v>
      </c>
      <c r="L360" s="12">
        <v>1.042</v>
      </c>
      <c r="M360" s="12">
        <v>0.105652</v>
      </c>
    </row>
    <row r="361" spans="2:13" s="12" customFormat="1" ht="18.600000000000001" customHeight="1" x14ac:dyDescent="0.25">
      <c r="B361" s="1" t="s">
        <v>460</v>
      </c>
      <c r="C361" s="1" t="s">
        <v>392</v>
      </c>
      <c r="D361" s="12" t="s">
        <v>463</v>
      </c>
      <c r="E361" s="1" t="s">
        <v>462</v>
      </c>
      <c r="F361" t="s">
        <v>29</v>
      </c>
      <c r="G361" s="12" t="s">
        <v>31</v>
      </c>
      <c r="H361" s="11">
        <v>3</v>
      </c>
      <c r="I361" s="11">
        <v>0.85799999999999998</v>
      </c>
      <c r="J361" s="11">
        <v>0</v>
      </c>
      <c r="K361" s="11">
        <v>3</v>
      </c>
      <c r="L361" s="12">
        <v>0.92</v>
      </c>
      <c r="M361" s="12">
        <v>0.105652</v>
      </c>
    </row>
    <row r="362" spans="2:13" s="12" customFormat="1" ht="18.600000000000001" customHeight="1" x14ac:dyDescent="0.25">
      <c r="B362" s="1" t="s">
        <v>460</v>
      </c>
      <c r="C362" s="1" t="s">
        <v>392</v>
      </c>
      <c r="D362" s="12" t="s">
        <v>463</v>
      </c>
      <c r="E362" s="1" t="s">
        <v>462</v>
      </c>
      <c r="F362" t="s">
        <v>29</v>
      </c>
      <c r="G362" s="12" t="s">
        <v>14</v>
      </c>
      <c r="H362" s="11">
        <v>3</v>
      </c>
      <c r="I362" s="11">
        <v>0.65900000000000003</v>
      </c>
      <c r="J362" s="11">
        <v>0</v>
      </c>
      <c r="K362" s="11">
        <v>3</v>
      </c>
      <c r="L362" s="12">
        <v>0.95</v>
      </c>
      <c r="M362" s="12">
        <v>0.105652</v>
      </c>
    </row>
    <row r="363" spans="2:13" s="12" customFormat="1" ht="18.600000000000001" customHeight="1" x14ac:dyDescent="0.25">
      <c r="B363" s="1" t="s">
        <v>460</v>
      </c>
      <c r="C363" s="1" t="s">
        <v>392</v>
      </c>
      <c r="D363" s="12" t="s">
        <v>463</v>
      </c>
      <c r="E363" s="1" t="s">
        <v>462</v>
      </c>
      <c r="F363" t="s">
        <v>29</v>
      </c>
      <c r="G363" s="12" t="s">
        <v>5</v>
      </c>
      <c r="H363" s="11">
        <v>3</v>
      </c>
      <c r="I363" s="11">
        <v>0.27600000000000002</v>
      </c>
      <c r="J363" s="11">
        <v>7.9671999999999993E-2</v>
      </c>
      <c r="K363" s="11">
        <v>3</v>
      </c>
      <c r="L363" s="12">
        <v>1.0880000000000001</v>
      </c>
      <c r="M363" s="12">
        <v>0.105652</v>
      </c>
    </row>
    <row r="364" spans="2:13" s="12" customFormat="1" ht="18.600000000000001" customHeight="1" x14ac:dyDescent="0.25">
      <c r="B364" s="1" t="s">
        <v>460</v>
      </c>
      <c r="C364" s="1" t="s">
        <v>392</v>
      </c>
      <c r="D364" s="12" t="s">
        <v>463</v>
      </c>
      <c r="E364" s="1" t="s">
        <v>462</v>
      </c>
      <c r="F364" t="s">
        <v>29</v>
      </c>
      <c r="G364" s="12" t="s">
        <v>55</v>
      </c>
      <c r="H364" s="11">
        <v>3</v>
      </c>
      <c r="I364" s="11">
        <v>2.5129999999999999</v>
      </c>
      <c r="J364" s="11">
        <v>0.15934399999999999</v>
      </c>
      <c r="K364" s="11">
        <v>3</v>
      </c>
      <c r="L364" s="12">
        <v>0.85799999999999998</v>
      </c>
      <c r="M364" s="12">
        <v>0.105652</v>
      </c>
    </row>
    <row r="365" spans="2:13" s="12" customFormat="1" ht="18.600000000000001" customHeight="1" x14ac:dyDescent="0.25">
      <c r="B365" s="1" t="s">
        <v>460</v>
      </c>
      <c r="C365" s="1" t="s">
        <v>392</v>
      </c>
      <c r="D365" s="12" t="s">
        <v>463</v>
      </c>
      <c r="E365" s="1" t="s">
        <v>462</v>
      </c>
      <c r="F365" t="s">
        <v>29</v>
      </c>
      <c r="G365" s="12" t="s">
        <v>465</v>
      </c>
      <c r="H365" s="11">
        <v>3</v>
      </c>
      <c r="I365" s="11">
        <v>2.6819999999999999</v>
      </c>
      <c r="J365" s="11">
        <v>0.23901600000000001</v>
      </c>
      <c r="K365" s="11">
        <v>3</v>
      </c>
      <c r="L365" s="12">
        <v>1.2569999999999999</v>
      </c>
      <c r="M365" s="12">
        <v>0.47803200000000001</v>
      </c>
    </row>
    <row r="366" spans="2:13" s="12" customFormat="1" ht="18.600000000000001" customHeight="1" x14ac:dyDescent="0.25">
      <c r="B366" s="1" t="s">
        <v>460</v>
      </c>
      <c r="C366" s="1" t="s">
        <v>392</v>
      </c>
      <c r="D366" s="12" t="s">
        <v>463</v>
      </c>
      <c r="E366" s="1" t="s">
        <v>462</v>
      </c>
      <c r="F366" t="s">
        <v>29</v>
      </c>
      <c r="G366" s="12" t="s">
        <v>207</v>
      </c>
      <c r="H366" s="11">
        <v>3</v>
      </c>
      <c r="I366" s="11">
        <v>3.3719999999999999</v>
      </c>
      <c r="J366" s="11">
        <v>0.68933600000000006</v>
      </c>
      <c r="K366" s="11">
        <v>3</v>
      </c>
      <c r="L366" s="12">
        <v>1.0880000000000001</v>
      </c>
      <c r="M366" s="12">
        <v>0.213036</v>
      </c>
    </row>
    <row r="367" spans="2:13" s="12" customFormat="1" x14ac:dyDescent="0.25">
      <c r="B367" s="1"/>
      <c r="C367" s="1"/>
      <c r="E367" s="1"/>
      <c r="F367"/>
      <c r="H367" s="11"/>
      <c r="I367" s="11"/>
      <c r="J367" s="11"/>
      <c r="K367" s="11"/>
    </row>
    <row r="368" spans="2:13" s="12" customFormat="1" x14ac:dyDescent="0.25">
      <c r="B368" s="1"/>
      <c r="C368" s="1"/>
      <c r="D368" s="13"/>
      <c r="E368" t="s">
        <v>373</v>
      </c>
      <c r="F368" t="s">
        <v>374</v>
      </c>
      <c r="G368" t="s">
        <v>375</v>
      </c>
      <c r="H368" t="s">
        <v>376</v>
      </c>
      <c r="I368" t="s">
        <v>377</v>
      </c>
      <c r="J368" t="s">
        <v>378</v>
      </c>
      <c r="K368"/>
      <c r="L368" t="s">
        <v>379</v>
      </c>
      <c r="M368" t="s">
        <v>380</v>
      </c>
    </row>
    <row r="369" spans="2:13" s="12" customFormat="1" x14ac:dyDescent="0.25">
      <c r="B369" s="1"/>
      <c r="C369" s="1"/>
      <c r="D369" s="13">
        <v>1</v>
      </c>
      <c r="E369" s="9">
        <v>7.0000000000000001E-3</v>
      </c>
      <c r="F369" s="9">
        <v>200.233</v>
      </c>
      <c r="G369" s="9">
        <v>16</v>
      </c>
      <c r="H369" s="9">
        <v>222</v>
      </c>
      <c r="I369" s="9">
        <v>-90</v>
      </c>
      <c r="J369" s="9">
        <v>0.44400000000000001</v>
      </c>
      <c r="K369" s="11"/>
      <c r="L369" s="9">
        <v>0.44400000000000001</v>
      </c>
      <c r="M369" s="12">
        <f>1.732*J395</f>
        <v>0</v>
      </c>
    </row>
    <row r="370" spans="2:13" s="12" customFormat="1" x14ac:dyDescent="0.25">
      <c r="B370" s="1"/>
      <c r="C370" s="1"/>
      <c r="D370" s="13">
        <v>2</v>
      </c>
      <c r="E370" s="9">
        <v>8.9999999999999993E-3</v>
      </c>
      <c r="F370" s="9">
        <v>209.93</v>
      </c>
      <c r="G370" s="9">
        <v>30.332999999999998</v>
      </c>
      <c r="H370" s="9">
        <v>236</v>
      </c>
      <c r="I370" s="9">
        <v>-90</v>
      </c>
      <c r="J370" s="9">
        <v>0.56699999999999995</v>
      </c>
      <c r="K370" s="11"/>
      <c r="L370" s="9">
        <v>0.56699999999999995</v>
      </c>
      <c r="M370" s="12">
        <f t="shared" ref="M370:M394" si="11">1.732*J396</f>
        <v>0.105652</v>
      </c>
    </row>
    <row r="371" spans="2:13" s="12" customFormat="1" x14ac:dyDescent="0.25">
      <c r="B371" s="1"/>
      <c r="C371" s="1"/>
      <c r="D371" s="13">
        <v>3</v>
      </c>
      <c r="E371" s="9">
        <v>6.0000000000000001E-3</v>
      </c>
      <c r="F371" s="9">
        <v>207.02799999999999</v>
      </c>
      <c r="G371" s="9">
        <v>55</v>
      </c>
      <c r="H371" s="9">
        <v>244.333</v>
      </c>
      <c r="I371" s="9">
        <v>-90</v>
      </c>
      <c r="J371" s="9">
        <v>0.35199999999999998</v>
      </c>
      <c r="K371" s="11"/>
      <c r="L371" s="9">
        <v>0.35199999999999998</v>
      </c>
      <c r="M371" s="12">
        <f t="shared" si="11"/>
        <v>0.13336400000000001</v>
      </c>
    </row>
    <row r="372" spans="2:13" s="12" customFormat="1" x14ac:dyDescent="0.25">
      <c r="B372" s="1"/>
      <c r="C372" s="1"/>
      <c r="D372" s="13">
        <v>4</v>
      </c>
      <c r="E372" s="9">
        <v>0.01</v>
      </c>
      <c r="F372" s="9">
        <v>213.80600000000001</v>
      </c>
      <c r="G372" s="9">
        <v>58</v>
      </c>
      <c r="H372" s="9">
        <v>236</v>
      </c>
      <c r="I372" s="9">
        <v>-90</v>
      </c>
      <c r="J372" s="9">
        <v>0.64400000000000002</v>
      </c>
      <c r="K372" s="11"/>
      <c r="L372" s="9">
        <v>0.64400000000000002</v>
      </c>
      <c r="M372" s="12">
        <f t="shared" si="11"/>
        <v>7.9671999999999993E-2</v>
      </c>
    </row>
    <row r="373" spans="2:13" s="12" customFormat="1" x14ac:dyDescent="0.25">
      <c r="B373" s="1"/>
      <c r="C373" s="1"/>
      <c r="D373" s="13">
        <v>5</v>
      </c>
      <c r="E373" s="9">
        <v>4.0000000000000001E-3</v>
      </c>
      <c r="F373" s="9">
        <v>199.852</v>
      </c>
      <c r="G373" s="9">
        <v>30.332999999999998</v>
      </c>
      <c r="H373" s="9">
        <v>236</v>
      </c>
      <c r="I373" s="9">
        <v>-90</v>
      </c>
      <c r="J373" s="9">
        <v>0.26100000000000001</v>
      </c>
      <c r="K373" s="11"/>
      <c r="L373" s="9">
        <v>0.26100000000000001</v>
      </c>
      <c r="M373" s="12">
        <f t="shared" si="11"/>
        <v>7.9671999999999993E-2</v>
      </c>
    </row>
    <row r="374" spans="2:13" s="12" customFormat="1" x14ac:dyDescent="0.25">
      <c r="B374" s="1"/>
      <c r="C374" s="1"/>
      <c r="D374" s="13">
        <v>6</v>
      </c>
      <c r="E374" s="9">
        <v>2.7E-2</v>
      </c>
      <c r="F374" s="9">
        <v>167.76400000000001</v>
      </c>
      <c r="G374" s="9">
        <v>25</v>
      </c>
      <c r="H374" s="9">
        <v>189</v>
      </c>
      <c r="I374" s="9">
        <v>-90</v>
      </c>
      <c r="J374" s="9">
        <v>1.716</v>
      </c>
      <c r="K374" s="11"/>
      <c r="L374" s="9">
        <v>1.716</v>
      </c>
      <c r="M374" s="12">
        <f t="shared" si="11"/>
        <v>0.13336400000000001</v>
      </c>
    </row>
    <row r="375" spans="2:13" s="12" customFormat="1" x14ac:dyDescent="0.25">
      <c r="B375" s="1"/>
      <c r="C375" s="1"/>
      <c r="D375" s="13">
        <v>7</v>
      </c>
      <c r="E375" s="9">
        <v>1.0999999999999999E-2</v>
      </c>
      <c r="F375" s="9">
        <v>71.83</v>
      </c>
      <c r="G375" s="9">
        <v>16</v>
      </c>
      <c r="H375" s="9">
        <v>87.332999999999998</v>
      </c>
      <c r="I375" s="9">
        <v>-90</v>
      </c>
      <c r="J375" s="9">
        <v>0.67400000000000004</v>
      </c>
      <c r="K375" s="11"/>
      <c r="L375" s="9">
        <v>0.67400000000000004</v>
      </c>
      <c r="M375" s="12">
        <f t="shared" si="11"/>
        <v>0.13336400000000001</v>
      </c>
    </row>
    <row r="376" spans="2:13" s="12" customFormat="1" x14ac:dyDescent="0.25">
      <c r="B376" s="1"/>
      <c r="C376" s="1"/>
      <c r="D376" s="13">
        <v>8</v>
      </c>
      <c r="E376" s="9">
        <v>1.2999999999999999E-2</v>
      </c>
      <c r="F376" s="9">
        <v>213.57900000000001</v>
      </c>
      <c r="G376" s="9">
        <v>43.667000000000002</v>
      </c>
      <c r="H376" s="9">
        <v>236</v>
      </c>
      <c r="I376" s="9">
        <v>-90</v>
      </c>
      <c r="J376" s="9">
        <v>0.85799999999999998</v>
      </c>
      <c r="K376" s="11"/>
      <c r="L376" s="9">
        <v>0.85799999999999998</v>
      </c>
      <c r="M376" s="12">
        <f t="shared" si="11"/>
        <v>0</v>
      </c>
    </row>
    <row r="377" spans="2:13" s="12" customFormat="1" x14ac:dyDescent="0.25">
      <c r="B377" s="1"/>
      <c r="C377" s="1"/>
      <c r="D377" s="13">
        <v>9</v>
      </c>
      <c r="E377" s="9">
        <v>0.01</v>
      </c>
      <c r="F377" s="9">
        <v>200.43199999999999</v>
      </c>
      <c r="G377" s="9">
        <v>16</v>
      </c>
      <c r="H377" s="9">
        <v>236</v>
      </c>
      <c r="I377" s="9">
        <v>-90</v>
      </c>
      <c r="J377" s="9">
        <v>0.65900000000000003</v>
      </c>
      <c r="K377" s="11"/>
      <c r="L377" s="9">
        <v>0.65900000000000003</v>
      </c>
      <c r="M377" s="12">
        <f t="shared" si="11"/>
        <v>0</v>
      </c>
    </row>
    <row r="378" spans="2:13" s="12" customFormat="1" x14ac:dyDescent="0.25">
      <c r="B378" s="1"/>
      <c r="C378" s="1"/>
      <c r="D378" s="13">
        <v>10</v>
      </c>
      <c r="E378" s="9">
        <v>4.0000000000000001E-3</v>
      </c>
      <c r="F378" s="9">
        <v>172.42099999999999</v>
      </c>
      <c r="G378" s="9">
        <v>16</v>
      </c>
      <c r="H378" s="9">
        <v>236</v>
      </c>
      <c r="I378" s="9">
        <v>-90</v>
      </c>
      <c r="J378" s="9">
        <v>0.27600000000000002</v>
      </c>
      <c r="K378" s="11"/>
      <c r="L378" s="9">
        <v>0.27600000000000002</v>
      </c>
      <c r="M378" s="12">
        <f t="shared" si="11"/>
        <v>7.9671999999999993E-2</v>
      </c>
    </row>
    <row r="379" spans="2:13" s="12" customFormat="1" x14ac:dyDescent="0.25">
      <c r="B379" s="1"/>
      <c r="C379" s="1"/>
      <c r="D379" s="13">
        <v>11</v>
      </c>
      <c r="E379" s="9">
        <v>3.9E-2</v>
      </c>
      <c r="F379" s="9">
        <v>217.37799999999999</v>
      </c>
      <c r="G379" s="9">
        <v>30.332999999999998</v>
      </c>
      <c r="H379" s="9">
        <v>236</v>
      </c>
      <c r="I379" s="9">
        <v>-90</v>
      </c>
      <c r="J379" s="9">
        <v>2.5129999999999999</v>
      </c>
      <c r="K379" s="11"/>
      <c r="L379" s="9">
        <v>2.5129999999999999</v>
      </c>
      <c r="M379" s="12">
        <f t="shared" si="11"/>
        <v>0.15934399999999999</v>
      </c>
    </row>
    <row r="380" spans="2:13" s="12" customFormat="1" x14ac:dyDescent="0.25">
      <c r="B380" s="1"/>
      <c r="C380" s="1"/>
      <c r="D380" s="13">
        <v>12</v>
      </c>
      <c r="E380" s="9">
        <v>4.1000000000000002E-2</v>
      </c>
      <c r="F380" s="9">
        <v>219.892</v>
      </c>
      <c r="G380" s="9">
        <v>30.332999999999998</v>
      </c>
      <c r="H380" s="9">
        <v>236</v>
      </c>
      <c r="I380" s="9">
        <v>-90</v>
      </c>
      <c r="J380" s="9">
        <v>2.6819999999999999</v>
      </c>
      <c r="K380" s="11"/>
      <c r="L380" s="9">
        <v>2.6819999999999999</v>
      </c>
      <c r="M380" s="12">
        <f t="shared" si="11"/>
        <v>0.23901600000000001</v>
      </c>
    </row>
    <row r="381" spans="2:13" s="12" customFormat="1" x14ac:dyDescent="0.25">
      <c r="B381" s="1"/>
      <c r="C381" s="1"/>
      <c r="D381" s="13">
        <v>13</v>
      </c>
      <c r="E381" s="9">
        <v>5.1999999999999998E-2</v>
      </c>
      <c r="F381" s="9">
        <v>126.395</v>
      </c>
      <c r="G381" s="9">
        <v>25</v>
      </c>
      <c r="H381" s="9">
        <v>140</v>
      </c>
      <c r="I381" s="9">
        <v>-90</v>
      </c>
      <c r="J381" s="9">
        <v>3.3719999999999999</v>
      </c>
      <c r="K381" s="11"/>
      <c r="L381" s="9">
        <v>3.3719999999999999</v>
      </c>
      <c r="M381" s="12">
        <f t="shared" si="11"/>
        <v>0.68933600000000006</v>
      </c>
    </row>
    <row r="382" spans="2:13" s="12" customFormat="1" x14ac:dyDescent="0.25">
      <c r="B382" s="1"/>
      <c r="C382" s="1"/>
      <c r="D382" s="13">
        <v>14</v>
      </c>
      <c r="E382" s="9">
        <v>1.4999999999999999E-2</v>
      </c>
      <c r="F382" s="9">
        <v>20.085999999999999</v>
      </c>
      <c r="G382" s="9">
        <v>0</v>
      </c>
      <c r="H382" s="9">
        <v>117.667</v>
      </c>
      <c r="I382" s="9">
        <v>-90</v>
      </c>
      <c r="J382" s="9">
        <v>0.93500000000000005</v>
      </c>
      <c r="K382" s="11"/>
      <c r="L382" s="9">
        <v>0.93500000000000005</v>
      </c>
      <c r="M382" s="12">
        <f t="shared" si="11"/>
        <v>0.13336400000000001</v>
      </c>
    </row>
    <row r="383" spans="2:13" s="12" customFormat="1" x14ac:dyDescent="0.25">
      <c r="B383" s="1"/>
      <c r="C383" s="1"/>
      <c r="D383" s="13">
        <v>15</v>
      </c>
      <c r="E383" s="9">
        <v>1.7000000000000001E-2</v>
      </c>
      <c r="F383" s="9">
        <v>23.518999999999998</v>
      </c>
      <c r="G383" s="9">
        <v>8</v>
      </c>
      <c r="H383" s="9">
        <v>236</v>
      </c>
      <c r="I383" s="9">
        <v>-90</v>
      </c>
      <c r="J383" s="9">
        <v>1.0880000000000001</v>
      </c>
      <c r="K383" s="11"/>
      <c r="L383" s="9">
        <v>1.0880000000000001</v>
      </c>
      <c r="M383" s="12">
        <f t="shared" si="11"/>
        <v>0.105652</v>
      </c>
    </row>
    <row r="384" spans="2:13" s="12" customFormat="1" x14ac:dyDescent="0.25">
      <c r="B384" s="1"/>
      <c r="C384" s="1"/>
      <c r="D384" s="13">
        <v>16</v>
      </c>
      <c r="E384" s="9">
        <v>1.0999999999999999E-2</v>
      </c>
      <c r="F384" s="9">
        <v>19.695</v>
      </c>
      <c r="G384" s="9">
        <v>8</v>
      </c>
      <c r="H384" s="9">
        <v>30.332999999999998</v>
      </c>
      <c r="I384" s="9">
        <v>-90</v>
      </c>
      <c r="J384" s="9">
        <v>0.70499999999999996</v>
      </c>
      <c r="K384" s="11"/>
      <c r="L384" s="9">
        <v>0.70499999999999996</v>
      </c>
      <c r="M384" s="12">
        <f t="shared" si="11"/>
        <v>0.105652</v>
      </c>
    </row>
    <row r="385" spans="2:13" s="12" customFormat="1" x14ac:dyDescent="0.25">
      <c r="B385" s="1"/>
      <c r="C385" s="1"/>
      <c r="D385" s="13">
        <v>17</v>
      </c>
      <c r="E385" s="9">
        <v>1.0999999999999999E-2</v>
      </c>
      <c r="F385" s="9">
        <v>18.593</v>
      </c>
      <c r="G385" s="9">
        <v>16</v>
      </c>
      <c r="H385" s="9">
        <v>79.332999999999998</v>
      </c>
      <c r="I385" s="9">
        <v>-90</v>
      </c>
      <c r="J385" s="9">
        <v>0.67400000000000004</v>
      </c>
      <c r="K385" s="11"/>
      <c r="L385" s="9">
        <v>0.67400000000000004</v>
      </c>
      <c r="M385" s="12">
        <f t="shared" si="11"/>
        <v>7.9671999999999993E-2</v>
      </c>
    </row>
    <row r="386" spans="2:13" s="12" customFormat="1" x14ac:dyDescent="0.25">
      <c r="B386" s="1"/>
      <c r="C386" s="1"/>
      <c r="D386" s="13">
        <v>18</v>
      </c>
      <c r="E386" s="9">
        <v>1.4E-2</v>
      </c>
      <c r="F386" s="9">
        <v>20.798999999999999</v>
      </c>
      <c r="G386" s="9">
        <v>16</v>
      </c>
      <c r="H386" s="9">
        <v>87.332999999999998</v>
      </c>
      <c r="I386" s="9">
        <v>-90</v>
      </c>
      <c r="J386" s="9">
        <v>0.874</v>
      </c>
      <c r="K386" s="11"/>
      <c r="L386" s="9">
        <v>0.874</v>
      </c>
      <c r="M386" s="12">
        <f t="shared" si="11"/>
        <v>0.105652</v>
      </c>
    </row>
    <row r="387" spans="2:13" s="12" customFormat="1" x14ac:dyDescent="0.25">
      <c r="B387" s="1"/>
      <c r="C387" s="1"/>
      <c r="D387" s="13">
        <v>19</v>
      </c>
      <c r="E387" s="9">
        <v>1.6E-2</v>
      </c>
      <c r="F387" s="9">
        <v>24.123000000000001</v>
      </c>
      <c r="G387" s="9">
        <v>8</v>
      </c>
      <c r="H387" s="9">
        <v>140</v>
      </c>
      <c r="I387" s="9">
        <v>-90</v>
      </c>
      <c r="J387" s="9">
        <v>1.0269999999999999</v>
      </c>
      <c r="K387" s="11"/>
      <c r="L387" s="9">
        <v>1.0269999999999999</v>
      </c>
      <c r="M387" s="12">
        <f t="shared" si="11"/>
        <v>0.105652</v>
      </c>
    </row>
    <row r="388" spans="2:13" s="12" customFormat="1" x14ac:dyDescent="0.25">
      <c r="B388" s="1"/>
      <c r="C388" s="1"/>
      <c r="D388" s="13">
        <v>20</v>
      </c>
      <c r="E388" s="9">
        <v>1.6E-2</v>
      </c>
      <c r="F388" s="9">
        <v>24.111000000000001</v>
      </c>
      <c r="G388" s="9">
        <v>8</v>
      </c>
      <c r="H388" s="9">
        <v>167.333</v>
      </c>
      <c r="I388" s="9">
        <v>-90</v>
      </c>
      <c r="J388" s="9">
        <v>1.042</v>
      </c>
      <c r="K388" s="11"/>
      <c r="L388" s="9">
        <v>1.042</v>
      </c>
      <c r="M388" s="12">
        <f t="shared" si="11"/>
        <v>0.105652</v>
      </c>
    </row>
    <row r="389" spans="2:13" s="12" customFormat="1" x14ac:dyDescent="0.25">
      <c r="B389" s="1"/>
      <c r="C389" s="1"/>
      <c r="D389" s="13">
        <v>21</v>
      </c>
      <c r="E389" s="9">
        <v>1.4E-2</v>
      </c>
      <c r="F389" s="9">
        <v>23.082000000000001</v>
      </c>
      <c r="G389" s="9">
        <v>8</v>
      </c>
      <c r="H389" s="9">
        <v>140</v>
      </c>
      <c r="I389" s="9">
        <v>-90</v>
      </c>
      <c r="J389" s="9">
        <v>0.92</v>
      </c>
      <c r="K389" s="11"/>
      <c r="L389" s="9">
        <v>0.92</v>
      </c>
      <c r="M389" s="12">
        <f t="shared" si="11"/>
        <v>0.105652</v>
      </c>
    </row>
    <row r="390" spans="2:13" s="12" customFormat="1" x14ac:dyDescent="0.25">
      <c r="B390" s="1"/>
      <c r="C390" s="1"/>
      <c r="D390" s="13">
        <v>22</v>
      </c>
      <c r="E390" s="9">
        <v>1.4999999999999999E-2</v>
      </c>
      <c r="F390" s="9">
        <v>17.655999999999999</v>
      </c>
      <c r="G390" s="9">
        <v>8</v>
      </c>
      <c r="H390" s="9">
        <v>30.332999999999998</v>
      </c>
      <c r="I390" s="9">
        <v>-90</v>
      </c>
      <c r="J390" s="9">
        <v>0.95</v>
      </c>
      <c r="K390" s="11"/>
      <c r="L390" s="9">
        <v>0.95</v>
      </c>
      <c r="M390" s="12">
        <f t="shared" si="11"/>
        <v>0.105652</v>
      </c>
    </row>
    <row r="391" spans="2:13" s="12" customFormat="1" x14ac:dyDescent="0.25">
      <c r="B391" s="1"/>
      <c r="C391" s="1"/>
      <c r="D391" s="13">
        <v>23</v>
      </c>
      <c r="E391" s="9">
        <v>1.7000000000000001E-2</v>
      </c>
      <c r="F391" s="9">
        <v>23.318999999999999</v>
      </c>
      <c r="G391" s="9">
        <v>16</v>
      </c>
      <c r="H391" s="9">
        <v>167.333</v>
      </c>
      <c r="I391" s="9">
        <v>-90</v>
      </c>
      <c r="J391" s="9">
        <v>1.0880000000000001</v>
      </c>
      <c r="K391" s="11"/>
      <c r="L391" s="9">
        <v>1.0880000000000001</v>
      </c>
      <c r="M391" s="12">
        <f t="shared" si="11"/>
        <v>0.105652</v>
      </c>
    </row>
    <row r="392" spans="2:13" s="12" customFormat="1" x14ac:dyDescent="0.25">
      <c r="B392" s="1"/>
      <c r="C392" s="1"/>
      <c r="D392" s="13">
        <v>24</v>
      </c>
      <c r="E392" s="9">
        <v>1.2999999999999999E-2</v>
      </c>
      <c r="F392" s="9">
        <v>23.76</v>
      </c>
      <c r="G392" s="9">
        <v>8</v>
      </c>
      <c r="H392" s="9">
        <v>170.333</v>
      </c>
      <c r="I392" s="9">
        <v>-90</v>
      </c>
      <c r="J392" s="9">
        <v>0.85799999999999998</v>
      </c>
      <c r="K392" s="11"/>
      <c r="L392" s="9">
        <v>0.85799999999999998</v>
      </c>
      <c r="M392" s="12">
        <f t="shared" si="11"/>
        <v>0.105652</v>
      </c>
    </row>
    <row r="393" spans="2:13" s="12" customFormat="1" x14ac:dyDescent="0.25">
      <c r="B393" s="1"/>
      <c r="C393" s="1"/>
      <c r="D393" s="13">
        <v>25</v>
      </c>
      <c r="E393" s="9">
        <v>1.9E-2</v>
      </c>
      <c r="F393" s="9">
        <v>18.904</v>
      </c>
      <c r="G393" s="9">
        <v>8</v>
      </c>
      <c r="H393" s="9">
        <v>55</v>
      </c>
      <c r="I393" s="9">
        <v>-90</v>
      </c>
      <c r="J393" s="9">
        <v>1.2569999999999999</v>
      </c>
      <c r="K393" s="11"/>
      <c r="L393" s="9">
        <v>1.2569999999999999</v>
      </c>
      <c r="M393" s="12">
        <f t="shared" si="11"/>
        <v>0.47803200000000001</v>
      </c>
    </row>
    <row r="394" spans="2:13" s="12" customFormat="1" x14ac:dyDescent="0.25">
      <c r="B394" s="1"/>
      <c r="C394" s="1"/>
      <c r="D394" s="13">
        <v>26</v>
      </c>
      <c r="E394" s="9">
        <v>1.7000000000000001E-2</v>
      </c>
      <c r="F394" s="9">
        <v>20.393999999999998</v>
      </c>
      <c r="G394" s="9">
        <v>16</v>
      </c>
      <c r="H394" s="9">
        <v>107</v>
      </c>
      <c r="I394" s="9">
        <v>-90</v>
      </c>
      <c r="J394" s="9">
        <v>1.0880000000000001</v>
      </c>
      <c r="K394" s="11"/>
      <c r="L394" s="9">
        <v>1.0880000000000001</v>
      </c>
      <c r="M394" s="12">
        <f t="shared" si="11"/>
        <v>0.213036</v>
      </c>
    </row>
    <row r="395" spans="2:13" s="12" customFormat="1" x14ac:dyDescent="0.25">
      <c r="B395" s="1"/>
      <c r="C395" s="1"/>
      <c r="D395" s="13">
        <v>27</v>
      </c>
      <c r="E395" s="9">
        <v>71.323999999999998</v>
      </c>
      <c r="F395" s="9">
        <v>228.75899999999999</v>
      </c>
      <c r="G395" s="9">
        <v>0</v>
      </c>
      <c r="H395" s="9">
        <v>255</v>
      </c>
      <c r="I395" s="9">
        <v>0</v>
      </c>
      <c r="J395" s="9">
        <v>0</v>
      </c>
      <c r="K395" s="11"/>
    </row>
    <row r="396" spans="2:13" s="12" customFormat="1" x14ac:dyDescent="0.25">
      <c r="B396" s="1"/>
      <c r="C396" s="1"/>
      <c r="D396" s="13">
        <v>28</v>
      </c>
      <c r="E396" s="9">
        <v>1E-3</v>
      </c>
      <c r="F396" s="9">
        <v>38</v>
      </c>
      <c r="G396" s="9">
        <v>8</v>
      </c>
      <c r="H396" s="9">
        <v>107</v>
      </c>
      <c r="I396" s="9">
        <v>-90</v>
      </c>
      <c r="J396" s="9">
        <v>6.0999999999999999E-2</v>
      </c>
      <c r="K396" s="11"/>
    </row>
    <row r="397" spans="2:13" s="12" customFormat="1" x14ac:dyDescent="0.25">
      <c r="B397" s="1"/>
      <c r="C397" s="1"/>
      <c r="D397" s="13">
        <v>29</v>
      </c>
      <c r="E397" s="9">
        <v>1E-3</v>
      </c>
      <c r="F397" s="9">
        <v>26.167000000000002</v>
      </c>
      <c r="G397" s="9">
        <v>16</v>
      </c>
      <c r="H397" s="9">
        <v>30.332999999999998</v>
      </c>
      <c r="I397" s="9">
        <v>-90</v>
      </c>
      <c r="J397" s="9">
        <v>7.6999999999999999E-2</v>
      </c>
      <c r="K397" s="11"/>
    </row>
    <row r="398" spans="2:13" s="12" customFormat="1" x14ac:dyDescent="0.25">
      <c r="B398" s="1"/>
      <c r="C398" s="1"/>
      <c r="D398" s="13">
        <v>30</v>
      </c>
      <c r="E398" s="10">
        <v>9.3950000000000001E-4</v>
      </c>
      <c r="F398" s="9">
        <v>49.5</v>
      </c>
      <c r="G398" s="9">
        <v>25</v>
      </c>
      <c r="H398" s="9">
        <v>117.667</v>
      </c>
      <c r="I398" s="9">
        <v>-90</v>
      </c>
      <c r="J398" s="9">
        <v>4.5999999999999999E-2</v>
      </c>
      <c r="K398" s="11"/>
    </row>
    <row r="399" spans="2:13" s="12" customFormat="1" x14ac:dyDescent="0.25">
      <c r="B399" s="1"/>
      <c r="C399" s="1"/>
      <c r="D399" s="13">
        <v>31</v>
      </c>
      <c r="E399" s="10">
        <v>9.3950000000000001E-4</v>
      </c>
      <c r="F399" s="9">
        <v>63.75</v>
      </c>
      <c r="G399" s="9">
        <v>8</v>
      </c>
      <c r="H399" s="9">
        <v>159</v>
      </c>
      <c r="I399" s="9">
        <v>-90</v>
      </c>
      <c r="J399" s="9">
        <v>4.5999999999999999E-2</v>
      </c>
      <c r="K399" s="11"/>
    </row>
    <row r="400" spans="2:13" s="12" customFormat="1" x14ac:dyDescent="0.25">
      <c r="B400" s="1"/>
      <c r="C400" s="1"/>
      <c r="D400" s="13">
        <v>32</v>
      </c>
      <c r="E400" s="9">
        <v>1E-3</v>
      </c>
      <c r="F400" s="9">
        <v>56.722000000000001</v>
      </c>
      <c r="G400" s="9">
        <v>25</v>
      </c>
      <c r="H400" s="9">
        <v>87.332999999999998</v>
      </c>
      <c r="I400" s="9">
        <v>-90</v>
      </c>
      <c r="J400" s="9">
        <v>7.6999999999999999E-2</v>
      </c>
      <c r="K400" s="11"/>
    </row>
    <row r="401" spans="2:11" s="12" customFormat="1" x14ac:dyDescent="0.25">
      <c r="B401" s="1"/>
      <c r="C401" s="1"/>
      <c r="D401" s="13">
        <v>33</v>
      </c>
      <c r="E401" s="9">
        <v>1E-3</v>
      </c>
      <c r="F401" s="9">
        <v>53.167000000000002</v>
      </c>
      <c r="G401" s="9">
        <v>25</v>
      </c>
      <c r="H401" s="9">
        <v>107</v>
      </c>
      <c r="I401" s="9">
        <v>-90</v>
      </c>
      <c r="J401" s="9">
        <v>7.6999999999999999E-2</v>
      </c>
      <c r="K401" s="11"/>
    </row>
    <row r="402" spans="2:11" s="12" customFormat="1" x14ac:dyDescent="0.25">
      <c r="B402" s="1"/>
      <c r="C402" s="1"/>
      <c r="D402" s="13">
        <v>34</v>
      </c>
      <c r="E402" s="9">
        <v>71.323999999999998</v>
      </c>
      <c r="F402" s="9">
        <v>228.75899999999999</v>
      </c>
      <c r="G402" s="9">
        <v>0</v>
      </c>
      <c r="H402" s="9">
        <v>255</v>
      </c>
      <c r="I402" s="9">
        <v>0</v>
      </c>
      <c r="J402" s="9">
        <v>0</v>
      </c>
      <c r="K402" s="11"/>
    </row>
    <row r="403" spans="2:11" s="12" customFormat="1" x14ac:dyDescent="0.25">
      <c r="B403" s="1"/>
      <c r="C403" s="1"/>
      <c r="D403" s="13">
        <v>35</v>
      </c>
      <c r="E403" s="9">
        <v>71.323999999999998</v>
      </c>
      <c r="F403" s="9">
        <v>228.75899999999999</v>
      </c>
      <c r="G403" s="9">
        <v>0</v>
      </c>
      <c r="H403" s="9">
        <v>255</v>
      </c>
      <c r="I403" s="9">
        <v>0</v>
      </c>
      <c r="J403" s="9">
        <v>0</v>
      </c>
      <c r="K403" s="11"/>
    </row>
    <row r="404" spans="2:11" s="12" customFormat="1" x14ac:dyDescent="0.25">
      <c r="B404" s="1"/>
      <c r="C404" s="1"/>
      <c r="D404" s="13">
        <v>36</v>
      </c>
      <c r="E404" s="10">
        <v>9.3950000000000001E-4</v>
      </c>
      <c r="F404" s="9">
        <v>50.167000000000002</v>
      </c>
      <c r="G404" s="9">
        <v>25</v>
      </c>
      <c r="H404" s="9">
        <v>107</v>
      </c>
      <c r="I404" s="9">
        <v>-90</v>
      </c>
      <c r="J404" s="9">
        <v>4.5999999999999999E-2</v>
      </c>
      <c r="K404" s="11"/>
    </row>
    <row r="405" spans="2:11" s="12" customFormat="1" x14ac:dyDescent="0.25">
      <c r="B405" s="1"/>
      <c r="C405" s="1"/>
      <c r="D405" s="13">
        <v>37</v>
      </c>
      <c r="E405" s="9">
        <v>2E-3</v>
      </c>
      <c r="F405" s="9">
        <v>45.094999999999999</v>
      </c>
      <c r="G405" s="9">
        <v>8</v>
      </c>
      <c r="H405" s="9">
        <v>140</v>
      </c>
      <c r="I405" s="9">
        <v>-90</v>
      </c>
      <c r="J405" s="9">
        <v>9.1999999999999998E-2</v>
      </c>
      <c r="K405" s="11"/>
    </row>
    <row r="406" spans="2:11" s="12" customFormat="1" x14ac:dyDescent="0.25">
      <c r="B406" s="1"/>
      <c r="C406" s="1"/>
      <c r="D406" s="13">
        <v>38</v>
      </c>
      <c r="E406" s="9">
        <v>2E-3</v>
      </c>
      <c r="F406" s="9">
        <v>84.966999999999999</v>
      </c>
      <c r="G406" s="9">
        <v>25</v>
      </c>
      <c r="H406" s="9">
        <v>134.333</v>
      </c>
      <c r="I406" s="9">
        <v>-90</v>
      </c>
      <c r="J406" s="9">
        <v>0.13800000000000001</v>
      </c>
      <c r="K406" s="11"/>
    </row>
    <row r="407" spans="2:11" s="12" customFormat="1" x14ac:dyDescent="0.25">
      <c r="B407" s="1"/>
      <c r="C407" s="1"/>
      <c r="D407" s="13">
        <v>39</v>
      </c>
      <c r="E407" s="9">
        <v>6.0000000000000001E-3</v>
      </c>
      <c r="F407" s="9">
        <v>53.357999999999997</v>
      </c>
      <c r="G407" s="9">
        <v>16</v>
      </c>
      <c r="H407" s="9">
        <v>71.332999999999998</v>
      </c>
      <c r="I407" s="9">
        <v>-90</v>
      </c>
      <c r="J407" s="9">
        <v>0.39800000000000002</v>
      </c>
      <c r="K407" s="11"/>
    </row>
    <row r="408" spans="2:11" s="12" customFormat="1" x14ac:dyDescent="0.25">
      <c r="B408" s="1"/>
      <c r="C408" s="1"/>
      <c r="D408" s="13">
        <v>40</v>
      </c>
      <c r="E408" s="9">
        <v>1E-3</v>
      </c>
      <c r="F408" s="9">
        <v>99.221999999999994</v>
      </c>
      <c r="G408" s="9">
        <v>25</v>
      </c>
      <c r="H408" s="9">
        <v>246.667</v>
      </c>
      <c r="I408" s="9">
        <v>-90</v>
      </c>
      <c r="J408" s="9">
        <v>7.6999999999999999E-2</v>
      </c>
      <c r="K408" s="11"/>
    </row>
    <row r="409" spans="2:11" s="12" customFormat="1" x14ac:dyDescent="0.25">
      <c r="B409" s="1"/>
      <c r="C409" s="1"/>
      <c r="D409" s="13">
        <v>41</v>
      </c>
      <c r="E409" s="9">
        <v>1E-3</v>
      </c>
      <c r="F409" s="9">
        <v>79.332999999999998</v>
      </c>
      <c r="G409" s="9">
        <v>16</v>
      </c>
      <c r="H409" s="9">
        <v>194.333</v>
      </c>
      <c r="I409" s="9">
        <v>-90</v>
      </c>
      <c r="J409" s="9">
        <v>6.0999999999999999E-2</v>
      </c>
      <c r="K409" s="11"/>
    </row>
    <row r="410" spans="2:11" s="12" customFormat="1" x14ac:dyDescent="0.25">
      <c r="B410" s="1"/>
      <c r="C410" s="1"/>
      <c r="D410" s="13">
        <v>42</v>
      </c>
      <c r="E410" s="9">
        <v>1E-3</v>
      </c>
      <c r="F410" s="9">
        <v>146.333</v>
      </c>
      <c r="G410" s="9">
        <v>126</v>
      </c>
      <c r="H410" s="9">
        <v>159</v>
      </c>
      <c r="I410" s="9">
        <v>-90</v>
      </c>
      <c r="J410" s="9">
        <v>6.0999999999999999E-2</v>
      </c>
      <c r="K410" s="11"/>
    </row>
    <row r="411" spans="2:11" s="12" customFormat="1" x14ac:dyDescent="0.25">
      <c r="B411" s="1"/>
      <c r="C411" s="1"/>
      <c r="D411" s="13">
        <v>43</v>
      </c>
      <c r="E411" s="10">
        <v>9.3950000000000001E-4</v>
      </c>
      <c r="F411" s="9">
        <v>25.417000000000002</v>
      </c>
      <c r="G411" s="9">
        <v>16</v>
      </c>
      <c r="H411" s="9">
        <v>30.332999999999998</v>
      </c>
      <c r="I411" s="9">
        <v>-90</v>
      </c>
      <c r="J411" s="9">
        <v>4.5999999999999999E-2</v>
      </c>
      <c r="K411" s="11"/>
    </row>
    <row r="412" spans="2:11" s="12" customFormat="1" x14ac:dyDescent="0.25">
      <c r="B412" s="1"/>
      <c r="C412" s="1"/>
      <c r="D412" s="13">
        <v>44</v>
      </c>
      <c r="E412" s="9">
        <v>1E-3</v>
      </c>
      <c r="F412" s="9">
        <v>53.732999999999997</v>
      </c>
      <c r="G412" s="9">
        <v>30.332999999999998</v>
      </c>
      <c r="H412" s="9">
        <v>76.667000000000002</v>
      </c>
      <c r="I412" s="9">
        <v>-90</v>
      </c>
      <c r="J412" s="9">
        <v>6.0999999999999999E-2</v>
      </c>
      <c r="K412" s="11"/>
    </row>
    <row r="413" spans="2:11" s="12" customFormat="1" x14ac:dyDescent="0.25">
      <c r="B413" s="1"/>
      <c r="C413" s="1"/>
      <c r="D413" s="13">
        <v>45</v>
      </c>
      <c r="E413" s="9">
        <v>1E-3</v>
      </c>
      <c r="F413" s="9">
        <v>41.332999999999998</v>
      </c>
      <c r="G413" s="9">
        <v>25</v>
      </c>
      <c r="H413" s="9">
        <v>58</v>
      </c>
      <c r="I413" s="9">
        <v>-90</v>
      </c>
      <c r="J413" s="9">
        <v>6.0999999999999999E-2</v>
      </c>
      <c r="K413" s="11"/>
    </row>
    <row r="414" spans="2:11" s="12" customFormat="1" x14ac:dyDescent="0.25">
      <c r="B414" s="1"/>
      <c r="C414" s="1"/>
      <c r="D414" s="13">
        <v>46</v>
      </c>
      <c r="E414" s="9">
        <v>1E-3</v>
      </c>
      <c r="F414" s="9">
        <v>56.933</v>
      </c>
      <c r="G414" s="9">
        <v>16</v>
      </c>
      <c r="H414" s="9">
        <v>123.333</v>
      </c>
      <c r="I414" s="9">
        <v>-90</v>
      </c>
      <c r="J414" s="9">
        <v>6.0999999999999999E-2</v>
      </c>
      <c r="K414" s="11"/>
    </row>
    <row r="415" spans="2:11" s="12" customFormat="1" x14ac:dyDescent="0.25">
      <c r="B415" s="1"/>
      <c r="C415" s="1"/>
      <c r="D415" s="13">
        <v>47</v>
      </c>
      <c r="E415" s="9">
        <v>1E-3</v>
      </c>
      <c r="F415" s="9">
        <v>141</v>
      </c>
      <c r="G415" s="9">
        <v>55</v>
      </c>
      <c r="H415" s="9">
        <v>211.333</v>
      </c>
      <c r="I415" s="9">
        <v>-90</v>
      </c>
      <c r="J415" s="9">
        <v>6.0999999999999999E-2</v>
      </c>
      <c r="K415" s="11"/>
    </row>
    <row r="416" spans="2:11" s="12" customFormat="1" x14ac:dyDescent="0.25">
      <c r="B416" s="1"/>
      <c r="C416" s="1"/>
      <c r="D416" s="13">
        <v>48</v>
      </c>
      <c r="E416" s="9">
        <v>1E-3</v>
      </c>
      <c r="F416" s="9">
        <v>86.533000000000001</v>
      </c>
      <c r="G416" s="9">
        <v>30.332999999999998</v>
      </c>
      <c r="H416" s="9">
        <v>126</v>
      </c>
      <c r="I416" s="9">
        <v>-90</v>
      </c>
      <c r="J416" s="9">
        <v>6.0999999999999999E-2</v>
      </c>
      <c r="K416" s="11"/>
    </row>
    <row r="417" spans="2:13" s="12" customFormat="1" x14ac:dyDescent="0.25">
      <c r="B417" s="1"/>
      <c r="C417" s="1"/>
      <c r="D417" s="13">
        <v>49</v>
      </c>
      <c r="E417" s="9">
        <v>1E-3</v>
      </c>
      <c r="F417" s="9">
        <v>55.267000000000003</v>
      </c>
      <c r="G417" s="9">
        <v>16</v>
      </c>
      <c r="H417" s="9">
        <v>87.332999999999998</v>
      </c>
      <c r="I417" s="9">
        <v>-90</v>
      </c>
      <c r="J417" s="9">
        <v>6.0999999999999999E-2</v>
      </c>
      <c r="K417" s="11"/>
    </row>
    <row r="418" spans="2:13" s="12" customFormat="1" x14ac:dyDescent="0.25">
      <c r="B418" s="1"/>
      <c r="C418" s="1"/>
      <c r="D418" s="13">
        <v>50</v>
      </c>
      <c r="E418" s="9">
        <v>1E-3</v>
      </c>
      <c r="F418" s="9">
        <v>26.4</v>
      </c>
      <c r="G418" s="9">
        <v>16</v>
      </c>
      <c r="H418" s="9">
        <v>35.667000000000002</v>
      </c>
      <c r="I418" s="9">
        <v>-90</v>
      </c>
      <c r="J418" s="9">
        <v>6.0999999999999999E-2</v>
      </c>
      <c r="K418" s="11"/>
    </row>
    <row r="419" spans="2:13" s="12" customFormat="1" x14ac:dyDescent="0.25">
      <c r="B419" s="1"/>
      <c r="C419" s="1"/>
      <c r="D419" s="13">
        <v>51</v>
      </c>
      <c r="E419" s="9">
        <v>4.0000000000000001E-3</v>
      </c>
      <c r="F419" s="9">
        <v>120.807</v>
      </c>
      <c r="G419" s="9">
        <v>25</v>
      </c>
      <c r="H419" s="9">
        <v>197.333</v>
      </c>
      <c r="I419" s="9">
        <v>-90</v>
      </c>
      <c r="J419" s="9">
        <v>0.27600000000000002</v>
      </c>
      <c r="K419" s="11"/>
    </row>
    <row r="420" spans="2:13" s="12" customFormat="1" x14ac:dyDescent="0.25">
      <c r="B420" s="1"/>
      <c r="C420" s="1"/>
      <c r="D420" s="13">
        <v>52</v>
      </c>
      <c r="E420" s="9">
        <v>2E-3</v>
      </c>
      <c r="F420" s="9">
        <v>61.406999999999996</v>
      </c>
      <c r="G420" s="9">
        <v>8</v>
      </c>
      <c r="H420" s="9">
        <v>175.667</v>
      </c>
      <c r="I420" s="9">
        <v>-90</v>
      </c>
      <c r="J420" s="9">
        <v>0.123</v>
      </c>
      <c r="K420" s="11"/>
    </row>
    <row r="421" spans="2:13" s="12" customFormat="1" x14ac:dyDescent="0.25">
      <c r="B421" s="1"/>
      <c r="C421" s="1"/>
      <c r="D421" s="13"/>
      <c r="E421" s="1"/>
      <c r="F421"/>
      <c r="H421" s="11"/>
      <c r="I421" s="11"/>
      <c r="J421" s="11"/>
      <c r="K421" s="11"/>
    </row>
    <row r="422" spans="2:13" s="12" customFormat="1" x14ac:dyDescent="0.25">
      <c r="B422" s="1"/>
      <c r="C422" s="1"/>
      <c r="D422" s="13"/>
      <c r="E422" s="1"/>
      <c r="F422"/>
      <c r="H422" s="11"/>
      <c r="I422" s="11"/>
      <c r="J422" s="11"/>
      <c r="K422" s="11"/>
    </row>
    <row r="423" spans="2:13" s="12" customFormat="1" x14ac:dyDescent="0.25">
      <c r="B423" s="1"/>
      <c r="C423" s="1"/>
      <c r="E423" s="1"/>
      <c r="F423"/>
      <c r="H423" s="11"/>
      <c r="I423" s="11"/>
      <c r="J423" s="11"/>
      <c r="K423" s="11"/>
    </row>
    <row r="424" spans="2:13" s="12" customFormat="1" ht="18.600000000000001" customHeight="1" x14ac:dyDescent="0.25">
      <c r="B424" s="1" t="s">
        <v>466</v>
      </c>
      <c r="C424" s="1" t="s">
        <v>469</v>
      </c>
      <c r="D424" s="12" t="s">
        <v>471</v>
      </c>
      <c r="E424" s="1" t="s">
        <v>468</v>
      </c>
      <c r="F424" t="s">
        <v>29</v>
      </c>
      <c r="G424" s="1" t="s">
        <v>472</v>
      </c>
      <c r="H424" s="11">
        <v>3</v>
      </c>
      <c r="I424" s="11">
        <v>0.73599999999999999</v>
      </c>
      <c r="J424" s="11">
        <v>4.3300000000000005E-2</v>
      </c>
      <c r="K424" s="11">
        <v>3</v>
      </c>
      <c r="L424" s="12">
        <v>0.98199999999999998</v>
      </c>
      <c r="M424" s="12">
        <v>7.6207999999999998E-2</v>
      </c>
    </row>
    <row r="425" spans="2:13" s="12" customFormat="1" ht="18.600000000000001" customHeight="1" x14ac:dyDescent="0.25">
      <c r="B425" s="1" t="s">
        <v>466</v>
      </c>
      <c r="C425" s="1" t="s">
        <v>469</v>
      </c>
      <c r="D425" s="12" t="s">
        <v>471</v>
      </c>
      <c r="E425" s="1" t="s">
        <v>468</v>
      </c>
      <c r="F425" t="s">
        <v>29</v>
      </c>
      <c r="G425" s="12" t="s">
        <v>473</v>
      </c>
      <c r="H425" s="11">
        <v>3</v>
      </c>
      <c r="I425" s="11">
        <v>0.66</v>
      </c>
      <c r="J425" s="11">
        <v>5.7156000000000005E-2</v>
      </c>
      <c r="K425" s="11">
        <v>3</v>
      </c>
      <c r="L425" s="12">
        <v>0.997</v>
      </c>
      <c r="M425" s="12">
        <v>8.8331999999999994E-2</v>
      </c>
    </row>
    <row r="426" spans="2:13" s="12" customFormat="1" ht="18.600000000000001" customHeight="1" x14ac:dyDescent="0.25">
      <c r="B426" s="1" t="s">
        <v>466</v>
      </c>
      <c r="C426" s="1" t="s">
        <v>469</v>
      </c>
      <c r="D426" s="12" t="s">
        <v>471</v>
      </c>
      <c r="E426" s="1" t="s">
        <v>468</v>
      </c>
      <c r="F426" t="s">
        <v>29</v>
      </c>
      <c r="G426" s="12" t="s">
        <v>474</v>
      </c>
      <c r="H426" s="11">
        <v>3</v>
      </c>
      <c r="I426" s="11">
        <v>0.754</v>
      </c>
      <c r="J426" s="11">
        <v>5.7156000000000005E-2</v>
      </c>
      <c r="K426" s="11">
        <v>3</v>
      </c>
      <c r="L426" s="12">
        <v>0.98599999999999999</v>
      </c>
      <c r="M426" s="12">
        <v>6.2351999999999998E-2</v>
      </c>
    </row>
    <row r="427" spans="2:13" s="12" customFormat="1" ht="18.600000000000001" customHeight="1" x14ac:dyDescent="0.25">
      <c r="B427" s="1" t="s">
        <v>466</v>
      </c>
      <c r="C427" s="1" t="s">
        <v>469</v>
      </c>
      <c r="D427" s="12" t="s">
        <v>471</v>
      </c>
      <c r="E427" s="1" t="s">
        <v>468</v>
      </c>
      <c r="F427" t="s">
        <v>29</v>
      </c>
      <c r="G427" s="12" t="s">
        <v>475</v>
      </c>
      <c r="H427" s="11">
        <v>3</v>
      </c>
      <c r="I427" s="11">
        <v>0.80500000000000005</v>
      </c>
      <c r="J427" s="11">
        <v>4.3300000000000005E-2</v>
      </c>
      <c r="K427" s="11">
        <v>3</v>
      </c>
      <c r="L427" s="12">
        <v>0.96099999999999997</v>
      </c>
      <c r="M427" s="12">
        <v>3.1175999999999999E-2</v>
      </c>
    </row>
    <row r="428" spans="2:13" s="12" customFormat="1" ht="18.600000000000001" customHeight="1" x14ac:dyDescent="0.25">
      <c r="B428" s="1" t="s">
        <v>466</v>
      </c>
      <c r="C428" s="1" t="s">
        <v>469</v>
      </c>
      <c r="D428" s="12" t="s">
        <v>471</v>
      </c>
      <c r="E428" s="1" t="s">
        <v>468</v>
      </c>
      <c r="F428" t="s">
        <v>29</v>
      </c>
      <c r="G428" s="1" t="s">
        <v>584</v>
      </c>
      <c r="H428" s="11">
        <v>3</v>
      </c>
      <c r="I428" s="12">
        <v>0.54600000000000004</v>
      </c>
      <c r="J428" s="12">
        <v>3.9835999999999996E-2</v>
      </c>
      <c r="K428" s="11">
        <v>3</v>
      </c>
      <c r="L428" s="12">
        <v>0.98399999999999999</v>
      </c>
      <c r="M428" s="12">
        <v>0.109116</v>
      </c>
    </row>
    <row r="429" spans="2:13" s="12" customFormat="1" ht="18.600000000000001" customHeight="1" x14ac:dyDescent="0.25">
      <c r="B429" s="1" t="s">
        <v>466</v>
      </c>
      <c r="C429" s="1" t="s">
        <v>469</v>
      </c>
      <c r="D429" s="12" t="s">
        <v>471</v>
      </c>
      <c r="E429" s="1" t="s">
        <v>468</v>
      </c>
      <c r="F429" t="s">
        <v>29</v>
      </c>
      <c r="G429" s="12" t="s">
        <v>476</v>
      </c>
      <c r="H429" s="11">
        <v>3</v>
      </c>
      <c r="I429" s="11">
        <v>0.88200000000000001</v>
      </c>
      <c r="J429" s="11">
        <v>3.9835999999999996E-2</v>
      </c>
      <c r="K429" s="11">
        <v>3</v>
      </c>
      <c r="L429" s="12">
        <v>0.99</v>
      </c>
      <c r="M429" s="12">
        <v>7.7939999999999995E-2</v>
      </c>
    </row>
    <row r="430" spans="2:13" s="12" customFormat="1" ht="18.600000000000001" customHeight="1" x14ac:dyDescent="0.25">
      <c r="B430" s="1" t="s">
        <v>466</v>
      </c>
      <c r="C430" s="1" t="s">
        <v>469</v>
      </c>
      <c r="D430" s="12" t="s">
        <v>471</v>
      </c>
      <c r="E430" s="1" t="s">
        <v>468</v>
      </c>
      <c r="F430" t="s">
        <v>29</v>
      </c>
      <c r="G430" s="12" t="s">
        <v>477</v>
      </c>
      <c r="H430" s="11">
        <v>3</v>
      </c>
      <c r="I430" s="11">
        <v>0.77300000000000002</v>
      </c>
      <c r="J430" s="11">
        <v>3.9835999999999996E-2</v>
      </c>
      <c r="K430" s="11">
        <v>3</v>
      </c>
      <c r="L430" s="12">
        <v>0.98399999999999999</v>
      </c>
      <c r="M430" s="12">
        <v>0.11777600000000001</v>
      </c>
    </row>
    <row r="431" spans="2:13" s="12" customFormat="1" ht="18.600000000000001" customHeight="1" x14ac:dyDescent="0.25">
      <c r="B431" s="1" t="s">
        <v>466</v>
      </c>
      <c r="C431" s="1" t="s">
        <v>469</v>
      </c>
      <c r="D431" s="12" t="s">
        <v>471</v>
      </c>
      <c r="E431" s="1" t="s">
        <v>468</v>
      </c>
      <c r="F431" t="s">
        <v>29</v>
      </c>
      <c r="G431" s="12" t="s">
        <v>478</v>
      </c>
      <c r="H431" s="11">
        <v>3</v>
      </c>
      <c r="I431" s="11">
        <v>0.87</v>
      </c>
      <c r="J431" s="11">
        <v>4.8495999999999997E-2</v>
      </c>
      <c r="K431" s="11">
        <v>3</v>
      </c>
      <c r="L431" s="12">
        <v>0.98399999999999999</v>
      </c>
      <c r="M431" s="12">
        <v>0.128168</v>
      </c>
    </row>
    <row r="432" spans="2:13" s="12" customFormat="1" ht="18.600000000000001" customHeight="1" x14ac:dyDescent="0.25">
      <c r="B432" s="1" t="s">
        <v>585</v>
      </c>
      <c r="C432" s="1" t="s">
        <v>469</v>
      </c>
      <c r="D432" s="12" t="s">
        <v>471</v>
      </c>
      <c r="E432" s="1" t="s">
        <v>57</v>
      </c>
      <c r="F432" t="s">
        <v>29</v>
      </c>
      <c r="G432" s="12" t="s">
        <v>479</v>
      </c>
      <c r="H432" s="11">
        <v>3</v>
      </c>
      <c r="I432" s="11">
        <v>0.89900000000000002</v>
      </c>
      <c r="J432" s="11">
        <v>3.9835999999999996E-2</v>
      </c>
      <c r="K432" s="11">
        <v>3</v>
      </c>
      <c r="L432" s="12">
        <v>0.95</v>
      </c>
      <c r="M432" s="12">
        <v>0</v>
      </c>
    </row>
    <row r="433" spans="2:13" s="12" customFormat="1" x14ac:dyDescent="0.25">
      <c r="B433" s="1"/>
      <c r="C433" s="1"/>
      <c r="E433" s="1"/>
      <c r="F433"/>
      <c r="H433" s="11"/>
      <c r="I433" s="11"/>
      <c r="J433" s="11"/>
      <c r="K433" s="11"/>
    </row>
    <row r="434" spans="2:13" s="12" customFormat="1" x14ac:dyDescent="0.25">
      <c r="B434" s="1"/>
      <c r="C434" s="1"/>
      <c r="E434" s="1"/>
      <c r="F434"/>
      <c r="H434" s="11"/>
      <c r="I434" s="11"/>
      <c r="J434" s="11"/>
      <c r="K434" s="11"/>
    </row>
    <row r="435" spans="2:13" s="12" customFormat="1" x14ac:dyDescent="0.25">
      <c r="B435" s="1"/>
      <c r="C435" s="1"/>
      <c r="D435" s="13"/>
      <c r="E435" t="s">
        <v>373</v>
      </c>
      <c r="F435" t="s">
        <v>374</v>
      </c>
      <c r="G435" t="s">
        <v>375</v>
      </c>
      <c r="H435" t="s">
        <v>376</v>
      </c>
      <c r="I435" t="s">
        <v>377</v>
      </c>
      <c r="J435" t="s">
        <v>378</v>
      </c>
      <c r="K435"/>
      <c r="L435" t="s">
        <v>379</v>
      </c>
      <c r="M435" t="s">
        <v>380</v>
      </c>
    </row>
    <row r="436" spans="2:13" s="12" customFormat="1" x14ac:dyDescent="0.25">
      <c r="B436" s="1"/>
      <c r="C436" s="1"/>
      <c r="D436" s="13">
        <v>1</v>
      </c>
      <c r="E436" s="9">
        <v>4.0000000000000001E-3</v>
      </c>
      <c r="F436" s="9">
        <v>4.9000000000000002E-2</v>
      </c>
      <c r="G436" s="9">
        <v>0</v>
      </c>
      <c r="H436" s="9">
        <v>13.333</v>
      </c>
      <c r="I436" s="9">
        <v>-90</v>
      </c>
      <c r="J436" s="9">
        <v>0.99</v>
      </c>
      <c r="K436" s="11"/>
      <c r="L436" s="9">
        <v>0.99</v>
      </c>
      <c r="M436" s="12">
        <f>1.732*J446</f>
        <v>0.119508</v>
      </c>
    </row>
    <row r="437" spans="2:13" s="12" customFormat="1" x14ac:dyDescent="0.25">
      <c r="B437" s="1"/>
      <c r="C437" s="1"/>
      <c r="D437" s="13">
        <v>2</v>
      </c>
      <c r="E437" s="9">
        <v>4.0000000000000001E-3</v>
      </c>
      <c r="F437" s="9">
        <v>4.9000000000000002E-2</v>
      </c>
      <c r="G437" s="9">
        <v>0</v>
      </c>
      <c r="H437" s="9">
        <v>13.333</v>
      </c>
      <c r="I437" s="9">
        <v>-90</v>
      </c>
      <c r="J437" s="9">
        <v>0.98199999999999998</v>
      </c>
      <c r="K437" s="11"/>
      <c r="L437" s="9">
        <v>0.98199999999999998</v>
      </c>
      <c r="M437" s="12">
        <f t="shared" ref="M437:M445" si="12">1.732*J447</f>
        <v>7.6207999999999998E-2</v>
      </c>
    </row>
    <row r="438" spans="2:13" s="12" customFormat="1" x14ac:dyDescent="0.25">
      <c r="B438" s="1"/>
      <c r="C438" s="1"/>
      <c r="D438" s="13">
        <v>3</v>
      </c>
      <c r="E438" s="9">
        <v>4.0000000000000001E-3</v>
      </c>
      <c r="F438" s="9">
        <v>0.68500000000000005</v>
      </c>
      <c r="G438" s="9">
        <v>0</v>
      </c>
      <c r="H438" s="9">
        <v>189</v>
      </c>
      <c r="I438" s="9">
        <v>-90</v>
      </c>
      <c r="J438" s="9">
        <v>0.997</v>
      </c>
      <c r="K438" s="11"/>
      <c r="L438" s="9">
        <v>0.997</v>
      </c>
      <c r="M438" s="12">
        <f t="shared" si="12"/>
        <v>8.8331999999999994E-2</v>
      </c>
    </row>
    <row r="439" spans="2:13" s="12" customFormat="1" x14ac:dyDescent="0.25">
      <c r="B439" s="1"/>
      <c r="C439" s="1"/>
      <c r="D439" s="13">
        <v>4</v>
      </c>
      <c r="E439" s="9">
        <v>4.0000000000000001E-3</v>
      </c>
      <c r="F439" s="9">
        <v>2.9000000000000001E-2</v>
      </c>
      <c r="G439" s="9">
        <v>0</v>
      </c>
      <c r="H439" s="9">
        <v>8</v>
      </c>
      <c r="I439" s="9">
        <v>-90</v>
      </c>
      <c r="J439" s="9">
        <v>0.98599999999999999</v>
      </c>
      <c r="K439" s="11"/>
      <c r="L439" s="9">
        <v>0.98599999999999999</v>
      </c>
      <c r="M439" s="12">
        <f t="shared" si="12"/>
        <v>6.2351999999999998E-2</v>
      </c>
    </row>
    <row r="440" spans="2:13" s="12" customFormat="1" x14ac:dyDescent="0.25">
      <c r="B440" s="1"/>
      <c r="C440" s="1"/>
      <c r="D440" s="13">
        <v>5</v>
      </c>
      <c r="E440" s="9">
        <v>3.0000000000000001E-3</v>
      </c>
      <c r="F440" s="9">
        <v>1.177</v>
      </c>
      <c r="G440" s="9">
        <v>0</v>
      </c>
      <c r="H440" s="9">
        <v>239</v>
      </c>
      <c r="I440" s="9">
        <v>-90</v>
      </c>
      <c r="J440" s="9">
        <v>0.96099999999999997</v>
      </c>
      <c r="K440" s="11"/>
      <c r="L440" s="9">
        <v>0.96099999999999997</v>
      </c>
      <c r="M440" s="12">
        <f t="shared" si="12"/>
        <v>3.1175999999999999E-2</v>
      </c>
    </row>
    <row r="441" spans="2:13" s="12" customFormat="1" x14ac:dyDescent="0.25">
      <c r="B441" s="1"/>
      <c r="C441" s="1"/>
      <c r="D441" s="13">
        <v>6</v>
      </c>
      <c r="E441" s="9">
        <v>2E-3</v>
      </c>
      <c r="F441" s="9">
        <v>148.024</v>
      </c>
      <c r="G441" s="9">
        <v>0</v>
      </c>
      <c r="H441" s="9">
        <v>255</v>
      </c>
      <c r="I441" s="9">
        <v>-90</v>
      </c>
      <c r="J441" s="9">
        <v>0.54700000000000004</v>
      </c>
      <c r="K441" s="11"/>
      <c r="L441" s="9">
        <v>0.54700000000000004</v>
      </c>
      <c r="M441" s="12">
        <f t="shared" si="12"/>
        <v>3.1175999999999999E-2</v>
      </c>
    </row>
    <row r="442" spans="2:13" s="12" customFormat="1" x14ac:dyDescent="0.25">
      <c r="B442" s="1"/>
      <c r="C442" s="1"/>
      <c r="D442" s="13">
        <v>7</v>
      </c>
      <c r="E442" s="9">
        <v>3.0000000000000001E-3</v>
      </c>
      <c r="F442" s="9">
        <v>137.27000000000001</v>
      </c>
      <c r="G442" s="9">
        <v>0</v>
      </c>
      <c r="H442" s="9">
        <v>255</v>
      </c>
      <c r="I442" s="9">
        <v>-90</v>
      </c>
      <c r="J442" s="9">
        <v>0.73599999999999999</v>
      </c>
      <c r="K442" s="11"/>
      <c r="L442" s="9">
        <v>0.73599999999999999</v>
      </c>
      <c r="M442" s="12">
        <f t="shared" si="12"/>
        <v>4.3300000000000005E-2</v>
      </c>
    </row>
    <row r="443" spans="2:13" s="12" customFormat="1" x14ac:dyDescent="0.25">
      <c r="B443" s="1"/>
      <c r="C443" s="1"/>
      <c r="D443" s="13">
        <v>8</v>
      </c>
      <c r="E443" s="9">
        <v>2E-3</v>
      </c>
      <c r="F443" s="9">
        <v>142.58099999999999</v>
      </c>
      <c r="G443" s="9">
        <v>0</v>
      </c>
      <c r="H443" s="9">
        <v>255</v>
      </c>
      <c r="I443" s="9">
        <v>-90</v>
      </c>
      <c r="J443" s="9">
        <v>0.66</v>
      </c>
      <c r="K443" s="11"/>
      <c r="L443" s="9">
        <v>0.66</v>
      </c>
      <c r="M443" s="12">
        <f t="shared" si="12"/>
        <v>5.7156000000000005E-2</v>
      </c>
    </row>
    <row r="444" spans="2:13" s="12" customFormat="1" x14ac:dyDescent="0.25">
      <c r="B444" s="1"/>
      <c r="C444" s="1"/>
      <c r="D444" s="13">
        <v>9</v>
      </c>
      <c r="E444" s="9">
        <v>3.0000000000000001E-3</v>
      </c>
      <c r="F444" s="9">
        <v>144.82900000000001</v>
      </c>
      <c r="G444" s="9">
        <v>0</v>
      </c>
      <c r="H444" s="9">
        <v>255</v>
      </c>
      <c r="I444" s="9">
        <v>-90</v>
      </c>
      <c r="J444" s="9">
        <v>0.754</v>
      </c>
      <c r="K444" s="11"/>
      <c r="L444" s="9">
        <v>0.754</v>
      </c>
      <c r="M444" s="12">
        <f t="shared" si="12"/>
        <v>5.7156000000000005E-2</v>
      </c>
    </row>
    <row r="445" spans="2:13" s="12" customFormat="1" x14ac:dyDescent="0.25">
      <c r="B445" s="1"/>
      <c r="C445" s="1"/>
      <c r="D445" s="13">
        <v>10</v>
      </c>
      <c r="E445" s="9">
        <v>3.0000000000000001E-3</v>
      </c>
      <c r="F445" s="9">
        <v>150.15199999999999</v>
      </c>
      <c r="G445" s="9">
        <v>0</v>
      </c>
      <c r="H445" s="9">
        <v>255</v>
      </c>
      <c r="I445" s="9">
        <v>-90</v>
      </c>
      <c r="J445" s="9">
        <v>0.80500000000000005</v>
      </c>
      <c r="K445" s="11"/>
      <c r="L445" s="9">
        <v>0.80500000000000005</v>
      </c>
      <c r="M445" s="12">
        <f t="shared" si="12"/>
        <v>4.3300000000000005E-2</v>
      </c>
    </row>
    <row r="446" spans="2:13" s="12" customFormat="1" x14ac:dyDescent="0.25">
      <c r="B446" s="1"/>
      <c r="C446" s="1"/>
      <c r="D446" s="13">
        <v>11</v>
      </c>
      <c r="E446" s="10">
        <v>2.6289999999999999E-4</v>
      </c>
      <c r="F446" s="9">
        <v>80.832999999999998</v>
      </c>
      <c r="G446" s="9">
        <v>8</v>
      </c>
      <c r="H446" s="9">
        <v>132</v>
      </c>
      <c r="I446" s="9">
        <v>-90</v>
      </c>
      <c r="J446" s="9">
        <v>6.9000000000000006E-2</v>
      </c>
      <c r="K446" s="11"/>
      <c r="L446" s="9">
        <v>0.98399999999999999</v>
      </c>
      <c r="M446" s="9">
        <f>1.732*J466</f>
        <v>0.109116</v>
      </c>
    </row>
    <row r="447" spans="2:13" s="12" customFormat="1" x14ac:dyDescent="0.25">
      <c r="B447" s="1"/>
      <c r="C447" s="1"/>
      <c r="D447" s="13">
        <v>12</v>
      </c>
      <c r="E447" s="10">
        <v>1.7090000000000001E-4</v>
      </c>
      <c r="F447" s="9">
        <v>24.667000000000002</v>
      </c>
      <c r="G447" s="9">
        <v>0</v>
      </c>
      <c r="H447" s="9">
        <v>222</v>
      </c>
      <c r="I447" s="9">
        <v>-90</v>
      </c>
      <c r="J447" s="9">
        <v>4.3999999999999997E-2</v>
      </c>
      <c r="K447" s="11"/>
      <c r="L447" s="9">
        <v>0.99</v>
      </c>
      <c r="M447" s="9">
        <f t="shared" ref="M447:M455" si="13">1.732*J467</f>
        <v>7.7939999999999995E-2</v>
      </c>
    </row>
    <row r="448" spans="2:13" s="12" customFormat="1" x14ac:dyDescent="0.25">
      <c r="B448" s="1"/>
      <c r="C448" s="1"/>
      <c r="D448" s="13">
        <v>13</v>
      </c>
      <c r="E448" s="10">
        <v>1.972E-4</v>
      </c>
      <c r="F448" s="9">
        <v>148.822</v>
      </c>
      <c r="G448" s="9">
        <v>0</v>
      </c>
      <c r="H448" s="9">
        <v>255</v>
      </c>
      <c r="I448" s="9">
        <v>-90</v>
      </c>
      <c r="J448" s="9">
        <v>5.0999999999999997E-2</v>
      </c>
      <c r="K448" s="11"/>
      <c r="L448" s="9">
        <v>0.98399999999999999</v>
      </c>
      <c r="M448" s="9">
        <f t="shared" si="13"/>
        <v>0.11777600000000001</v>
      </c>
    </row>
    <row r="449" spans="2:13" s="12" customFormat="1" x14ac:dyDescent="0.25">
      <c r="B449" s="1"/>
      <c r="C449" s="1"/>
      <c r="D449" s="13">
        <v>14</v>
      </c>
      <c r="E449" s="10">
        <v>1.4459999999999999E-4</v>
      </c>
      <c r="F449" s="9">
        <v>37.03</v>
      </c>
      <c r="G449" s="9">
        <v>0</v>
      </c>
      <c r="H449" s="9">
        <v>52</v>
      </c>
      <c r="I449" s="9">
        <v>-90</v>
      </c>
      <c r="J449" s="9">
        <v>3.5999999999999997E-2</v>
      </c>
      <c r="K449" s="11"/>
      <c r="L449" s="9">
        <v>0.98399999999999999</v>
      </c>
      <c r="M449" s="9">
        <f t="shared" si="13"/>
        <v>0.128168</v>
      </c>
    </row>
    <row r="450" spans="2:13" s="12" customFormat="1" x14ac:dyDescent="0.25">
      <c r="B450" s="1"/>
      <c r="C450" s="1"/>
      <c r="D450" s="13">
        <v>15</v>
      </c>
      <c r="E450" s="10">
        <v>7.8860000000000001E-5</v>
      </c>
      <c r="F450" s="9">
        <v>81.832999999999998</v>
      </c>
      <c r="G450" s="9">
        <v>0</v>
      </c>
      <c r="H450" s="9">
        <v>255</v>
      </c>
      <c r="I450" s="9">
        <v>-90</v>
      </c>
      <c r="J450" s="9">
        <v>1.7999999999999999E-2</v>
      </c>
      <c r="K450" s="11"/>
      <c r="L450" s="9">
        <v>0.95</v>
      </c>
      <c r="M450" s="9">
        <f t="shared" si="13"/>
        <v>0</v>
      </c>
    </row>
    <row r="451" spans="2:13" s="12" customFormat="1" x14ac:dyDescent="0.25">
      <c r="B451" s="1"/>
      <c r="C451" s="1"/>
      <c r="D451" s="13">
        <v>16</v>
      </c>
      <c r="E451" s="10">
        <v>7.8860000000000001E-5</v>
      </c>
      <c r="F451" s="9">
        <v>6.2220000000000004</v>
      </c>
      <c r="G451" s="9">
        <v>0</v>
      </c>
      <c r="H451" s="9">
        <v>13.333</v>
      </c>
      <c r="I451" s="9">
        <v>-90</v>
      </c>
      <c r="J451" s="9">
        <v>1.7999999999999999E-2</v>
      </c>
      <c r="K451" s="11"/>
      <c r="L451" s="9">
        <v>0.54600000000000004</v>
      </c>
      <c r="M451" s="9">
        <f t="shared" si="13"/>
        <v>3.9835999999999996E-2</v>
      </c>
    </row>
    <row r="452" spans="2:13" s="12" customFormat="1" x14ac:dyDescent="0.25">
      <c r="B452" s="1"/>
      <c r="C452" s="1"/>
      <c r="D452" s="13">
        <v>17</v>
      </c>
      <c r="E452" s="10">
        <v>1.0509999999999999E-4</v>
      </c>
      <c r="F452" s="9">
        <v>101.75</v>
      </c>
      <c r="G452" s="9">
        <v>0</v>
      </c>
      <c r="H452" s="9">
        <v>255</v>
      </c>
      <c r="I452" s="9">
        <v>-90</v>
      </c>
      <c r="J452" s="9">
        <v>2.5000000000000001E-2</v>
      </c>
      <c r="K452" s="11"/>
      <c r="L452" s="9">
        <v>0.88200000000000001</v>
      </c>
      <c r="M452" s="9">
        <f t="shared" si="13"/>
        <v>3.9835999999999996E-2</v>
      </c>
    </row>
    <row r="453" spans="2:13" s="12" customFormat="1" x14ac:dyDescent="0.25">
      <c r="B453" s="1"/>
      <c r="C453" s="1"/>
      <c r="D453" s="13">
        <v>18</v>
      </c>
      <c r="E453" s="10">
        <v>1.314E-4</v>
      </c>
      <c r="F453" s="9">
        <v>235.233</v>
      </c>
      <c r="G453" s="9">
        <v>84.667000000000002</v>
      </c>
      <c r="H453" s="9">
        <v>255</v>
      </c>
      <c r="I453" s="9">
        <v>-90</v>
      </c>
      <c r="J453" s="9">
        <v>3.3000000000000002E-2</v>
      </c>
      <c r="K453" s="11"/>
      <c r="L453" s="9">
        <v>0.77300000000000002</v>
      </c>
      <c r="M453" s="9">
        <f t="shared" si="13"/>
        <v>3.9835999999999996E-2</v>
      </c>
    </row>
    <row r="454" spans="2:13" s="12" customFormat="1" x14ac:dyDescent="0.25">
      <c r="B454" s="1"/>
      <c r="C454" s="1"/>
      <c r="D454" s="13">
        <v>19</v>
      </c>
      <c r="E454" s="10">
        <v>1.314E-4</v>
      </c>
      <c r="F454" s="9">
        <v>141.30000000000001</v>
      </c>
      <c r="G454" s="9">
        <v>0</v>
      </c>
      <c r="H454" s="9">
        <v>178.333</v>
      </c>
      <c r="I454" s="9">
        <v>-90</v>
      </c>
      <c r="J454" s="9">
        <v>3.3000000000000002E-2</v>
      </c>
      <c r="K454" s="11"/>
      <c r="L454" s="9">
        <v>0.87</v>
      </c>
      <c r="M454" s="9">
        <f t="shared" si="13"/>
        <v>4.8495999999999997E-2</v>
      </c>
    </row>
    <row r="455" spans="2:13" s="12" customFormat="1" x14ac:dyDescent="0.25">
      <c r="B455" s="1"/>
      <c r="C455" s="1"/>
      <c r="D455" s="13">
        <v>20</v>
      </c>
      <c r="E455" s="10">
        <v>1.0509999999999999E-4</v>
      </c>
      <c r="F455" s="9">
        <v>51.042000000000002</v>
      </c>
      <c r="G455" s="9">
        <v>0</v>
      </c>
      <c r="H455" s="9">
        <v>84.667000000000002</v>
      </c>
      <c r="I455" s="9">
        <v>-90</v>
      </c>
      <c r="J455" s="9">
        <v>2.5000000000000001E-2</v>
      </c>
      <c r="K455" s="11"/>
      <c r="L455" s="9">
        <v>0.89900000000000002</v>
      </c>
      <c r="M455" s="9">
        <f t="shared" si="13"/>
        <v>3.9835999999999996E-2</v>
      </c>
    </row>
    <row r="456" spans="2:13" s="12" customFormat="1" x14ac:dyDescent="0.25">
      <c r="B456" s="1"/>
      <c r="C456" s="1"/>
      <c r="D456" s="13">
        <v>21</v>
      </c>
      <c r="E456" s="9">
        <v>2E-3</v>
      </c>
      <c r="F456" s="9">
        <v>6.3E-2</v>
      </c>
      <c r="G456" s="9">
        <v>0</v>
      </c>
      <c r="H456" s="9">
        <v>33</v>
      </c>
      <c r="I456" s="9">
        <v>-90</v>
      </c>
      <c r="J456" s="9">
        <v>0.98399999999999999</v>
      </c>
      <c r="K456" s="11"/>
    </row>
    <row r="457" spans="2:13" s="12" customFormat="1" x14ac:dyDescent="0.25">
      <c r="B457" s="1"/>
      <c r="C457" s="1"/>
      <c r="D457" s="13">
        <v>22</v>
      </c>
      <c r="E457" s="9">
        <v>2E-3</v>
      </c>
      <c r="F457" s="9">
        <v>1.226</v>
      </c>
      <c r="G457" s="9">
        <v>0</v>
      </c>
      <c r="H457" s="9">
        <v>255</v>
      </c>
      <c r="I457" s="9">
        <v>-90</v>
      </c>
      <c r="J457" s="9">
        <v>0.99</v>
      </c>
      <c r="K457" s="11"/>
    </row>
    <row r="458" spans="2:13" s="12" customFormat="1" x14ac:dyDescent="0.25">
      <c r="B458" s="1"/>
      <c r="C458" s="1"/>
      <c r="D458" s="13">
        <v>23</v>
      </c>
      <c r="E458" s="9">
        <v>2E-3</v>
      </c>
      <c r="F458" s="9">
        <v>1.329</v>
      </c>
      <c r="G458" s="9">
        <v>0</v>
      </c>
      <c r="H458" s="9">
        <v>255</v>
      </c>
      <c r="I458" s="9">
        <v>-90</v>
      </c>
      <c r="J458" s="9">
        <v>0.98399999999999999</v>
      </c>
      <c r="K458" s="11"/>
    </row>
    <row r="459" spans="2:13" s="12" customFormat="1" x14ac:dyDescent="0.25">
      <c r="B459" s="1"/>
      <c r="C459" s="1"/>
      <c r="D459" s="13">
        <v>24</v>
      </c>
      <c r="E459" s="9">
        <v>2E-3</v>
      </c>
      <c r="F459" s="9">
        <v>6.3E-2</v>
      </c>
      <c r="G459" s="9">
        <v>0</v>
      </c>
      <c r="H459" s="9">
        <v>33</v>
      </c>
      <c r="I459" s="9">
        <v>-90</v>
      </c>
      <c r="J459" s="9">
        <v>0.98399999999999999</v>
      </c>
      <c r="K459" s="11"/>
    </row>
    <row r="460" spans="2:13" s="12" customFormat="1" x14ac:dyDescent="0.25">
      <c r="B460" s="1"/>
      <c r="C460" s="1"/>
      <c r="D460" s="13">
        <v>25</v>
      </c>
      <c r="E460" s="9">
        <v>2E-3</v>
      </c>
      <c r="F460" s="9">
        <v>1.181</v>
      </c>
      <c r="G460" s="9">
        <v>0</v>
      </c>
      <c r="H460" s="9">
        <v>239</v>
      </c>
      <c r="I460" s="9">
        <v>-90</v>
      </c>
      <c r="J460" s="9">
        <v>0.95</v>
      </c>
      <c r="K460" s="11"/>
    </row>
    <row r="461" spans="2:13" s="12" customFormat="1" x14ac:dyDescent="0.25">
      <c r="B461" s="1"/>
      <c r="C461" s="1"/>
      <c r="D461" s="13">
        <v>26</v>
      </c>
      <c r="E461" s="9">
        <v>1E-3</v>
      </c>
      <c r="F461" s="9">
        <v>142.03100000000001</v>
      </c>
      <c r="G461" s="9">
        <v>0</v>
      </c>
      <c r="H461" s="9">
        <v>255</v>
      </c>
      <c r="I461" s="9">
        <v>-90</v>
      </c>
      <c r="J461" s="9">
        <v>0.54600000000000004</v>
      </c>
      <c r="K461" s="11"/>
    </row>
    <row r="462" spans="2:13" s="12" customFormat="1" x14ac:dyDescent="0.25">
      <c r="B462" s="1"/>
      <c r="C462" s="1"/>
      <c r="D462" s="13">
        <v>27</v>
      </c>
      <c r="E462" s="9">
        <v>2E-3</v>
      </c>
      <c r="F462" s="9">
        <v>140.97399999999999</v>
      </c>
      <c r="G462" s="9">
        <v>0</v>
      </c>
      <c r="H462" s="9">
        <v>255</v>
      </c>
      <c r="I462" s="9">
        <v>-90</v>
      </c>
      <c r="J462" s="9">
        <v>0.88200000000000001</v>
      </c>
      <c r="K462" s="11"/>
    </row>
    <row r="463" spans="2:13" s="12" customFormat="1" x14ac:dyDescent="0.25">
      <c r="B463" s="1"/>
      <c r="C463" s="1"/>
      <c r="D463" s="13">
        <v>28</v>
      </c>
      <c r="E463" s="9">
        <v>1E-3</v>
      </c>
      <c r="F463" s="9">
        <v>148.91900000000001</v>
      </c>
      <c r="G463" s="9">
        <v>0</v>
      </c>
      <c r="H463" s="9">
        <v>255</v>
      </c>
      <c r="I463" s="9">
        <v>-90</v>
      </c>
      <c r="J463" s="9">
        <v>0.77300000000000002</v>
      </c>
      <c r="K463" s="11"/>
    </row>
    <row r="464" spans="2:13" s="12" customFormat="1" x14ac:dyDescent="0.25">
      <c r="B464" s="1"/>
      <c r="C464" s="1"/>
      <c r="D464" s="13">
        <v>29</v>
      </c>
      <c r="E464" s="9">
        <v>2E-3</v>
      </c>
      <c r="F464" s="9">
        <v>145.71700000000001</v>
      </c>
      <c r="G464" s="9">
        <v>0</v>
      </c>
      <c r="H464" s="9">
        <v>255</v>
      </c>
      <c r="I464" s="9">
        <v>-90</v>
      </c>
      <c r="J464" s="9">
        <v>0.87</v>
      </c>
      <c r="K464" s="11"/>
    </row>
    <row r="465" spans="2:13" s="12" customFormat="1" x14ac:dyDescent="0.25">
      <c r="B465" s="1"/>
      <c r="C465" s="1"/>
      <c r="D465" s="13">
        <v>30</v>
      </c>
      <c r="E465" s="9">
        <v>2E-3</v>
      </c>
      <c r="F465" s="9">
        <v>252.352</v>
      </c>
      <c r="G465" s="9">
        <v>16</v>
      </c>
      <c r="H465" s="9">
        <v>255</v>
      </c>
      <c r="I465" s="9">
        <v>-90</v>
      </c>
      <c r="J465" s="9">
        <v>0.89900000000000002</v>
      </c>
      <c r="K465" s="11"/>
    </row>
    <row r="466" spans="2:13" s="12" customFormat="1" x14ac:dyDescent="0.25">
      <c r="B466" s="1"/>
      <c r="C466" s="1"/>
      <c r="D466" s="13">
        <v>31</v>
      </c>
      <c r="E466" s="10">
        <v>1.2219999999999999E-4</v>
      </c>
      <c r="F466" s="9">
        <v>135.441</v>
      </c>
      <c r="G466" s="9">
        <v>0</v>
      </c>
      <c r="H466" s="9">
        <v>173</v>
      </c>
      <c r="I466" s="9">
        <v>-90</v>
      </c>
      <c r="J466" s="9">
        <v>6.3E-2</v>
      </c>
      <c r="K466" s="11"/>
    </row>
    <row r="467" spans="2:13" s="12" customFormat="1" x14ac:dyDescent="0.25">
      <c r="B467" s="1"/>
      <c r="C467" s="1"/>
      <c r="D467" s="13">
        <v>32</v>
      </c>
      <c r="E467" s="10">
        <v>8.9850000000000002E-5</v>
      </c>
      <c r="F467" s="9">
        <v>36.08</v>
      </c>
      <c r="G467" s="9">
        <v>0</v>
      </c>
      <c r="H467" s="9">
        <v>239</v>
      </c>
      <c r="I467" s="9">
        <v>-90</v>
      </c>
      <c r="J467" s="9">
        <v>4.4999999999999998E-2</v>
      </c>
      <c r="K467" s="11"/>
    </row>
    <row r="468" spans="2:13" s="12" customFormat="1" x14ac:dyDescent="0.25">
      <c r="B468" s="1"/>
      <c r="C468" s="1"/>
      <c r="D468" s="13">
        <v>33</v>
      </c>
      <c r="E468" s="10">
        <v>1.3300000000000001E-4</v>
      </c>
      <c r="F468" s="9">
        <v>182.75700000000001</v>
      </c>
      <c r="G468" s="9">
        <v>0</v>
      </c>
      <c r="H468" s="9">
        <v>255</v>
      </c>
      <c r="I468" s="9">
        <v>-90</v>
      </c>
      <c r="J468" s="9">
        <v>6.8000000000000005E-2</v>
      </c>
      <c r="K468" s="11"/>
    </row>
    <row r="469" spans="2:13" s="12" customFormat="1" x14ac:dyDescent="0.25">
      <c r="B469" s="1"/>
      <c r="C469" s="1"/>
      <c r="D469" s="13">
        <v>34</v>
      </c>
      <c r="E469" s="10">
        <v>1.438E-4</v>
      </c>
      <c r="F469" s="9">
        <v>197</v>
      </c>
      <c r="G469" s="9">
        <v>0</v>
      </c>
      <c r="H469" s="9">
        <v>255</v>
      </c>
      <c r="I469" s="9">
        <v>-90</v>
      </c>
      <c r="J469" s="9">
        <v>7.3999999999999996E-2</v>
      </c>
      <c r="K469" s="11"/>
    </row>
    <row r="470" spans="2:13" s="12" customFormat="1" x14ac:dyDescent="0.25">
      <c r="B470" s="1"/>
      <c r="C470" s="1"/>
      <c r="D470" s="13">
        <v>35</v>
      </c>
      <c r="E470" s="9">
        <v>4.1180000000000003</v>
      </c>
      <c r="F470" s="9">
        <v>208.655</v>
      </c>
      <c r="G470" s="9">
        <v>0</v>
      </c>
      <c r="H470" s="9">
        <v>255</v>
      </c>
      <c r="I470" s="9">
        <v>0</v>
      </c>
      <c r="J470" s="9">
        <v>0</v>
      </c>
      <c r="K470" s="11"/>
    </row>
    <row r="471" spans="2:13" s="12" customFormat="1" x14ac:dyDescent="0.25">
      <c r="B471" s="1"/>
      <c r="C471" s="1"/>
      <c r="D471" s="13">
        <v>36</v>
      </c>
      <c r="E471" s="10">
        <v>4.672E-5</v>
      </c>
      <c r="F471" s="9">
        <v>30.385000000000002</v>
      </c>
      <c r="G471" s="9">
        <v>0</v>
      </c>
      <c r="H471" s="9">
        <v>99</v>
      </c>
      <c r="I471" s="9">
        <v>-90</v>
      </c>
      <c r="J471" s="9">
        <v>2.3E-2</v>
      </c>
      <c r="K471" s="11"/>
    </row>
    <row r="472" spans="2:13" s="12" customFormat="1" x14ac:dyDescent="0.25">
      <c r="B472" s="1"/>
      <c r="C472" s="1"/>
      <c r="D472" s="13">
        <v>37</v>
      </c>
      <c r="E472" s="10">
        <v>4.672E-5</v>
      </c>
      <c r="F472" s="9">
        <v>177.76900000000001</v>
      </c>
      <c r="G472" s="9">
        <v>0</v>
      </c>
      <c r="H472" s="9">
        <v>255</v>
      </c>
      <c r="I472" s="9">
        <v>-90</v>
      </c>
      <c r="J472" s="9">
        <v>2.3E-2</v>
      </c>
      <c r="K472" s="11"/>
    </row>
    <row r="473" spans="2:13" s="12" customFormat="1" x14ac:dyDescent="0.25">
      <c r="B473" s="1"/>
      <c r="C473" s="1"/>
      <c r="D473" s="13">
        <v>38</v>
      </c>
      <c r="E473" s="10">
        <v>4.672E-5</v>
      </c>
      <c r="F473" s="9">
        <v>109.538</v>
      </c>
      <c r="G473" s="9">
        <v>16</v>
      </c>
      <c r="H473" s="9">
        <v>156</v>
      </c>
      <c r="I473" s="9">
        <v>-90</v>
      </c>
      <c r="J473" s="9">
        <v>2.3E-2</v>
      </c>
      <c r="K473" s="11"/>
    </row>
    <row r="474" spans="2:13" s="12" customFormat="1" x14ac:dyDescent="0.25">
      <c r="B474" s="1"/>
      <c r="C474" s="1"/>
      <c r="D474" s="13">
        <v>39</v>
      </c>
      <c r="E474" s="10">
        <v>5.7500000000000002E-5</v>
      </c>
      <c r="F474" s="9">
        <v>201.125</v>
      </c>
      <c r="G474" s="9">
        <v>16</v>
      </c>
      <c r="H474" s="9">
        <v>255</v>
      </c>
      <c r="I474" s="9">
        <v>-90</v>
      </c>
      <c r="J474" s="9">
        <v>2.8000000000000001E-2</v>
      </c>
      <c r="K474" s="11"/>
    </row>
    <row r="475" spans="2:13" s="12" customFormat="1" x14ac:dyDescent="0.25">
      <c r="B475" s="1"/>
      <c r="C475" s="1"/>
      <c r="D475" s="13">
        <v>40</v>
      </c>
      <c r="E475" s="10">
        <v>4.672E-5</v>
      </c>
      <c r="F475" s="9">
        <v>174.69200000000001</v>
      </c>
      <c r="G475" s="9">
        <v>0</v>
      </c>
      <c r="H475" s="9">
        <v>255</v>
      </c>
      <c r="I475" s="9">
        <v>-90</v>
      </c>
      <c r="J475" s="9">
        <v>2.3E-2</v>
      </c>
      <c r="K475" s="11"/>
    </row>
    <row r="476" spans="2:13" s="12" customFormat="1" x14ac:dyDescent="0.25">
      <c r="B476" s="1"/>
      <c r="C476" s="1"/>
      <c r="E476" s="1"/>
      <c r="F476"/>
      <c r="H476" s="11"/>
      <c r="I476" s="11"/>
      <c r="J476" s="11"/>
      <c r="K476" s="11"/>
    </row>
    <row r="477" spans="2:13" s="12" customFormat="1" ht="18.600000000000001" customHeight="1" x14ac:dyDescent="0.25">
      <c r="B477" s="1" t="s">
        <v>500</v>
      </c>
      <c r="C477" s="5" t="s">
        <v>485</v>
      </c>
      <c r="D477" s="1" t="s">
        <v>486</v>
      </c>
      <c r="E477" s="1" t="s">
        <v>502</v>
      </c>
      <c r="F477" t="s">
        <v>29</v>
      </c>
      <c r="G477" s="11" t="s">
        <v>503</v>
      </c>
      <c r="H477" s="11">
        <v>3</v>
      </c>
      <c r="I477" s="11">
        <v>0.50800000000000001</v>
      </c>
      <c r="J477" s="11">
        <v>0</v>
      </c>
      <c r="K477" s="11">
        <v>3</v>
      </c>
      <c r="L477" s="12">
        <v>0.88500000000000001</v>
      </c>
      <c r="M477" s="12">
        <v>0.17320000000000002</v>
      </c>
    </row>
    <row r="478" spans="2:13" s="12" customFormat="1" ht="18.600000000000001" customHeight="1" x14ac:dyDescent="0.25">
      <c r="B478" s="1" t="s">
        <v>500</v>
      </c>
      <c r="C478" s="5" t="s">
        <v>485</v>
      </c>
      <c r="D478" s="1" t="s">
        <v>486</v>
      </c>
      <c r="E478" s="1" t="s">
        <v>502</v>
      </c>
      <c r="F478" t="s">
        <v>29</v>
      </c>
      <c r="G478" s="11" t="s">
        <v>504</v>
      </c>
      <c r="H478" s="11">
        <v>3</v>
      </c>
      <c r="I478" s="11">
        <v>1.2150000000000001</v>
      </c>
      <c r="J478" s="11">
        <v>0.119508</v>
      </c>
      <c r="K478" s="11">
        <v>3</v>
      </c>
      <c r="L478" s="12">
        <v>1.2310000000000001</v>
      </c>
      <c r="M478" s="12">
        <v>0.45378400000000002</v>
      </c>
    </row>
    <row r="479" spans="2:13" s="12" customFormat="1" ht="18.600000000000001" customHeight="1" x14ac:dyDescent="0.25">
      <c r="B479" s="1" t="s">
        <v>500</v>
      </c>
      <c r="C479" s="5" t="s">
        <v>485</v>
      </c>
      <c r="D479" s="1" t="s">
        <v>486</v>
      </c>
      <c r="E479" s="1" t="s">
        <v>502</v>
      </c>
      <c r="F479" t="s">
        <v>29</v>
      </c>
      <c r="G479" s="11" t="s">
        <v>505</v>
      </c>
      <c r="H479" s="11">
        <v>3</v>
      </c>
      <c r="I479" s="11">
        <v>0.95399999999999996</v>
      </c>
      <c r="J479" s="11">
        <v>7.9671999999999993E-2</v>
      </c>
      <c r="K479" s="11">
        <v>3</v>
      </c>
      <c r="L479" s="12">
        <v>1.331</v>
      </c>
      <c r="M479" s="12">
        <v>0.43992799999999999</v>
      </c>
    </row>
    <row r="480" spans="2:13" s="12" customFormat="1" ht="18.600000000000001" customHeight="1" x14ac:dyDescent="0.25">
      <c r="B480" s="1" t="s">
        <v>500</v>
      </c>
      <c r="C480" s="5" t="s">
        <v>485</v>
      </c>
      <c r="D480" s="1" t="s">
        <v>486</v>
      </c>
      <c r="E480" s="1" t="s">
        <v>502</v>
      </c>
      <c r="F480" t="s">
        <v>29</v>
      </c>
      <c r="G480" s="11" t="s">
        <v>506</v>
      </c>
      <c r="H480" s="11">
        <v>3</v>
      </c>
      <c r="I480" s="11">
        <v>0.61399999999999999</v>
      </c>
      <c r="J480" s="11">
        <v>0.152416</v>
      </c>
      <c r="K480" s="11">
        <v>3</v>
      </c>
      <c r="L480" s="12">
        <v>0.88600000000000001</v>
      </c>
      <c r="M480" s="12">
        <v>0.18012799999999998</v>
      </c>
    </row>
    <row r="481" spans="2:13" s="12" customFormat="1" ht="18.600000000000001" customHeight="1" x14ac:dyDescent="0.25">
      <c r="B481" s="1" t="s">
        <v>500</v>
      </c>
      <c r="C481" s="5" t="s">
        <v>485</v>
      </c>
      <c r="D481" s="1" t="s">
        <v>486</v>
      </c>
      <c r="E481" s="1" t="s">
        <v>502</v>
      </c>
      <c r="F481" t="s">
        <v>29</v>
      </c>
      <c r="G481" s="11" t="s">
        <v>507</v>
      </c>
      <c r="H481" s="11">
        <v>3</v>
      </c>
      <c r="I481" s="11">
        <v>1.133</v>
      </c>
      <c r="J481" s="11">
        <v>0.20784</v>
      </c>
      <c r="K481" s="11">
        <v>3</v>
      </c>
      <c r="L481" s="12">
        <v>0.98099999999999998</v>
      </c>
      <c r="M481" s="12">
        <v>0.18012799999999998</v>
      </c>
    </row>
    <row r="482" spans="2:13" s="12" customFormat="1" ht="18.600000000000001" customHeight="1" x14ac:dyDescent="0.25">
      <c r="B482" s="1" t="s">
        <v>500</v>
      </c>
      <c r="C482" s="5" t="s">
        <v>485</v>
      </c>
      <c r="D482" s="1" t="s">
        <v>486</v>
      </c>
      <c r="E482" s="1" t="s">
        <v>502</v>
      </c>
      <c r="F482" t="s">
        <v>29</v>
      </c>
      <c r="G482" s="11" t="s">
        <v>508</v>
      </c>
      <c r="H482" s="11">
        <v>3</v>
      </c>
      <c r="I482" s="11">
        <v>0.91</v>
      </c>
      <c r="J482" s="11">
        <v>0.27711999999999998</v>
      </c>
      <c r="K482" s="11">
        <v>3</v>
      </c>
      <c r="L482" s="12">
        <v>1.0609999999999999</v>
      </c>
      <c r="M482" s="12">
        <v>0.13855999999999999</v>
      </c>
    </row>
    <row r="483" spans="2:13" s="12" customFormat="1" x14ac:dyDescent="0.25">
      <c r="B483" s="1"/>
      <c r="C483" s="5"/>
      <c r="D483" s="1"/>
      <c r="E483" s="1"/>
      <c r="F483"/>
      <c r="G483" s="11"/>
      <c r="H483" s="11"/>
      <c r="I483" s="11"/>
      <c r="J483" s="11"/>
      <c r="K483" s="11"/>
    </row>
    <row r="484" spans="2:13" s="12" customFormat="1" x14ac:dyDescent="0.25">
      <c r="B484" s="1"/>
      <c r="C484" s="5"/>
      <c r="D484" s="13"/>
      <c r="E484" t="s">
        <v>373</v>
      </c>
      <c r="F484" t="s">
        <v>374</v>
      </c>
      <c r="G484" t="s">
        <v>375</v>
      </c>
      <c r="H484" t="s">
        <v>376</v>
      </c>
      <c r="I484" t="s">
        <v>377</v>
      </c>
      <c r="J484" t="s">
        <v>378</v>
      </c>
      <c r="K484"/>
      <c r="L484" t="s">
        <v>379</v>
      </c>
      <c r="M484" t="s">
        <v>380</v>
      </c>
    </row>
    <row r="485" spans="2:13" s="12" customFormat="1" x14ac:dyDescent="0.25">
      <c r="B485" s="1"/>
      <c r="C485" s="5"/>
      <c r="D485" s="13">
        <v>1</v>
      </c>
      <c r="E485" s="9">
        <v>7.0000000000000001E-3</v>
      </c>
      <c r="F485" s="9">
        <v>221.351</v>
      </c>
      <c r="G485" s="9">
        <v>25.667000000000002</v>
      </c>
      <c r="H485" s="9">
        <v>232.667</v>
      </c>
      <c r="I485" s="9">
        <v>-90</v>
      </c>
      <c r="J485" s="9">
        <v>0.88500000000000001</v>
      </c>
      <c r="K485" s="11"/>
      <c r="L485" s="9">
        <v>0.88500000000000001</v>
      </c>
      <c r="M485" s="12">
        <f>1.732*J491</f>
        <v>0.17320000000000002</v>
      </c>
    </row>
    <row r="486" spans="2:13" s="12" customFormat="1" x14ac:dyDescent="0.25">
      <c r="B486" s="1"/>
      <c r="C486" s="5"/>
      <c r="D486" s="13">
        <v>2</v>
      </c>
      <c r="E486" s="9">
        <v>0.01</v>
      </c>
      <c r="F486" s="9">
        <v>250.43100000000001</v>
      </c>
      <c r="G486" s="9">
        <v>22.667000000000002</v>
      </c>
      <c r="H486" s="9">
        <v>255</v>
      </c>
      <c r="I486" s="9">
        <v>-90</v>
      </c>
      <c r="J486" s="9">
        <v>1.2310000000000001</v>
      </c>
      <c r="K486" s="11"/>
      <c r="L486" s="9">
        <v>1.2310000000000001</v>
      </c>
      <c r="M486" s="12">
        <f t="shared" ref="M486:M490" si="14">1.732*J492</f>
        <v>0.45378400000000002</v>
      </c>
    </row>
    <row r="487" spans="2:13" s="12" customFormat="1" x14ac:dyDescent="0.25">
      <c r="B487" s="1"/>
      <c r="C487" s="5"/>
      <c r="D487" s="13">
        <v>3</v>
      </c>
      <c r="E487" s="9">
        <v>0.01</v>
      </c>
      <c r="F487" s="9">
        <v>247.40799999999999</v>
      </c>
      <c r="G487" s="9">
        <v>26.667000000000002</v>
      </c>
      <c r="H487" s="9">
        <v>255</v>
      </c>
      <c r="I487" s="9">
        <v>-90.331000000000003</v>
      </c>
      <c r="J487" s="9">
        <v>1.331</v>
      </c>
      <c r="K487" s="11"/>
      <c r="L487" s="9">
        <v>1.331</v>
      </c>
      <c r="M487" s="12">
        <f t="shared" si="14"/>
        <v>0.43992799999999999</v>
      </c>
    </row>
    <row r="488" spans="2:13" s="12" customFormat="1" x14ac:dyDescent="0.25">
      <c r="B488" s="1"/>
      <c r="C488" s="5"/>
      <c r="D488" s="13">
        <v>4</v>
      </c>
      <c r="E488" s="9">
        <v>4.0000000000000001E-3</v>
      </c>
      <c r="F488" s="9">
        <v>153.50200000000001</v>
      </c>
      <c r="G488" s="9">
        <v>27.667000000000002</v>
      </c>
      <c r="H488" s="9">
        <v>255</v>
      </c>
      <c r="I488" s="9">
        <v>-90</v>
      </c>
      <c r="J488" s="9">
        <v>0.50800000000000001</v>
      </c>
      <c r="K488" s="11"/>
      <c r="L488" s="9">
        <v>0.50800000000000001</v>
      </c>
      <c r="M488" s="12">
        <f t="shared" si="14"/>
        <v>0</v>
      </c>
    </row>
    <row r="489" spans="2:13" s="12" customFormat="1" x14ac:dyDescent="0.25">
      <c r="B489" s="1"/>
      <c r="C489" s="5"/>
      <c r="D489" s="13">
        <v>5</v>
      </c>
      <c r="E489" s="9">
        <v>8.9999999999999993E-3</v>
      </c>
      <c r="F489" s="9">
        <v>157.256</v>
      </c>
      <c r="G489" s="9">
        <v>24.667000000000002</v>
      </c>
      <c r="H489" s="9">
        <v>255</v>
      </c>
      <c r="I489" s="9">
        <v>-90</v>
      </c>
      <c r="J489" s="9">
        <v>1.2150000000000001</v>
      </c>
      <c r="K489" s="11"/>
      <c r="L489" s="9">
        <v>1.2150000000000001</v>
      </c>
      <c r="M489" s="12">
        <f t="shared" si="14"/>
        <v>0.119508</v>
      </c>
    </row>
    <row r="490" spans="2:13" s="12" customFormat="1" x14ac:dyDescent="0.25">
      <c r="B490" s="1"/>
      <c r="C490" s="5"/>
      <c r="D490" s="13">
        <v>6</v>
      </c>
      <c r="E490" s="9">
        <v>7.0000000000000001E-3</v>
      </c>
      <c r="F490" s="9">
        <v>158.68799999999999</v>
      </c>
      <c r="G490" s="9">
        <v>25</v>
      </c>
      <c r="H490" s="9">
        <v>255</v>
      </c>
      <c r="I490" s="9">
        <v>-90</v>
      </c>
      <c r="J490" s="9">
        <v>0.95399999999999996</v>
      </c>
      <c r="K490" s="11"/>
      <c r="L490" s="9">
        <v>0.95399999999999996</v>
      </c>
      <c r="M490" s="12">
        <f t="shared" si="14"/>
        <v>7.9671999999999993E-2</v>
      </c>
    </row>
    <row r="491" spans="2:13" s="12" customFormat="1" x14ac:dyDescent="0.25">
      <c r="B491" s="1"/>
      <c r="C491" s="5"/>
      <c r="D491" s="13">
        <v>7</v>
      </c>
      <c r="E491" s="10">
        <v>8.2839999999999997E-4</v>
      </c>
      <c r="F491" s="9">
        <v>181.357</v>
      </c>
      <c r="G491" s="9">
        <v>46</v>
      </c>
      <c r="H491" s="9">
        <v>213</v>
      </c>
      <c r="I491" s="9">
        <v>-90</v>
      </c>
      <c r="J491" s="9">
        <v>0.1</v>
      </c>
      <c r="K491" s="11"/>
      <c r="L491" s="9">
        <v>0.88600000000000001</v>
      </c>
      <c r="M491" s="12">
        <f>1.732*J503</f>
        <v>0.18012799999999998</v>
      </c>
    </row>
    <row r="492" spans="2:13" s="12" customFormat="1" x14ac:dyDescent="0.25">
      <c r="B492" s="1"/>
      <c r="C492" s="5"/>
      <c r="D492" s="13">
        <v>8</v>
      </c>
      <c r="E492" s="9">
        <v>2E-3</v>
      </c>
      <c r="F492" s="9">
        <v>20.838000000000001</v>
      </c>
      <c r="G492" s="9">
        <v>19.667000000000002</v>
      </c>
      <c r="H492" s="9">
        <v>31.667000000000002</v>
      </c>
      <c r="I492" s="9">
        <v>-90</v>
      </c>
      <c r="J492" s="9">
        <v>0.26200000000000001</v>
      </c>
      <c r="K492" s="11"/>
      <c r="L492" s="9">
        <v>0.98099999999999998</v>
      </c>
      <c r="M492" s="12">
        <f t="shared" ref="M492:M496" si="15">1.732*J504</f>
        <v>0.18012799999999998</v>
      </c>
    </row>
    <row r="493" spans="2:13" s="12" customFormat="1" x14ac:dyDescent="0.25">
      <c r="B493" s="1"/>
      <c r="C493" s="5"/>
      <c r="D493" s="13">
        <v>9</v>
      </c>
      <c r="E493" s="9">
        <v>2E-3</v>
      </c>
      <c r="F493" s="9">
        <v>74.832999999999998</v>
      </c>
      <c r="G493" s="9">
        <v>31.667000000000002</v>
      </c>
      <c r="H493" s="9">
        <v>79.667000000000002</v>
      </c>
      <c r="I493" s="9">
        <v>-90</v>
      </c>
      <c r="J493" s="9">
        <v>0.254</v>
      </c>
      <c r="K493" s="11"/>
      <c r="L493" s="9">
        <v>1.0609999999999999</v>
      </c>
      <c r="M493" s="12">
        <f t="shared" si="15"/>
        <v>0.13855999999999999</v>
      </c>
    </row>
    <row r="494" spans="2:13" s="12" customFormat="1" x14ac:dyDescent="0.25">
      <c r="B494" s="1"/>
      <c r="C494" s="5"/>
      <c r="D494" s="13">
        <v>10</v>
      </c>
      <c r="E494" s="9">
        <v>8.9090000000000007</v>
      </c>
      <c r="F494" s="9">
        <v>230.65600000000001</v>
      </c>
      <c r="G494" s="9">
        <v>8</v>
      </c>
      <c r="H494" s="9">
        <v>255</v>
      </c>
      <c r="I494" s="9">
        <v>0</v>
      </c>
      <c r="J494" s="9">
        <v>0</v>
      </c>
      <c r="K494" s="11"/>
      <c r="L494" s="9">
        <v>0.61399999999999999</v>
      </c>
      <c r="M494" s="12">
        <f t="shared" si="15"/>
        <v>0.152416</v>
      </c>
    </row>
    <row r="495" spans="2:13" s="12" customFormat="1" x14ac:dyDescent="0.25">
      <c r="B495" s="1"/>
      <c r="C495" s="5"/>
      <c r="D495" s="13">
        <v>11</v>
      </c>
      <c r="E495" s="10">
        <v>5.9170000000000002E-4</v>
      </c>
      <c r="F495" s="9">
        <v>115.167</v>
      </c>
      <c r="G495" s="9">
        <v>32.667000000000002</v>
      </c>
      <c r="H495" s="9">
        <v>138</v>
      </c>
      <c r="I495" s="9">
        <v>-90</v>
      </c>
      <c r="J495" s="9">
        <v>6.9000000000000006E-2</v>
      </c>
      <c r="K495" s="11"/>
      <c r="L495" s="9">
        <v>1.133</v>
      </c>
      <c r="M495" s="12">
        <f t="shared" si="15"/>
        <v>0.20784</v>
      </c>
    </row>
    <row r="496" spans="2:13" s="12" customFormat="1" x14ac:dyDescent="0.25">
      <c r="B496" s="1"/>
      <c r="C496" s="5"/>
      <c r="D496" s="13">
        <v>12</v>
      </c>
      <c r="E496" s="10">
        <v>4.1419999999999998E-4</v>
      </c>
      <c r="F496" s="9">
        <v>46.475999999999999</v>
      </c>
      <c r="G496" s="9">
        <v>31.332999999999998</v>
      </c>
      <c r="H496" s="9">
        <v>119</v>
      </c>
      <c r="I496" s="9">
        <v>-90</v>
      </c>
      <c r="J496" s="9">
        <v>4.5999999999999999E-2</v>
      </c>
      <c r="K496" s="11"/>
      <c r="L496" s="9">
        <v>0.91</v>
      </c>
      <c r="M496" s="12">
        <f t="shared" si="15"/>
        <v>0.27711999999999998</v>
      </c>
    </row>
    <row r="497" spans="2:13" s="12" customFormat="1" x14ac:dyDescent="0.25">
      <c r="B497" s="1"/>
      <c r="C497" s="5"/>
      <c r="D497" s="13">
        <v>13</v>
      </c>
      <c r="E497" s="9">
        <v>7.0000000000000001E-3</v>
      </c>
      <c r="F497" s="9">
        <v>246.27099999999999</v>
      </c>
      <c r="G497" s="9">
        <v>17</v>
      </c>
      <c r="H497" s="9">
        <v>255</v>
      </c>
      <c r="I497" s="9">
        <v>-90</v>
      </c>
      <c r="J497" s="9">
        <v>0.88600000000000001</v>
      </c>
      <c r="K497" s="11"/>
    </row>
    <row r="498" spans="2:13" s="12" customFormat="1" x14ac:dyDescent="0.25">
      <c r="B498" s="1"/>
      <c r="C498" s="5"/>
      <c r="D498" s="13">
        <v>14</v>
      </c>
      <c r="E498" s="9">
        <v>8.0000000000000002E-3</v>
      </c>
      <c r="F498" s="9">
        <v>248.33099999999999</v>
      </c>
      <c r="G498" s="9">
        <v>21</v>
      </c>
      <c r="H498" s="9">
        <v>255</v>
      </c>
      <c r="I498" s="9">
        <v>-90</v>
      </c>
      <c r="J498" s="9">
        <v>0.98099999999999998</v>
      </c>
      <c r="K498" s="11"/>
    </row>
    <row r="499" spans="2:13" s="12" customFormat="1" x14ac:dyDescent="0.25">
      <c r="B499" s="1"/>
      <c r="C499" s="5"/>
      <c r="D499" s="13">
        <v>15</v>
      </c>
      <c r="E499" s="9">
        <v>8.9999999999999993E-3</v>
      </c>
      <c r="F499" s="9">
        <v>247.279</v>
      </c>
      <c r="G499" s="9">
        <v>20</v>
      </c>
      <c r="H499" s="9">
        <v>255</v>
      </c>
      <c r="I499" s="9">
        <v>-90</v>
      </c>
      <c r="J499" s="9">
        <v>1.0609999999999999</v>
      </c>
      <c r="K499" s="11"/>
    </row>
    <row r="500" spans="2:13" s="12" customFormat="1" x14ac:dyDescent="0.25">
      <c r="B500" s="1"/>
      <c r="C500" s="5"/>
      <c r="D500" s="13">
        <v>16</v>
      </c>
      <c r="E500" s="9">
        <v>5.0000000000000001E-3</v>
      </c>
      <c r="F500" s="9">
        <v>153.744</v>
      </c>
      <c r="G500" s="9">
        <v>16.332999999999998</v>
      </c>
      <c r="H500" s="9">
        <v>255</v>
      </c>
      <c r="I500" s="9">
        <v>-90</v>
      </c>
      <c r="J500" s="9">
        <v>0.61399999999999999</v>
      </c>
      <c r="K500" s="11"/>
    </row>
    <row r="501" spans="2:13" s="12" customFormat="1" x14ac:dyDescent="0.25">
      <c r="B501" s="1"/>
      <c r="C501" s="5"/>
      <c r="D501" s="13">
        <v>17</v>
      </c>
      <c r="E501" s="9">
        <v>8.9999999999999993E-3</v>
      </c>
      <c r="F501" s="9">
        <v>151.69900000000001</v>
      </c>
      <c r="G501" s="9">
        <v>18.332999999999998</v>
      </c>
      <c r="H501" s="9">
        <v>255</v>
      </c>
      <c r="I501" s="9">
        <v>-90</v>
      </c>
      <c r="J501" s="9">
        <v>1.133</v>
      </c>
      <c r="K501" s="11"/>
    </row>
    <row r="502" spans="2:13" s="12" customFormat="1" x14ac:dyDescent="0.25">
      <c r="B502" s="1"/>
      <c r="C502" s="5"/>
      <c r="D502" s="13">
        <v>18</v>
      </c>
      <c r="E502" s="9">
        <v>7.0000000000000001E-3</v>
      </c>
      <c r="F502" s="9">
        <v>151.14500000000001</v>
      </c>
      <c r="G502" s="9">
        <v>15</v>
      </c>
      <c r="H502" s="9">
        <v>255</v>
      </c>
      <c r="I502" s="9">
        <v>-90</v>
      </c>
      <c r="J502" s="9">
        <v>0.91</v>
      </c>
      <c r="K502" s="11"/>
    </row>
    <row r="503" spans="2:13" s="12" customFormat="1" x14ac:dyDescent="0.25">
      <c r="B503" s="1"/>
      <c r="C503" s="5"/>
      <c r="D503" s="13">
        <v>19</v>
      </c>
      <c r="E503" s="10">
        <v>8.9119999999999998E-4</v>
      </c>
      <c r="F503" s="9">
        <v>97.024000000000001</v>
      </c>
      <c r="G503" s="9">
        <v>25.667000000000002</v>
      </c>
      <c r="H503" s="9">
        <v>112.333</v>
      </c>
      <c r="I503" s="9">
        <v>-90</v>
      </c>
      <c r="J503" s="9">
        <v>0.104</v>
      </c>
      <c r="K503" s="11"/>
    </row>
    <row r="504" spans="2:13" s="12" customFormat="1" x14ac:dyDescent="0.25">
      <c r="B504" s="1"/>
      <c r="C504" s="5"/>
      <c r="D504" s="13">
        <v>20</v>
      </c>
      <c r="E504" s="10">
        <v>8.9119999999999998E-4</v>
      </c>
      <c r="F504" s="9">
        <v>181.214</v>
      </c>
      <c r="G504" s="9">
        <v>18.667000000000002</v>
      </c>
      <c r="H504" s="9">
        <v>255</v>
      </c>
      <c r="I504" s="9">
        <v>-90</v>
      </c>
      <c r="J504" s="9">
        <v>0.104</v>
      </c>
      <c r="K504" s="11"/>
    </row>
    <row r="505" spans="2:13" s="12" customFormat="1" x14ac:dyDescent="0.25">
      <c r="B505" s="1"/>
      <c r="C505" s="5"/>
      <c r="D505" s="13">
        <v>21</v>
      </c>
      <c r="E505" s="10">
        <v>7.0029999999999995E-4</v>
      </c>
      <c r="F505" s="9">
        <v>181.42400000000001</v>
      </c>
      <c r="G505" s="9">
        <v>31.667000000000002</v>
      </c>
      <c r="H505" s="9">
        <v>238.667</v>
      </c>
      <c r="I505" s="9">
        <v>-90</v>
      </c>
      <c r="J505" s="9">
        <v>0.08</v>
      </c>
      <c r="K505" s="11"/>
    </row>
    <row r="506" spans="2:13" s="12" customFormat="1" x14ac:dyDescent="0.25">
      <c r="B506" s="1"/>
      <c r="C506" s="5"/>
      <c r="D506" s="13">
        <v>22</v>
      </c>
      <c r="E506" s="10">
        <v>7.6389999999999997E-4</v>
      </c>
      <c r="F506" s="9">
        <v>40.194000000000003</v>
      </c>
      <c r="G506" s="9">
        <v>19.667000000000002</v>
      </c>
      <c r="H506" s="9">
        <v>60</v>
      </c>
      <c r="I506" s="9">
        <v>-90</v>
      </c>
      <c r="J506" s="9">
        <v>8.7999999999999995E-2</v>
      </c>
      <c r="K506" s="11"/>
    </row>
    <row r="507" spans="2:13" s="12" customFormat="1" x14ac:dyDescent="0.25">
      <c r="B507" s="1"/>
      <c r="C507" s="5"/>
      <c r="D507" s="13">
        <v>23</v>
      </c>
      <c r="E507" s="9">
        <v>1E-3</v>
      </c>
      <c r="F507" s="9">
        <v>184.06200000000001</v>
      </c>
      <c r="G507" s="9">
        <v>31.667000000000002</v>
      </c>
      <c r="H507" s="9">
        <v>230.333</v>
      </c>
      <c r="I507" s="9">
        <v>-90</v>
      </c>
      <c r="J507" s="9">
        <v>0.12</v>
      </c>
      <c r="K507" s="11"/>
    </row>
    <row r="508" spans="2:13" s="12" customFormat="1" x14ac:dyDescent="0.25">
      <c r="B508" s="1"/>
      <c r="C508" s="5"/>
      <c r="D508" s="13">
        <v>24</v>
      </c>
      <c r="E508" s="9">
        <v>1E-3</v>
      </c>
      <c r="F508" s="9">
        <v>212.286</v>
      </c>
      <c r="G508" s="9">
        <v>16</v>
      </c>
      <c r="H508" s="9">
        <v>255</v>
      </c>
      <c r="I508" s="9">
        <v>-90</v>
      </c>
      <c r="J508" s="9">
        <v>0.16</v>
      </c>
      <c r="K508" s="11"/>
    </row>
    <row r="509" spans="2:13" s="12" customFormat="1" x14ac:dyDescent="0.25">
      <c r="B509" s="1"/>
      <c r="C509" s="5"/>
      <c r="D509" s="1"/>
      <c r="E509" s="1"/>
      <c r="F509"/>
      <c r="G509" s="11"/>
      <c r="H509" s="11"/>
      <c r="I509" s="11"/>
      <c r="J509" s="11"/>
      <c r="K509" s="11"/>
    </row>
    <row r="510" spans="2:13" s="12" customFormat="1" x14ac:dyDescent="0.25">
      <c r="B510" s="1"/>
      <c r="C510" s="5"/>
      <c r="D510" s="1"/>
      <c r="E510" s="1"/>
      <c r="F510"/>
      <c r="G510" s="11"/>
      <c r="H510" s="11"/>
      <c r="I510" s="11"/>
      <c r="J510" s="11"/>
      <c r="K510" s="11"/>
    </row>
    <row r="511" spans="2:13" s="12" customFormat="1" x14ac:dyDescent="0.25">
      <c r="B511" s="1"/>
      <c r="C511" s="5"/>
      <c r="D511" s="1"/>
      <c r="E511" s="1"/>
      <c r="F511"/>
      <c r="G511" s="11"/>
      <c r="H511" s="11"/>
      <c r="I511" s="11"/>
      <c r="J511" s="11"/>
      <c r="K511" s="11"/>
    </row>
    <row r="512" spans="2:13" s="12" customFormat="1" ht="18.600000000000001" customHeight="1" x14ac:dyDescent="0.25">
      <c r="B512" s="12" t="s">
        <v>509</v>
      </c>
      <c r="C512" s="5" t="s">
        <v>485</v>
      </c>
      <c r="D512" s="1" t="s">
        <v>486</v>
      </c>
      <c r="E512" s="12" t="s">
        <v>510</v>
      </c>
      <c r="F512" t="s">
        <v>29</v>
      </c>
      <c r="G512" s="11" t="s">
        <v>511</v>
      </c>
      <c r="H512" s="11">
        <v>3</v>
      </c>
      <c r="I512" s="11">
        <v>0.878</v>
      </c>
      <c r="J512" s="11">
        <v>5.0228000000000002E-2</v>
      </c>
      <c r="K512" s="11">
        <v>3</v>
      </c>
      <c r="L512" s="12">
        <v>1.024</v>
      </c>
      <c r="M512" s="12">
        <v>5.0228000000000002E-2</v>
      </c>
    </row>
    <row r="513" spans="2:13" s="12" customFormat="1" ht="18.600000000000001" customHeight="1" x14ac:dyDescent="0.25">
      <c r="B513" s="12" t="s">
        <v>509</v>
      </c>
      <c r="C513" s="5" t="s">
        <v>485</v>
      </c>
      <c r="D513" s="1" t="s">
        <v>486</v>
      </c>
      <c r="E513" s="12" t="s">
        <v>510</v>
      </c>
      <c r="F513" t="s">
        <v>29</v>
      </c>
      <c r="G513" s="11" t="s">
        <v>512</v>
      </c>
      <c r="H513" s="11">
        <v>3</v>
      </c>
      <c r="I513" s="11">
        <v>1.327</v>
      </c>
      <c r="J513" s="11">
        <v>0.11777600000000001</v>
      </c>
      <c r="K513" s="11">
        <v>3</v>
      </c>
      <c r="L513" s="12">
        <v>1.024</v>
      </c>
      <c r="M513" s="12">
        <v>0.13509599999999999</v>
      </c>
    </row>
    <row r="514" spans="2:13" s="12" customFormat="1" ht="18.600000000000001" customHeight="1" x14ac:dyDescent="0.25">
      <c r="B514" s="12" t="s">
        <v>509</v>
      </c>
      <c r="C514" s="5" t="s">
        <v>485</v>
      </c>
      <c r="D514" s="1" t="s">
        <v>486</v>
      </c>
      <c r="E514" s="12" t="s">
        <v>510</v>
      </c>
      <c r="F514" t="s">
        <v>29</v>
      </c>
      <c r="G514" s="11" t="s">
        <v>513</v>
      </c>
      <c r="H514" s="11">
        <v>3</v>
      </c>
      <c r="I514" s="11">
        <v>0.78</v>
      </c>
      <c r="J514" s="11">
        <v>5.0228000000000002E-2</v>
      </c>
      <c r="K514" s="11">
        <v>3</v>
      </c>
      <c r="L514" s="12">
        <v>1.0049999999999999</v>
      </c>
      <c r="M514" s="12">
        <v>8.4867999999999999E-2</v>
      </c>
    </row>
    <row r="515" spans="2:13" s="12" customFormat="1" ht="18.600000000000001" customHeight="1" x14ac:dyDescent="0.25">
      <c r="B515" s="12" t="s">
        <v>509</v>
      </c>
      <c r="C515" s="5" t="s">
        <v>485</v>
      </c>
      <c r="D515" s="1" t="s">
        <v>486</v>
      </c>
      <c r="E515" s="12" t="s">
        <v>510</v>
      </c>
      <c r="F515" t="s">
        <v>29</v>
      </c>
      <c r="G515" s="11" t="s">
        <v>514</v>
      </c>
      <c r="H515" s="11">
        <v>3</v>
      </c>
      <c r="I515" s="11">
        <v>0.76100000000000001</v>
      </c>
      <c r="J515" s="11">
        <v>0.18532399999999999</v>
      </c>
      <c r="K515" s="11">
        <v>3</v>
      </c>
      <c r="L515" s="12">
        <v>1.0149999999999999</v>
      </c>
      <c r="M515" s="12">
        <v>3.4639999999999997E-2</v>
      </c>
    </row>
    <row r="516" spans="2:13" s="12" customFormat="1" ht="18.600000000000001" customHeight="1" x14ac:dyDescent="0.25">
      <c r="B516" s="12" t="s">
        <v>509</v>
      </c>
      <c r="C516" s="5" t="s">
        <v>485</v>
      </c>
      <c r="D516" s="1" t="s">
        <v>486</v>
      </c>
      <c r="E516" s="12" t="s">
        <v>510</v>
      </c>
      <c r="F516" t="s">
        <v>29</v>
      </c>
      <c r="G516" s="11" t="s">
        <v>505</v>
      </c>
      <c r="H516" s="11">
        <v>3</v>
      </c>
      <c r="I516" s="11">
        <v>0.85899999999999999</v>
      </c>
      <c r="J516" s="11">
        <v>0</v>
      </c>
      <c r="K516" s="11">
        <v>3</v>
      </c>
      <c r="L516" s="12">
        <v>1.0049999999999999</v>
      </c>
      <c r="M516" s="12">
        <v>6.7547999999999997E-2</v>
      </c>
    </row>
    <row r="517" spans="2:13" s="12" customFormat="1" ht="18.600000000000001" customHeight="1" x14ac:dyDescent="0.25">
      <c r="B517" s="12" t="s">
        <v>509</v>
      </c>
      <c r="C517" s="5" t="s">
        <v>485</v>
      </c>
      <c r="D517" s="1" t="s">
        <v>486</v>
      </c>
      <c r="E517" s="12" t="s">
        <v>510</v>
      </c>
      <c r="F517" t="s">
        <v>29</v>
      </c>
      <c r="G517" s="11" t="s">
        <v>515</v>
      </c>
      <c r="H517" s="11">
        <v>3</v>
      </c>
      <c r="I517" s="11">
        <v>0.74099999999999999</v>
      </c>
      <c r="J517" s="11">
        <v>0.13509599999999999</v>
      </c>
      <c r="K517" s="11">
        <v>3</v>
      </c>
      <c r="L517" s="12">
        <v>1.0049999999999999</v>
      </c>
      <c r="M517" s="12">
        <v>3.4639999999999997E-2</v>
      </c>
    </row>
    <row r="518" spans="2:13" s="12" customFormat="1" ht="18.600000000000001" customHeight="1" x14ac:dyDescent="0.25">
      <c r="B518" s="12" t="s">
        <v>509</v>
      </c>
      <c r="C518" s="5" t="s">
        <v>485</v>
      </c>
      <c r="D518" s="1" t="s">
        <v>486</v>
      </c>
      <c r="E518" s="12" t="s">
        <v>510</v>
      </c>
      <c r="F518" t="s">
        <v>29</v>
      </c>
      <c r="G518" s="11" t="s">
        <v>516</v>
      </c>
      <c r="H518" s="11">
        <v>3</v>
      </c>
      <c r="I518" s="11">
        <v>0.878</v>
      </c>
      <c r="J518" s="11">
        <v>5.0228000000000002E-2</v>
      </c>
      <c r="K518" s="11">
        <v>3</v>
      </c>
      <c r="L518" s="12">
        <v>1.0049999999999999</v>
      </c>
      <c r="M518" s="12">
        <v>5.0228000000000002E-2</v>
      </c>
    </row>
    <row r="519" spans="2:13" s="12" customFormat="1" ht="18.600000000000001" customHeight="1" x14ac:dyDescent="0.25">
      <c r="B519" s="12" t="s">
        <v>509</v>
      </c>
      <c r="C519" s="5" t="s">
        <v>485</v>
      </c>
      <c r="D519" s="1" t="s">
        <v>486</v>
      </c>
      <c r="E519" s="12" t="s">
        <v>510</v>
      </c>
      <c r="F519" t="s">
        <v>29</v>
      </c>
      <c r="G519" s="11" t="s">
        <v>517</v>
      </c>
      <c r="H519" s="11">
        <v>3</v>
      </c>
      <c r="I519" s="11">
        <v>0.878</v>
      </c>
      <c r="J519" s="11">
        <v>0.169736</v>
      </c>
      <c r="K519" s="11">
        <v>3</v>
      </c>
      <c r="L519" s="12">
        <v>1.024</v>
      </c>
      <c r="M519" s="12">
        <v>0</v>
      </c>
    </row>
    <row r="520" spans="2:13" s="12" customFormat="1" ht="18.600000000000001" customHeight="1" x14ac:dyDescent="0.25">
      <c r="B520" s="12" t="s">
        <v>509</v>
      </c>
      <c r="C520" s="5" t="s">
        <v>485</v>
      </c>
      <c r="D520" s="1" t="s">
        <v>486</v>
      </c>
      <c r="E520" s="12" t="s">
        <v>510</v>
      </c>
      <c r="F520" t="s">
        <v>29</v>
      </c>
      <c r="G520" s="11" t="s">
        <v>518</v>
      </c>
      <c r="H520" s="11">
        <v>3</v>
      </c>
      <c r="I520" s="11">
        <v>1.3560000000000001</v>
      </c>
      <c r="J520" s="11">
        <v>0.11777600000000001</v>
      </c>
      <c r="K520" s="11">
        <v>3</v>
      </c>
      <c r="L520" s="12">
        <v>1.054</v>
      </c>
      <c r="M520" s="12">
        <v>0.28751199999999999</v>
      </c>
    </row>
    <row r="521" spans="2:13" s="12" customFormat="1" ht="18.600000000000001" customHeight="1" x14ac:dyDescent="0.25">
      <c r="B521" s="12" t="s">
        <v>509</v>
      </c>
      <c r="C521" s="5" t="s">
        <v>485</v>
      </c>
      <c r="D521" s="1" t="s">
        <v>486</v>
      </c>
      <c r="E521" s="12" t="s">
        <v>510</v>
      </c>
      <c r="F521" t="s">
        <v>29</v>
      </c>
      <c r="G521" s="11" t="s">
        <v>519</v>
      </c>
      <c r="H521" s="11">
        <v>3</v>
      </c>
      <c r="I521" s="11">
        <v>1.21</v>
      </c>
      <c r="J521" s="11">
        <v>8.4867999999999999E-2</v>
      </c>
      <c r="K521" s="11">
        <v>3</v>
      </c>
      <c r="L521" s="12">
        <v>1.024</v>
      </c>
      <c r="M521" s="12">
        <v>8.4867999999999999E-2</v>
      </c>
    </row>
    <row r="522" spans="2:13" s="12" customFormat="1" ht="18.600000000000001" customHeight="1" x14ac:dyDescent="0.25">
      <c r="B522" s="12" t="s">
        <v>509</v>
      </c>
      <c r="C522" s="5" t="s">
        <v>485</v>
      </c>
      <c r="D522" s="1" t="s">
        <v>486</v>
      </c>
      <c r="E522" s="12" t="s">
        <v>510</v>
      </c>
      <c r="F522" t="s">
        <v>29</v>
      </c>
      <c r="G522" s="11" t="s">
        <v>520</v>
      </c>
      <c r="H522" s="11">
        <v>3</v>
      </c>
      <c r="I522" s="11">
        <v>1.3169999999999999</v>
      </c>
      <c r="J522" s="11">
        <v>0</v>
      </c>
      <c r="K522" s="11">
        <v>3</v>
      </c>
      <c r="L522" s="12">
        <v>1.024</v>
      </c>
      <c r="M522" s="12">
        <v>5.0228000000000002E-2</v>
      </c>
    </row>
    <row r="523" spans="2:13" s="12" customFormat="1" x14ac:dyDescent="0.25">
      <c r="C523" s="5"/>
      <c r="D523" s="1"/>
      <c r="F523"/>
      <c r="G523" s="11"/>
      <c r="H523" s="11"/>
      <c r="I523" s="11"/>
      <c r="J523" s="11"/>
      <c r="K523" s="11"/>
    </row>
    <row r="524" spans="2:13" s="12" customFormat="1" x14ac:dyDescent="0.25">
      <c r="C524" s="5"/>
      <c r="D524" s="13"/>
      <c r="E524" t="s">
        <v>373</v>
      </c>
      <c r="F524" t="s">
        <v>374</v>
      </c>
      <c r="G524" t="s">
        <v>375</v>
      </c>
      <c r="H524" t="s">
        <v>376</v>
      </c>
      <c r="I524" t="s">
        <v>377</v>
      </c>
      <c r="J524" t="s">
        <v>378</v>
      </c>
      <c r="K524"/>
      <c r="L524" t="s">
        <v>379</v>
      </c>
      <c r="M524" t="s">
        <v>380</v>
      </c>
    </row>
    <row r="525" spans="2:13" s="12" customFormat="1" x14ac:dyDescent="0.25">
      <c r="C525" s="5"/>
      <c r="D525" s="13">
        <v>1</v>
      </c>
      <c r="E525" s="9">
        <v>5.0000000000000001E-3</v>
      </c>
      <c r="F525" s="9">
        <v>130.453</v>
      </c>
      <c r="G525" s="9">
        <v>0</v>
      </c>
      <c r="H525" s="9">
        <v>239</v>
      </c>
      <c r="I525" s="9">
        <v>-90</v>
      </c>
      <c r="J525" s="9">
        <v>1.024</v>
      </c>
      <c r="K525" s="11"/>
      <c r="L525" s="9">
        <v>1.024</v>
      </c>
      <c r="M525" s="12">
        <f>1.732*J547</f>
        <v>5.0228000000000002E-2</v>
      </c>
    </row>
    <row r="526" spans="2:13" s="12" customFormat="1" x14ac:dyDescent="0.25">
      <c r="C526" s="5"/>
      <c r="D526" s="13">
        <v>2</v>
      </c>
      <c r="E526" s="9">
        <v>5.0000000000000001E-3</v>
      </c>
      <c r="F526" s="9">
        <v>14.118</v>
      </c>
      <c r="G526" s="9">
        <v>0</v>
      </c>
      <c r="H526" s="9">
        <v>21.667000000000002</v>
      </c>
      <c r="I526" s="9">
        <v>-90</v>
      </c>
      <c r="J526" s="9">
        <v>1.024</v>
      </c>
      <c r="K526" s="11"/>
      <c r="L526" s="9">
        <v>1.024</v>
      </c>
      <c r="M526" s="12">
        <f t="shared" ref="M526:M546" si="16">1.732*J548</f>
        <v>0.13509599999999999</v>
      </c>
    </row>
    <row r="527" spans="2:13" s="12" customFormat="1" x14ac:dyDescent="0.25">
      <c r="C527" s="5"/>
      <c r="D527" s="13">
        <v>3</v>
      </c>
      <c r="E527" s="9">
        <v>5.0000000000000001E-3</v>
      </c>
      <c r="F527" s="9">
        <v>27.626000000000001</v>
      </c>
      <c r="G527" s="9">
        <v>0</v>
      </c>
      <c r="H527" s="9">
        <v>55</v>
      </c>
      <c r="I527" s="9">
        <v>-90</v>
      </c>
      <c r="J527" s="9">
        <v>1.0049999999999999</v>
      </c>
      <c r="K527" s="11"/>
      <c r="L527" s="9">
        <v>1.0049999999999999</v>
      </c>
      <c r="M527" s="12">
        <f t="shared" si="16"/>
        <v>8.4867999999999999E-2</v>
      </c>
    </row>
    <row r="528" spans="2:13" s="12" customFormat="1" x14ac:dyDescent="0.25">
      <c r="C528" s="5"/>
      <c r="D528" s="13">
        <v>4</v>
      </c>
      <c r="E528" s="9">
        <v>5.0000000000000001E-3</v>
      </c>
      <c r="F528" s="9">
        <v>77.099999999999994</v>
      </c>
      <c r="G528" s="9">
        <v>0</v>
      </c>
      <c r="H528" s="9">
        <v>173</v>
      </c>
      <c r="I528" s="9">
        <v>-90</v>
      </c>
      <c r="J528" s="9">
        <v>1.0149999999999999</v>
      </c>
      <c r="K528" s="11"/>
      <c r="L528" s="9">
        <v>1.0149999999999999</v>
      </c>
      <c r="M528" s="12">
        <f t="shared" si="16"/>
        <v>3.4639999999999997E-2</v>
      </c>
    </row>
    <row r="529" spans="3:13" s="12" customFormat="1" x14ac:dyDescent="0.25">
      <c r="C529" s="5"/>
      <c r="D529" s="13">
        <v>5</v>
      </c>
      <c r="E529" s="9">
        <v>5.0000000000000001E-3</v>
      </c>
      <c r="F529" s="9">
        <v>128.00299999999999</v>
      </c>
      <c r="G529" s="9">
        <v>0</v>
      </c>
      <c r="H529" s="9">
        <v>206</v>
      </c>
      <c r="I529" s="9">
        <v>-90</v>
      </c>
      <c r="J529" s="9">
        <v>1.0049999999999999</v>
      </c>
      <c r="K529" s="11"/>
      <c r="L529" s="9">
        <v>1.0049999999999999</v>
      </c>
      <c r="M529" s="12">
        <f t="shared" si="16"/>
        <v>6.7547999999999997E-2</v>
      </c>
    </row>
    <row r="530" spans="3:13" s="12" customFormat="1" x14ac:dyDescent="0.25">
      <c r="C530" s="5"/>
      <c r="D530" s="13">
        <v>6</v>
      </c>
      <c r="E530" s="9">
        <v>5.0000000000000001E-3</v>
      </c>
      <c r="F530" s="9">
        <v>135.72800000000001</v>
      </c>
      <c r="G530" s="9">
        <v>16</v>
      </c>
      <c r="H530" s="9">
        <v>189</v>
      </c>
      <c r="I530" s="9">
        <v>-90</v>
      </c>
      <c r="J530" s="9">
        <v>1.0049999999999999</v>
      </c>
      <c r="K530" s="11"/>
      <c r="L530" s="9">
        <v>1.0049999999999999</v>
      </c>
      <c r="M530" s="12">
        <f t="shared" si="16"/>
        <v>3.4639999999999997E-2</v>
      </c>
    </row>
    <row r="531" spans="3:13" s="12" customFormat="1" x14ac:dyDescent="0.25">
      <c r="C531" s="5"/>
      <c r="D531" s="13">
        <v>7</v>
      </c>
      <c r="E531" s="9">
        <v>5.0000000000000001E-3</v>
      </c>
      <c r="F531" s="9">
        <v>124.163</v>
      </c>
      <c r="G531" s="9">
        <v>0</v>
      </c>
      <c r="H531" s="9">
        <v>222</v>
      </c>
      <c r="I531" s="9">
        <v>-90</v>
      </c>
      <c r="J531" s="9">
        <v>1.0049999999999999</v>
      </c>
      <c r="K531" s="11"/>
      <c r="L531" s="9">
        <v>1.0049999999999999</v>
      </c>
      <c r="M531" s="12">
        <f t="shared" si="16"/>
        <v>5.0228000000000002E-2</v>
      </c>
    </row>
    <row r="532" spans="3:13" s="12" customFormat="1" x14ac:dyDescent="0.25">
      <c r="C532" s="5"/>
      <c r="D532" s="13">
        <v>8</v>
      </c>
      <c r="E532" s="9">
        <v>5.0000000000000001E-3</v>
      </c>
      <c r="F532" s="9">
        <v>138.43899999999999</v>
      </c>
      <c r="G532" s="9">
        <v>0</v>
      </c>
      <c r="H532" s="9">
        <v>178.333</v>
      </c>
      <c r="I532" s="9">
        <v>-90</v>
      </c>
      <c r="J532" s="9">
        <v>1.024</v>
      </c>
      <c r="K532" s="11"/>
      <c r="L532" s="9">
        <v>1.024</v>
      </c>
      <c r="M532" s="12">
        <f t="shared" si="16"/>
        <v>0</v>
      </c>
    </row>
    <row r="533" spans="3:13" s="12" customFormat="1" x14ac:dyDescent="0.25">
      <c r="C533" s="5"/>
      <c r="D533" s="13">
        <v>9</v>
      </c>
      <c r="E533" s="9">
        <v>5.0000000000000001E-3</v>
      </c>
      <c r="F533" s="9">
        <v>96.710999999999999</v>
      </c>
      <c r="G533" s="9">
        <v>0</v>
      </c>
      <c r="H533" s="9">
        <v>206</v>
      </c>
      <c r="I533" s="9">
        <v>-90</v>
      </c>
      <c r="J533" s="9">
        <v>1.054</v>
      </c>
      <c r="K533" s="11"/>
      <c r="L533" s="9">
        <v>1.054</v>
      </c>
      <c r="M533" s="12">
        <f t="shared" si="16"/>
        <v>0.28751199999999999</v>
      </c>
    </row>
    <row r="534" spans="3:13" s="12" customFormat="1" x14ac:dyDescent="0.25">
      <c r="C534" s="5"/>
      <c r="D534" s="13">
        <v>10</v>
      </c>
      <c r="E534" s="9">
        <v>5.0000000000000001E-3</v>
      </c>
      <c r="F534" s="9">
        <v>62.106000000000002</v>
      </c>
      <c r="G534" s="9">
        <v>0</v>
      </c>
      <c r="H534" s="9">
        <v>173</v>
      </c>
      <c r="I534" s="9">
        <v>-90</v>
      </c>
      <c r="J534" s="9">
        <v>1.024</v>
      </c>
      <c r="K534" s="11"/>
      <c r="L534" s="9">
        <v>1.024</v>
      </c>
      <c r="M534" s="12">
        <f t="shared" si="16"/>
        <v>8.4867999999999999E-2</v>
      </c>
    </row>
    <row r="535" spans="3:13" s="12" customFormat="1" x14ac:dyDescent="0.25">
      <c r="C535" s="5"/>
      <c r="D535" s="13">
        <v>11</v>
      </c>
      <c r="E535" s="9">
        <v>5.0000000000000001E-3</v>
      </c>
      <c r="F535" s="9">
        <v>12.314</v>
      </c>
      <c r="G535" s="9">
        <v>0</v>
      </c>
      <c r="H535" s="9">
        <v>173</v>
      </c>
      <c r="I535" s="9">
        <v>-90</v>
      </c>
      <c r="J535" s="9">
        <v>1.024</v>
      </c>
      <c r="K535" s="11"/>
      <c r="L535" s="9">
        <v>1.024</v>
      </c>
      <c r="M535" s="12">
        <f t="shared" si="16"/>
        <v>5.0228000000000002E-2</v>
      </c>
    </row>
    <row r="536" spans="3:13" s="12" customFormat="1" x14ac:dyDescent="0.25">
      <c r="C536" s="5"/>
      <c r="D536" s="13">
        <v>12</v>
      </c>
      <c r="E536" s="9">
        <v>4.0000000000000001E-3</v>
      </c>
      <c r="F536" s="9">
        <v>22.785</v>
      </c>
      <c r="G536" s="9">
        <v>0</v>
      </c>
      <c r="H536" s="9">
        <v>44</v>
      </c>
      <c r="I536" s="9">
        <v>-90</v>
      </c>
      <c r="J536" s="9">
        <v>0.878</v>
      </c>
      <c r="K536" s="11"/>
      <c r="L536" s="9">
        <v>0.878</v>
      </c>
      <c r="M536" s="12">
        <f t="shared" si="16"/>
        <v>5.0228000000000002E-2</v>
      </c>
    </row>
    <row r="537" spans="3:13" s="12" customFormat="1" x14ac:dyDescent="0.25">
      <c r="C537" s="5"/>
      <c r="D537" s="13">
        <v>13</v>
      </c>
      <c r="E537" s="9">
        <v>6.0000000000000001E-3</v>
      </c>
      <c r="F537" s="9">
        <v>129.67500000000001</v>
      </c>
      <c r="G537" s="9">
        <v>0</v>
      </c>
      <c r="H537" s="9">
        <v>173</v>
      </c>
      <c r="I537" s="9">
        <v>-90</v>
      </c>
      <c r="J537" s="9">
        <v>1.327</v>
      </c>
      <c r="K537" s="11"/>
      <c r="L537" s="9">
        <v>1.327</v>
      </c>
      <c r="M537" s="12">
        <f t="shared" si="16"/>
        <v>0.11777600000000001</v>
      </c>
    </row>
    <row r="538" spans="3:13" s="12" customFormat="1" x14ac:dyDescent="0.25">
      <c r="C538" s="5"/>
      <c r="D538" s="13">
        <v>14</v>
      </c>
      <c r="E538" s="9">
        <v>4.0000000000000001E-3</v>
      </c>
      <c r="F538" s="9">
        <v>8.0210000000000008</v>
      </c>
      <c r="G538" s="9">
        <v>0</v>
      </c>
      <c r="H538" s="9">
        <v>27.667000000000002</v>
      </c>
      <c r="I538" s="9">
        <v>-90</v>
      </c>
      <c r="J538" s="9">
        <v>0.78</v>
      </c>
      <c r="K538" s="11"/>
      <c r="L538" s="9">
        <v>0.78</v>
      </c>
      <c r="M538" s="12">
        <f t="shared" si="16"/>
        <v>5.0228000000000002E-2</v>
      </c>
    </row>
    <row r="539" spans="3:13" s="12" customFormat="1" x14ac:dyDescent="0.25">
      <c r="C539" s="5"/>
      <c r="D539" s="13">
        <v>15</v>
      </c>
      <c r="E539" s="9">
        <v>4.0000000000000001E-3</v>
      </c>
      <c r="F539" s="9">
        <v>61.087000000000003</v>
      </c>
      <c r="G539" s="9">
        <v>2.6669999999999998</v>
      </c>
      <c r="H539" s="9">
        <v>200.333</v>
      </c>
      <c r="I539" s="9">
        <v>-90</v>
      </c>
      <c r="J539" s="9">
        <v>0.76100000000000001</v>
      </c>
      <c r="K539" s="11"/>
      <c r="L539" s="9">
        <v>0.76100000000000001</v>
      </c>
      <c r="M539" s="12">
        <f t="shared" si="16"/>
        <v>0.18532399999999999</v>
      </c>
    </row>
    <row r="540" spans="3:13" s="12" customFormat="1" x14ac:dyDescent="0.25">
      <c r="C540" s="5"/>
      <c r="D540" s="13">
        <v>16</v>
      </c>
      <c r="E540" s="9">
        <v>4.0000000000000001E-3</v>
      </c>
      <c r="F540" s="9">
        <v>131.09800000000001</v>
      </c>
      <c r="G540" s="9">
        <v>0</v>
      </c>
      <c r="H540" s="9">
        <v>255</v>
      </c>
      <c r="I540" s="9">
        <v>-90</v>
      </c>
      <c r="J540" s="9">
        <v>0.85899999999999999</v>
      </c>
      <c r="K540" s="11"/>
      <c r="L540" s="9">
        <v>0.85899999999999999</v>
      </c>
      <c r="M540" s="12">
        <f t="shared" si="16"/>
        <v>0</v>
      </c>
    </row>
    <row r="541" spans="3:13" s="12" customFormat="1" x14ac:dyDescent="0.25">
      <c r="C541" s="5"/>
      <c r="D541" s="13">
        <v>17</v>
      </c>
      <c r="E541" s="9">
        <v>4.0000000000000001E-3</v>
      </c>
      <c r="F541" s="9">
        <v>94.820999999999998</v>
      </c>
      <c r="G541" s="9">
        <v>0</v>
      </c>
      <c r="H541" s="9">
        <v>189</v>
      </c>
      <c r="I541" s="9">
        <v>-90</v>
      </c>
      <c r="J541" s="9">
        <v>0.74099999999999999</v>
      </c>
      <c r="K541" s="11"/>
      <c r="L541" s="9">
        <v>0.74099999999999999</v>
      </c>
      <c r="M541" s="12">
        <f t="shared" si="16"/>
        <v>0.13509599999999999</v>
      </c>
    </row>
    <row r="542" spans="3:13" s="12" customFormat="1" x14ac:dyDescent="0.25">
      <c r="C542" s="5"/>
      <c r="D542" s="13">
        <v>18</v>
      </c>
      <c r="E542" s="9">
        <v>4.0000000000000001E-3</v>
      </c>
      <c r="F542" s="9">
        <v>126.08499999999999</v>
      </c>
      <c r="G542" s="9">
        <v>16</v>
      </c>
      <c r="H542" s="9">
        <v>173</v>
      </c>
      <c r="I542" s="9">
        <v>-90</v>
      </c>
      <c r="J542" s="9">
        <v>0.878</v>
      </c>
      <c r="K542" s="11"/>
      <c r="L542" s="9">
        <v>0.878</v>
      </c>
      <c r="M542" s="12">
        <f t="shared" si="16"/>
        <v>5.0228000000000002E-2</v>
      </c>
    </row>
    <row r="543" spans="3:13" s="12" customFormat="1" x14ac:dyDescent="0.25">
      <c r="C543" s="5"/>
      <c r="D543" s="13">
        <v>19</v>
      </c>
      <c r="E543" s="9">
        <v>4.0000000000000001E-3</v>
      </c>
      <c r="F543" s="9">
        <v>119.904</v>
      </c>
      <c r="G543" s="9">
        <v>0</v>
      </c>
      <c r="H543" s="9">
        <v>173</v>
      </c>
      <c r="I543" s="9">
        <v>-90</v>
      </c>
      <c r="J543" s="9">
        <v>0.878</v>
      </c>
      <c r="K543" s="11"/>
      <c r="L543" s="9">
        <v>0.878</v>
      </c>
      <c r="M543" s="12">
        <f t="shared" si="16"/>
        <v>0.169736</v>
      </c>
    </row>
    <row r="544" spans="3:13" s="12" customFormat="1" x14ac:dyDescent="0.25">
      <c r="C544" s="5"/>
      <c r="D544" s="13">
        <v>20</v>
      </c>
      <c r="E544" s="9">
        <v>7.0000000000000001E-3</v>
      </c>
      <c r="F544" s="9">
        <v>133.59299999999999</v>
      </c>
      <c r="G544" s="9">
        <v>0</v>
      </c>
      <c r="H544" s="9">
        <v>255</v>
      </c>
      <c r="I544" s="9">
        <v>-90</v>
      </c>
      <c r="J544" s="9">
        <v>1.3560000000000001</v>
      </c>
      <c r="K544" s="11"/>
      <c r="L544" s="9">
        <v>1.3560000000000001</v>
      </c>
      <c r="M544" s="12">
        <f t="shared" si="16"/>
        <v>0.11777600000000001</v>
      </c>
    </row>
    <row r="545" spans="3:13" s="12" customFormat="1" x14ac:dyDescent="0.25">
      <c r="C545" s="5"/>
      <c r="D545" s="13">
        <v>21</v>
      </c>
      <c r="E545" s="9">
        <v>6.0000000000000001E-3</v>
      </c>
      <c r="F545" s="9">
        <v>133.85</v>
      </c>
      <c r="G545" s="9">
        <v>0</v>
      </c>
      <c r="H545" s="9">
        <v>255</v>
      </c>
      <c r="I545" s="9">
        <v>-90</v>
      </c>
      <c r="J545" s="9">
        <v>1.21</v>
      </c>
      <c r="K545" s="11"/>
      <c r="L545" s="9">
        <v>1.21</v>
      </c>
      <c r="M545" s="12">
        <f t="shared" si="16"/>
        <v>8.4867999999999999E-2</v>
      </c>
    </row>
    <row r="546" spans="3:13" s="12" customFormat="1" x14ac:dyDescent="0.25">
      <c r="C546" s="5"/>
      <c r="D546" s="13">
        <v>22</v>
      </c>
      <c r="E546" s="9">
        <v>6.0000000000000001E-3</v>
      </c>
      <c r="F546" s="9">
        <v>121.14100000000001</v>
      </c>
      <c r="G546" s="9">
        <v>0</v>
      </c>
      <c r="H546" s="9">
        <v>255</v>
      </c>
      <c r="I546" s="9">
        <v>-90</v>
      </c>
      <c r="J546" s="9">
        <v>1.3169999999999999</v>
      </c>
      <c r="K546" s="11"/>
      <c r="L546" s="9">
        <v>1.3169999999999999</v>
      </c>
      <c r="M546" s="12">
        <f t="shared" si="16"/>
        <v>0</v>
      </c>
    </row>
    <row r="547" spans="3:13" s="12" customFormat="1" x14ac:dyDescent="0.25">
      <c r="C547" s="5"/>
      <c r="D547" s="13">
        <v>23</v>
      </c>
      <c r="E547" s="10">
        <v>1.6660000000000001E-4</v>
      </c>
      <c r="F547" s="9">
        <v>16.524000000000001</v>
      </c>
      <c r="G547" s="9">
        <v>0</v>
      </c>
      <c r="H547" s="9">
        <v>49</v>
      </c>
      <c r="I547" s="9">
        <v>-90</v>
      </c>
      <c r="J547" s="9">
        <v>2.9000000000000001E-2</v>
      </c>
      <c r="K547" s="11"/>
    </row>
    <row r="548" spans="3:13" s="12" customFormat="1" x14ac:dyDescent="0.25">
      <c r="C548" s="5"/>
      <c r="D548" s="13">
        <v>24</v>
      </c>
      <c r="E548" s="10">
        <v>4.0450000000000002E-4</v>
      </c>
      <c r="F548" s="9">
        <v>24.745000000000001</v>
      </c>
      <c r="G548" s="9">
        <v>0</v>
      </c>
      <c r="H548" s="9">
        <v>33</v>
      </c>
      <c r="I548" s="9">
        <v>-90</v>
      </c>
      <c r="J548" s="9">
        <v>7.8E-2</v>
      </c>
      <c r="K548" s="11"/>
    </row>
    <row r="549" spans="3:13" s="12" customFormat="1" x14ac:dyDescent="0.25">
      <c r="C549" s="5"/>
      <c r="D549" s="13">
        <v>25</v>
      </c>
      <c r="E549" s="10">
        <v>2.6170000000000002E-4</v>
      </c>
      <c r="F549" s="9">
        <v>15.333</v>
      </c>
      <c r="G549" s="9">
        <v>0</v>
      </c>
      <c r="H549" s="9">
        <v>21.667000000000002</v>
      </c>
      <c r="I549" s="9">
        <v>-90</v>
      </c>
      <c r="J549" s="9">
        <v>4.9000000000000002E-2</v>
      </c>
      <c r="K549" s="11"/>
    </row>
    <row r="550" spans="3:13" s="12" customFormat="1" x14ac:dyDescent="0.25">
      <c r="C550" s="5"/>
      <c r="D550" s="13">
        <v>26</v>
      </c>
      <c r="E550" s="10">
        <v>1.1900000000000001E-4</v>
      </c>
      <c r="F550" s="9">
        <v>12.8</v>
      </c>
      <c r="G550" s="9">
        <v>0</v>
      </c>
      <c r="H550" s="9">
        <v>16</v>
      </c>
      <c r="I550" s="9">
        <v>-90</v>
      </c>
      <c r="J550" s="9">
        <v>0.02</v>
      </c>
      <c r="K550" s="11"/>
    </row>
    <row r="551" spans="3:13" s="12" customFormat="1" x14ac:dyDescent="0.25">
      <c r="C551" s="5"/>
      <c r="D551" s="13">
        <v>27</v>
      </c>
      <c r="E551" s="10">
        <v>2.142E-4</v>
      </c>
      <c r="F551" s="9">
        <v>29.593</v>
      </c>
      <c r="G551" s="9">
        <v>5.3330000000000002</v>
      </c>
      <c r="H551" s="9">
        <v>49</v>
      </c>
      <c r="I551" s="9">
        <v>-90</v>
      </c>
      <c r="J551" s="9">
        <v>3.9E-2</v>
      </c>
      <c r="K551" s="11"/>
    </row>
    <row r="552" spans="3:13" s="12" customFormat="1" x14ac:dyDescent="0.25">
      <c r="C552" s="5"/>
      <c r="D552" s="13">
        <v>28</v>
      </c>
      <c r="E552" s="10">
        <v>1.1900000000000001E-4</v>
      </c>
      <c r="F552" s="9">
        <v>19.399999999999999</v>
      </c>
      <c r="G552" s="9">
        <v>0</v>
      </c>
      <c r="H552" s="9">
        <v>49</v>
      </c>
      <c r="I552" s="9">
        <v>-90</v>
      </c>
      <c r="J552" s="9">
        <v>0.02</v>
      </c>
      <c r="K552" s="11"/>
    </row>
    <row r="553" spans="3:13" s="12" customFormat="1" x14ac:dyDescent="0.25">
      <c r="C553" s="5"/>
      <c r="D553" s="13">
        <v>29</v>
      </c>
      <c r="E553" s="10">
        <v>1.6660000000000001E-4</v>
      </c>
      <c r="F553" s="9">
        <v>24.667000000000002</v>
      </c>
      <c r="G553" s="9">
        <v>2.6669999999999998</v>
      </c>
      <c r="H553" s="9">
        <v>90</v>
      </c>
      <c r="I553" s="9">
        <v>-90</v>
      </c>
      <c r="J553" s="9">
        <v>2.9000000000000001E-2</v>
      </c>
      <c r="K553" s="11"/>
    </row>
    <row r="554" spans="3:13" s="12" customFormat="1" x14ac:dyDescent="0.25">
      <c r="C554" s="5"/>
      <c r="D554" s="13">
        <v>30</v>
      </c>
      <c r="E554" s="9">
        <v>11.305</v>
      </c>
      <c r="F554" s="9">
        <v>203.709</v>
      </c>
      <c r="G554" s="9">
        <v>0</v>
      </c>
      <c r="H554" s="9">
        <v>255</v>
      </c>
      <c r="I554" s="9">
        <v>0</v>
      </c>
      <c r="J554" s="9">
        <v>0</v>
      </c>
      <c r="K554" s="11"/>
    </row>
    <row r="555" spans="3:13" s="12" customFormat="1" x14ac:dyDescent="0.25">
      <c r="C555" s="5"/>
      <c r="D555" s="13">
        <v>31</v>
      </c>
      <c r="E555" s="10">
        <v>8.3279999999999997E-4</v>
      </c>
      <c r="F555" s="9">
        <v>8.4670000000000005</v>
      </c>
      <c r="G555" s="9">
        <v>0</v>
      </c>
      <c r="H555" s="9">
        <v>19</v>
      </c>
      <c r="I555" s="9">
        <v>-90</v>
      </c>
      <c r="J555" s="9">
        <v>0.16600000000000001</v>
      </c>
      <c r="K555" s="11"/>
    </row>
    <row r="556" spans="3:13" s="12" customFormat="1" x14ac:dyDescent="0.25">
      <c r="C556" s="5"/>
      <c r="D556" s="13">
        <v>32</v>
      </c>
      <c r="E556" s="10">
        <v>2.6170000000000002E-4</v>
      </c>
      <c r="F556" s="9">
        <v>138</v>
      </c>
      <c r="G556" s="9">
        <v>0</v>
      </c>
      <c r="H556" s="9">
        <v>230.333</v>
      </c>
      <c r="I556" s="9">
        <v>-90</v>
      </c>
      <c r="J556" s="9">
        <v>4.9000000000000002E-2</v>
      </c>
      <c r="K556" s="11"/>
    </row>
    <row r="557" spans="3:13" s="12" customFormat="1" x14ac:dyDescent="0.25">
      <c r="C557" s="5"/>
      <c r="D557" s="13">
        <v>33</v>
      </c>
      <c r="E557" s="10">
        <v>1.6660000000000001E-4</v>
      </c>
      <c r="F557" s="9">
        <v>18.428999999999998</v>
      </c>
      <c r="G557" s="9">
        <v>0</v>
      </c>
      <c r="H557" s="9">
        <v>49</v>
      </c>
      <c r="I557" s="9">
        <v>-90</v>
      </c>
      <c r="J557" s="9">
        <v>2.9000000000000001E-2</v>
      </c>
      <c r="K557" s="11"/>
    </row>
    <row r="558" spans="3:13" s="12" customFormat="1" x14ac:dyDescent="0.25">
      <c r="C558" s="5"/>
      <c r="D558" s="13">
        <v>34</v>
      </c>
      <c r="E558" s="10">
        <v>1.6660000000000001E-4</v>
      </c>
      <c r="F558" s="9">
        <v>20.856999999999999</v>
      </c>
      <c r="G558" s="9">
        <v>0</v>
      </c>
      <c r="H558" s="9">
        <v>66</v>
      </c>
      <c r="I558" s="9">
        <v>-90</v>
      </c>
      <c r="J558" s="9">
        <v>2.9000000000000001E-2</v>
      </c>
      <c r="K558" s="11"/>
    </row>
    <row r="559" spans="3:13" s="12" customFormat="1" x14ac:dyDescent="0.25">
      <c r="C559" s="5"/>
      <c r="D559" s="13">
        <v>35</v>
      </c>
      <c r="E559" s="10">
        <v>3.569E-4</v>
      </c>
      <c r="F559" s="9">
        <v>13.532999999999999</v>
      </c>
      <c r="G559" s="9">
        <v>0</v>
      </c>
      <c r="H559" s="9">
        <v>90</v>
      </c>
      <c r="I559" s="9">
        <v>-90</v>
      </c>
      <c r="J559" s="9">
        <v>6.8000000000000005E-2</v>
      </c>
      <c r="K559" s="11"/>
    </row>
    <row r="560" spans="3:13" s="12" customFormat="1" x14ac:dyDescent="0.25">
      <c r="C560" s="5"/>
      <c r="D560" s="13">
        <v>36</v>
      </c>
      <c r="E560" s="10">
        <v>1.6660000000000001E-4</v>
      </c>
      <c r="F560" s="9">
        <v>16</v>
      </c>
      <c r="G560" s="9">
        <v>16</v>
      </c>
      <c r="H560" s="9">
        <v>16</v>
      </c>
      <c r="I560" s="9">
        <v>-90</v>
      </c>
      <c r="J560" s="9">
        <v>2.9000000000000001E-2</v>
      </c>
      <c r="K560" s="11"/>
    </row>
    <row r="561" spans="2:13" s="12" customFormat="1" x14ac:dyDescent="0.25">
      <c r="C561" s="5"/>
      <c r="D561" s="13">
        <v>37</v>
      </c>
      <c r="E561" s="10">
        <v>5.4730000000000002E-4</v>
      </c>
      <c r="F561" s="9">
        <v>170.21700000000001</v>
      </c>
      <c r="G561" s="9">
        <v>0</v>
      </c>
      <c r="H561" s="9">
        <v>255</v>
      </c>
      <c r="I561" s="9">
        <v>-90</v>
      </c>
      <c r="J561" s="9">
        <v>0.107</v>
      </c>
      <c r="K561" s="11"/>
    </row>
    <row r="562" spans="2:13" s="12" customFormat="1" x14ac:dyDescent="0.25">
      <c r="C562" s="5"/>
      <c r="D562" s="13">
        <v>38</v>
      </c>
      <c r="E562" s="9">
        <v>11.305</v>
      </c>
      <c r="F562" s="9">
        <v>203.709</v>
      </c>
      <c r="G562" s="9">
        <v>0</v>
      </c>
      <c r="H562" s="9">
        <v>255</v>
      </c>
      <c r="I562" s="9">
        <v>0</v>
      </c>
      <c r="J562" s="9">
        <v>0</v>
      </c>
      <c r="K562" s="11"/>
    </row>
    <row r="563" spans="2:13" s="12" customFormat="1" x14ac:dyDescent="0.25">
      <c r="C563" s="5"/>
      <c r="D563" s="13">
        <v>39</v>
      </c>
      <c r="E563" s="10">
        <v>4.0450000000000002E-4</v>
      </c>
      <c r="F563" s="9">
        <v>37.195999999999998</v>
      </c>
      <c r="G563" s="9">
        <v>8</v>
      </c>
      <c r="H563" s="9">
        <v>49.332999999999998</v>
      </c>
      <c r="I563" s="9">
        <v>-90</v>
      </c>
      <c r="J563" s="9">
        <v>7.8E-2</v>
      </c>
      <c r="K563" s="11"/>
    </row>
    <row r="564" spans="2:13" s="12" customFormat="1" x14ac:dyDescent="0.25">
      <c r="C564" s="5"/>
      <c r="D564" s="13">
        <v>40</v>
      </c>
      <c r="E564" s="10">
        <v>1.6660000000000001E-4</v>
      </c>
      <c r="F564" s="9">
        <v>25.286000000000001</v>
      </c>
      <c r="G564" s="9">
        <v>0</v>
      </c>
      <c r="H564" s="9">
        <v>99</v>
      </c>
      <c r="I564" s="9">
        <v>-90</v>
      </c>
      <c r="J564" s="9">
        <v>2.9000000000000001E-2</v>
      </c>
      <c r="K564" s="11"/>
    </row>
    <row r="565" spans="2:13" s="12" customFormat="1" x14ac:dyDescent="0.25">
      <c r="C565" s="5"/>
      <c r="D565" s="13">
        <v>41</v>
      </c>
      <c r="E565" s="10">
        <v>4.9969999999999995E-4</v>
      </c>
      <c r="F565" s="9">
        <v>201.58699999999999</v>
      </c>
      <c r="G565" s="9">
        <v>0</v>
      </c>
      <c r="H565" s="9">
        <v>255</v>
      </c>
      <c r="I565" s="9">
        <v>-90</v>
      </c>
      <c r="J565" s="9">
        <v>9.8000000000000004E-2</v>
      </c>
      <c r="K565" s="11"/>
    </row>
    <row r="566" spans="2:13" s="12" customFormat="1" x14ac:dyDescent="0.25">
      <c r="C566" s="5"/>
      <c r="D566" s="13">
        <v>42</v>
      </c>
      <c r="E566" s="10">
        <v>3.569E-4</v>
      </c>
      <c r="F566" s="9">
        <v>14.756</v>
      </c>
      <c r="G566" s="9">
        <v>5.3330000000000002</v>
      </c>
      <c r="H566" s="9">
        <v>16</v>
      </c>
      <c r="I566" s="9">
        <v>-90</v>
      </c>
      <c r="J566" s="9">
        <v>6.8000000000000005E-2</v>
      </c>
      <c r="K566" s="11"/>
    </row>
    <row r="567" spans="2:13" s="12" customFormat="1" x14ac:dyDescent="0.25">
      <c r="C567" s="5"/>
      <c r="D567" s="13">
        <v>43</v>
      </c>
      <c r="E567" s="10">
        <v>2.6170000000000002E-4</v>
      </c>
      <c r="F567" s="9">
        <v>31.484999999999999</v>
      </c>
      <c r="G567" s="9">
        <v>16</v>
      </c>
      <c r="H567" s="9">
        <v>153.333</v>
      </c>
      <c r="I567" s="9">
        <v>-90</v>
      </c>
      <c r="J567" s="9">
        <v>4.9000000000000002E-2</v>
      </c>
      <c r="K567" s="11"/>
    </row>
    <row r="568" spans="2:13" s="12" customFormat="1" x14ac:dyDescent="0.25">
      <c r="C568" s="5"/>
      <c r="D568" s="13">
        <v>44</v>
      </c>
      <c r="E568" s="9">
        <v>11.305</v>
      </c>
      <c r="F568" s="9">
        <v>203.709</v>
      </c>
      <c r="G568" s="9">
        <v>0</v>
      </c>
      <c r="H568" s="9">
        <v>255</v>
      </c>
      <c r="I568" s="9">
        <v>0</v>
      </c>
      <c r="J568" s="9">
        <v>0</v>
      </c>
      <c r="K568" s="11"/>
    </row>
    <row r="569" spans="2:13" s="12" customFormat="1" x14ac:dyDescent="0.25">
      <c r="C569" s="5"/>
      <c r="D569" s="13"/>
      <c r="E569" s="9"/>
      <c r="F569" s="9"/>
      <c r="G569" s="9"/>
      <c r="H569" s="9"/>
      <c r="I569" s="9"/>
      <c r="J569" s="9"/>
      <c r="K569" s="11"/>
    </row>
    <row r="570" spans="2:13" s="3" customFormat="1" ht="18.600000000000001" customHeight="1" x14ac:dyDescent="0.25">
      <c r="B570" s="1" t="s">
        <v>532</v>
      </c>
      <c r="C570" s="5" t="s">
        <v>392</v>
      </c>
      <c r="D570" s="11" t="s">
        <v>393</v>
      </c>
      <c r="E570" s="1" t="s">
        <v>534</v>
      </c>
      <c r="F570" t="s">
        <v>29</v>
      </c>
      <c r="G570" s="11" t="s">
        <v>535</v>
      </c>
      <c r="H570" s="11">
        <v>3</v>
      </c>
      <c r="I570" s="11">
        <v>0.35399999999999998</v>
      </c>
      <c r="J570" s="11">
        <v>0.22689200000000001</v>
      </c>
      <c r="K570" s="11">
        <v>3</v>
      </c>
      <c r="L570" s="3">
        <v>0.97699999999999998</v>
      </c>
      <c r="M570" s="3">
        <v>6.7547999999999997E-2</v>
      </c>
    </row>
    <row r="571" spans="2:13" s="3" customFormat="1" x14ac:dyDescent="0.25">
      <c r="B571" s="1"/>
      <c r="C571" s="5"/>
      <c r="D571" s="11"/>
      <c r="E571" s="1"/>
      <c r="F571"/>
      <c r="G571" s="11"/>
      <c r="H571" s="11"/>
      <c r="I571" s="11"/>
      <c r="J571" s="11"/>
    </row>
    <row r="572" spans="2:13" s="3" customFormat="1" x14ac:dyDescent="0.25">
      <c r="B572" s="1"/>
      <c r="C572" s="5"/>
      <c r="D572" s="13"/>
      <c r="E572" t="s">
        <v>373</v>
      </c>
      <c r="F572" t="s">
        <v>374</v>
      </c>
      <c r="G572" t="s">
        <v>375</v>
      </c>
      <c r="H572" t="s">
        <v>376</v>
      </c>
      <c r="I572" t="s">
        <v>377</v>
      </c>
      <c r="J572" t="s">
        <v>378</v>
      </c>
      <c r="K572"/>
      <c r="L572" t="s">
        <v>379</v>
      </c>
      <c r="M572" t="s">
        <v>380</v>
      </c>
    </row>
    <row r="573" spans="2:13" s="3" customFormat="1" x14ac:dyDescent="0.25">
      <c r="B573" s="1"/>
      <c r="C573" s="5"/>
      <c r="D573" s="13">
        <v>1</v>
      </c>
      <c r="E573" s="9">
        <v>6.0000000000000001E-3</v>
      </c>
      <c r="F573" s="9">
        <v>134.09800000000001</v>
      </c>
      <c r="G573" s="9">
        <v>67.667000000000002</v>
      </c>
      <c r="H573" s="9">
        <v>220.667</v>
      </c>
      <c r="I573" s="9">
        <v>-90</v>
      </c>
      <c r="J573" s="9">
        <v>0.97699999999999998</v>
      </c>
      <c r="K573" s="11"/>
      <c r="L573" s="9">
        <v>0.97699999999999998</v>
      </c>
      <c r="M573" s="12">
        <f>1.732*J575</f>
        <v>6.7547999999999997E-2</v>
      </c>
    </row>
    <row r="574" spans="2:13" s="3" customFormat="1" x14ac:dyDescent="0.25">
      <c r="B574" s="1"/>
      <c r="C574" s="5"/>
      <c r="D574" s="13">
        <v>2</v>
      </c>
      <c r="E574" s="9">
        <v>2E-3</v>
      </c>
      <c r="F574" s="9">
        <v>184.958</v>
      </c>
      <c r="G574" s="9">
        <v>124.667</v>
      </c>
      <c r="H574" s="9">
        <v>253.667</v>
      </c>
      <c r="I574" s="9">
        <v>-90</v>
      </c>
      <c r="J574" s="9">
        <v>0.35399999999999998</v>
      </c>
      <c r="K574" s="11"/>
      <c r="L574" s="9">
        <v>0.35399999999999998</v>
      </c>
      <c r="M574" s="12">
        <f>1.732*J576</f>
        <v>0.22689200000000001</v>
      </c>
    </row>
    <row r="575" spans="2:13" s="3" customFormat="1" x14ac:dyDescent="0.25">
      <c r="B575" s="1"/>
      <c r="C575" s="5"/>
      <c r="D575" s="13">
        <v>3</v>
      </c>
      <c r="E575" s="10">
        <v>3.01E-4</v>
      </c>
      <c r="F575" s="9">
        <v>202.857</v>
      </c>
      <c r="G575" s="9">
        <v>135</v>
      </c>
      <c r="H575" s="9">
        <v>255</v>
      </c>
      <c r="I575" s="9">
        <v>-90</v>
      </c>
      <c r="J575" s="9">
        <v>3.9E-2</v>
      </c>
      <c r="K575" s="11"/>
      <c r="L575" s="9"/>
      <c r="M575" s="12"/>
    </row>
    <row r="576" spans="2:13" s="3" customFormat="1" x14ac:dyDescent="0.25">
      <c r="B576" s="1"/>
      <c r="C576" s="5"/>
      <c r="D576" s="13">
        <v>4</v>
      </c>
      <c r="E576" s="10">
        <v>9.0300000000000005E-4</v>
      </c>
      <c r="F576" s="9">
        <v>240.905</v>
      </c>
      <c r="G576" s="9">
        <v>152</v>
      </c>
      <c r="H576" s="9">
        <v>255</v>
      </c>
      <c r="I576" s="9">
        <v>-90</v>
      </c>
      <c r="J576" s="9">
        <v>0.13100000000000001</v>
      </c>
      <c r="K576" s="11"/>
      <c r="L576" s="9"/>
      <c r="M576" s="12"/>
    </row>
    <row r="577" spans="2:13" s="3" customFormat="1" x14ac:dyDescent="0.25">
      <c r="B577" s="1"/>
      <c r="C577" s="5"/>
      <c r="D577" s="11"/>
      <c r="E577" s="1"/>
      <c r="F577"/>
      <c r="G577" s="11"/>
      <c r="H577" s="11"/>
      <c r="I577" s="11"/>
      <c r="J577" s="11"/>
    </row>
    <row r="578" spans="2:13" s="3" customFormat="1" x14ac:dyDescent="0.25">
      <c r="B578" s="1"/>
      <c r="C578" s="5"/>
      <c r="D578" s="11"/>
      <c r="E578" s="1"/>
      <c r="F578"/>
      <c r="G578" s="11"/>
      <c r="H578" s="11"/>
      <c r="I578" s="11"/>
      <c r="J578" s="11"/>
    </row>
    <row r="579" spans="2:13" s="3" customFormat="1" ht="18.600000000000001" customHeight="1" x14ac:dyDescent="0.25">
      <c r="B579" s="1" t="s">
        <v>536</v>
      </c>
      <c r="C579" s="5" t="s">
        <v>539</v>
      </c>
      <c r="D579" s="1" t="s">
        <v>486</v>
      </c>
      <c r="E579" s="1" t="s">
        <v>491</v>
      </c>
      <c r="F579" t="s">
        <v>29</v>
      </c>
      <c r="G579" s="1" t="s">
        <v>489</v>
      </c>
      <c r="H579" s="11">
        <v>3</v>
      </c>
      <c r="I579" s="11">
        <v>0.77100000000000002</v>
      </c>
      <c r="J579" s="11">
        <v>8.660000000000001E-2</v>
      </c>
      <c r="K579" s="11">
        <v>3</v>
      </c>
      <c r="L579" s="11">
        <v>1.0109999999999999</v>
      </c>
      <c r="M579" s="3">
        <v>4.3300000000000005E-2</v>
      </c>
    </row>
    <row r="580" spans="2:13" s="3" customFormat="1" ht="18.600000000000001" customHeight="1" x14ac:dyDescent="0.25">
      <c r="B580" s="1" t="s">
        <v>536</v>
      </c>
      <c r="C580" s="5" t="s">
        <v>539</v>
      </c>
      <c r="D580" s="1" t="s">
        <v>486</v>
      </c>
      <c r="E580" s="1" t="s">
        <v>491</v>
      </c>
      <c r="F580" t="s">
        <v>29</v>
      </c>
      <c r="G580" s="11" t="s">
        <v>490</v>
      </c>
      <c r="H580" s="11">
        <v>3</v>
      </c>
      <c r="I580" s="11">
        <v>0.42299999999999999</v>
      </c>
      <c r="J580" s="11">
        <v>0</v>
      </c>
      <c r="K580" s="11">
        <v>3</v>
      </c>
      <c r="L580" s="11">
        <v>0.98599999999999999</v>
      </c>
      <c r="M580" s="3">
        <v>8.660000000000001E-2</v>
      </c>
    </row>
    <row r="581" spans="2:13" s="3" customFormat="1" ht="18.600000000000001" customHeight="1" x14ac:dyDescent="0.25">
      <c r="B581" s="1" t="s">
        <v>536</v>
      </c>
      <c r="C581" s="5" t="s">
        <v>539</v>
      </c>
      <c r="D581" s="1" t="s">
        <v>486</v>
      </c>
      <c r="E581" s="1" t="s">
        <v>491</v>
      </c>
      <c r="F581" t="s">
        <v>29</v>
      </c>
      <c r="G581" s="11" t="s">
        <v>540</v>
      </c>
      <c r="H581" s="11">
        <v>3</v>
      </c>
      <c r="I581" s="11">
        <v>0.66300000000000003</v>
      </c>
      <c r="J581" s="11">
        <v>0.11431200000000001</v>
      </c>
      <c r="K581" s="11">
        <v>3</v>
      </c>
      <c r="L581" s="11">
        <v>1.0189999999999999</v>
      </c>
      <c r="M581" s="3">
        <v>0</v>
      </c>
    </row>
    <row r="582" spans="2:13" s="3" customFormat="1" ht="18.600000000000001" customHeight="1" x14ac:dyDescent="0.25">
      <c r="B582" s="1" t="s">
        <v>536</v>
      </c>
      <c r="C582" s="5" t="s">
        <v>539</v>
      </c>
      <c r="D582" s="1" t="s">
        <v>486</v>
      </c>
      <c r="E582" s="1" t="s">
        <v>491</v>
      </c>
      <c r="F582" t="s">
        <v>29</v>
      </c>
      <c r="G582" s="11" t="s">
        <v>494</v>
      </c>
      <c r="H582" s="11">
        <v>3</v>
      </c>
      <c r="I582" s="11">
        <v>0.70599999999999996</v>
      </c>
      <c r="J582" s="11">
        <v>4.6764E-2</v>
      </c>
      <c r="K582" s="11">
        <v>3</v>
      </c>
      <c r="L582" s="11">
        <v>0.99099999999999999</v>
      </c>
      <c r="M582" s="3">
        <v>0</v>
      </c>
    </row>
    <row r="583" spans="2:13" s="12" customFormat="1" ht="18.600000000000001" customHeight="1" x14ac:dyDescent="0.25">
      <c r="B583" s="1" t="s">
        <v>536</v>
      </c>
      <c r="C583" s="5" t="s">
        <v>539</v>
      </c>
      <c r="D583" s="1" t="s">
        <v>486</v>
      </c>
      <c r="E583" s="1" t="s">
        <v>491</v>
      </c>
      <c r="F583" t="s">
        <v>29</v>
      </c>
      <c r="G583" s="11" t="s">
        <v>495</v>
      </c>
      <c r="H583" s="11">
        <v>3</v>
      </c>
      <c r="I583" s="11">
        <v>0.17599999999999999</v>
      </c>
      <c r="J583" s="11">
        <v>8.3136000000000002E-2</v>
      </c>
      <c r="K583" s="11">
        <v>3</v>
      </c>
      <c r="L583" s="11">
        <v>1.0049999999999999</v>
      </c>
      <c r="M583" s="12">
        <v>0.11777600000000001</v>
      </c>
    </row>
    <row r="584" spans="2:13" s="12" customFormat="1" ht="18.600000000000001" customHeight="1" x14ac:dyDescent="0.25">
      <c r="B584" s="1" t="s">
        <v>536</v>
      </c>
      <c r="C584" s="5" t="s">
        <v>539</v>
      </c>
      <c r="D584" s="1" t="s">
        <v>486</v>
      </c>
      <c r="E584" s="1" t="s">
        <v>491</v>
      </c>
      <c r="F584" t="s">
        <v>29</v>
      </c>
      <c r="G584" s="11" t="s">
        <v>492</v>
      </c>
      <c r="H584" s="11">
        <v>3</v>
      </c>
      <c r="I584" s="11">
        <v>1.018</v>
      </c>
      <c r="J584" s="11">
        <v>0.17666399999999999</v>
      </c>
      <c r="K584" s="11">
        <v>3</v>
      </c>
      <c r="L584" s="11">
        <v>1.0049999999999999</v>
      </c>
      <c r="M584" s="12">
        <v>4.6764E-2</v>
      </c>
    </row>
    <row r="585" spans="2:13" s="12" customFormat="1" ht="18.600000000000001" customHeight="1" x14ac:dyDescent="0.25">
      <c r="B585" s="1" t="s">
        <v>536</v>
      </c>
      <c r="C585" s="5" t="s">
        <v>539</v>
      </c>
      <c r="D585" s="1" t="s">
        <v>486</v>
      </c>
      <c r="E585" s="1" t="s">
        <v>521</v>
      </c>
      <c r="F585" t="s">
        <v>29</v>
      </c>
      <c r="G585" s="11" t="s">
        <v>493</v>
      </c>
      <c r="H585" s="11">
        <v>3</v>
      </c>
      <c r="I585" s="11">
        <v>0.96399999999999997</v>
      </c>
      <c r="J585" s="11">
        <v>0.24767599999999998</v>
      </c>
      <c r="K585" s="11">
        <v>3</v>
      </c>
      <c r="L585" s="11">
        <v>1.0049999999999999</v>
      </c>
      <c r="M585" s="12">
        <v>4.6764E-2</v>
      </c>
    </row>
    <row r="586" spans="2:13" s="12" customFormat="1" ht="18.600000000000001" customHeight="1" x14ac:dyDescent="0.25">
      <c r="B586" s="1" t="s">
        <v>536</v>
      </c>
      <c r="C586" s="5" t="s">
        <v>539</v>
      </c>
      <c r="D586" s="1" t="s">
        <v>486</v>
      </c>
      <c r="E586" s="1" t="s">
        <v>522</v>
      </c>
      <c r="F586" t="s">
        <v>29</v>
      </c>
      <c r="G586" s="11" t="s">
        <v>541</v>
      </c>
      <c r="H586" s="11">
        <v>3</v>
      </c>
      <c r="I586" s="11">
        <v>0.69899999999999995</v>
      </c>
      <c r="J586" s="11">
        <v>5.8888000000000003E-2</v>
      </c>
      <c r="K586" s="11">
        <v>3</v>
      </c>
      <c r="L586" s="11">
        <v>1.0049999999999999</v>
      </c>
      <c r="M586" s="12">
        <v>5.8888000000000003E-2</v>
      </c>
    </row>
    <row r="587" spans="2:13" s="12" customFormat="1" ht="18.600000000000001" customHeight="1" x14ac:dyDescent="0.25">
      <c r="B587" s="1" t="s">
        <v>536</v>
      </c>
      <c r="C587" s="5" t="s">
        <v>539</v>
      </c>
      <c r="D587" s="1" t="s">
        <v>486</v>
      </c>
      <c r="E587" s="1" t="s">
        <v>523</v>
      </c>
      <c r="F587" t="s">
        <v>29</v>
      </c>
      <c r="G587" s="11" t="s">
        <v>488</v>
      </c>
      <c r="H587" s="11">
        <v>3</v>
      </c>
      <c r="I587" s="11">
        <v>0.44400000000000001</v>
      </c>
      <c r="J587" s="11">
        <v>0</v>
      </c>
      <c r="K587" s="11">
        <v>3</v>
      </c>
      <c r="L587" s="11">
        <v>0.96799999999999997</v>
      </c>
      <c r="M587" s="12">
        <v>0.11431200000000001</v>
      </c>
    </row>
    <row r="588" spans="2:13" s="12" customFormat="1" ht="18.600000000000001" customHeight="1" x14ac:dyDescent="0.25">
      <c r="B588" s="1" t="s">
        <v>536</v>
      </c>
      <c r="C588" s="5" t="s">
        <v>539</v>
      </c>
      <c r="D588" s="1" t="s">
        <v>486</v>
      </c>
      <c r="E588" s="1" t="s">
        <v>524</v>
      </c>
      <c r="F588" t="s">
        <v>29</v>
      </c>
      <c r="G588" s="11" t="s">
        <v>487</v>
      </c>
      <c r="H588" s="11">
        <v>3</v>
      </c>
      <c r="I588" s="11">
        <v>0.63</v>
      </c>
      <c r="J588" s="11">
        <v>0.36891599999999997</v>
      </c>
      <c r="K588" s="11">
        <v>3</v>
      </c>
      <c r="L588" s="11">
        <v>0.97599999999999998</v>
      </c>
      <c r="M588" s="12">
        <v>0.128168</v>
      </c>
    </row>
    <row r="589" spans="2:13" s="12" customFormat="1" ht="18.600000000000001" customHeight="1" x14ac:dyDescent="0.25">
      <c r="B589" s="1" t="s">
        <v>536</v>
      </c>
      <c r="C589" s="5" t="s">
        <v>539</v>
      </c>
      <c r="D589" s="1" t="s">
        <v>486</v>
      </c>
      <c r="E589" s="1" t="s">
        <v>525</v>
      </c>
      <c r="F589" t="s">
        <v>29</v>
      </c>
      <c r="G589" s="11" t="s">
        <v>542</v>
      </c>
      <c r="H589" s="11">
        <v>3</v>
      </c>
      <c r="I589" s="11">
        <v>0.307</v>
      </c>
      <c r="J589" s="11">
        <v>0</v>
      </c>
      <c r="K589" s="11">
        <v>3</v>
      </c>
      <c r="L589" s="11">
        <v>0.98399999999999999</v>
      </c>
      <c r="M589" s="12">
        <v>8.4867999999999999E-2</v>
      </c>
    </row>
    <row r="590" spans="2:13" s="12" customFormat="1" ht="18.600000000000001" customHeight="1" x14ac:dyDescent="0.25">
      <c r="B590" s="1" t="s">
        <v>536</v>
      </c>
      <c r="C590" s="5" t="s">
        <v>539</v>
      </c>
      <c r="D590" s="1" t="s">
        <v>486</v>
      </c>
      <c r="E590" s="1" t="s">
        <v>526</v>
      </c>
      <c r="F590" t="s">
        <v>29</v>
      </c>
      <c r="G590" s="11" t="s">
        <v>543</v>
      </c>
      <c r="H590" s="11">
        <v>3</v>
      </c>
      <c r="I590" s="11">
        <v>0.61399999999999999</v>
      </c>
      <c r="J590" s="11">
        <v>8.4867999999999999E-2</v>
      </c>
      <c r="K590" s="11">
        <v>3</v>
      </c>
      <c r="L590" s="11">
        <v>0.99099999999999999</v>
      </c>
      <c r="M590" s="12">
        <v>0</v>
      </c>
    </row>
    <row r="591" spans="2:13" s="12" customFormat="1" ht="18.600000000000001" customHeight="1" x14ac:dyDescent="0.25">
      <c r="B591" s="1" t="s">
        <v>536</v>
      </c>
      <c r="C591" s="5" t="s">
        <v>539</v>
      </c>
      <c r="D591" s="1" t="s">
        <v>486</v>
      </c>
      <c r="E591" s="1" t="s">
        <v>527</v>
      </c>
      <c r="F591" t="s">
        <v>29</v>
      </c>
      <c r="G591" s="11" t="s">
        <v>544</v>
      </c>
      <c r="H591" s="11">
        <v>3</v>
      </c>
      <c r="I591" s="11">
        <v>1.34</v>
      </c>
      <c r="J591" s="11">
        <v>6.0620000000000007E-2</v>
      </c>
      <c r="K591" s="11">
        <v>3</v>
      </c>
      <c r="L591" s="11">
        <v>0.97</v>
      </c>
      <c r="M591" s="12">
        <v>0</v>
      </c>
    </row>
    <row r="592" spans="2:13" s="12" customFormat="1" x14ac:dyDescent="0.25">
      <c r="B592" s="1"/>
      <c r="C592" s="5"/>
      <c r="D592" s="1"/>
      <c r="E592" s="1"/>
      <c r="F592"/>
      <c r="G592" s="11"/>
      <c r="H592" s="11"/>
      <c r="I592" s="11"/>
      <c r="J592" s="11"/>
      <c r="K592" s="11"/>
      <c r="L592" s="11"/>
    </row>
    <row r="593" spans="2:13" s="12" customFormat="1" x14ac:dyDescent="0.25">
      <c r="B593" s="1"/>
      <c r="C593" s="5"/>
      <c r="D593" s="13"/>
      <c r="E593" t="s">
        <v>373</v>
      </c>
      <c r="F593" t="s">
        <v>374</v>
      </c>
      <c r="G593" t="s">
        <v>375</v>
      </c>
      <c r="H593" t="s">
        <v>376</v>
      </c>
      <c r="I593" t="s">
        <v>377</v>
      </c>
      <c r="J593" t="s">
        <v>378</v>
      </c>
      <c r="K593"/>
      <c r="L593" t="s">
        <v>379</v>
      </c>
      <c r="M593" t="s">
        <v>380</v>
      </c>
    </row>
    <row r="594" spans="2:13" s="12" customFormat="1" x14ac:dyDescent="0.25">
      <c r="B594" s="1"/>
      <c r="C594" s="5"/>
      <c r="D594" s="13">
        <v>1</v>
      </c>
      <c r="E594" s="9">
        <v>8.0000000000000002E-3</v>
      </c>
      <c r="F594" s="9">
        <v>199.209</v>
      </c>
      <c r="G594" s="9">
        <v>33</v>
      </c>
      <c r="H594" s="9">
        <v>255</v>
      </c>
      <c r="I594" s="9">
        <v>-90</v>
      </c>
      <c r="J594" s="9">
        <v>1.0109999999999999</v>
      </c>
      <c r="K594" s="11"/>
      <c r="L594" s="9">
        <v>1.0109999999999999</v>
      </c>
      <c r="M594" s="12">
        <f>1.732*J600</f>
        <v>4.3300000000000005E-2</v>
      </c>
    </row>
    <row r="595" spans="2:13" s="12" customFormat="1" x14ac:dyDescent="0.25">
      <c r="B595" s="1"/>
      <c r="C595" s="5"/>
      <c r="D595" s="13">
        <v>2</v>
      </c>
      <c r="E595" s="9">
        <v>8.0000000000000002E-3</v>
      </c>
      <c r="F595" s="9">
        <v>201.98599999999999</v>
      </c>
      <c r="G595" s="9">
        <v>46.332999999999998</v>
      </c>
      <c r="H595" s="9">
        <v>255</v>
      </c>
      <c r="I595" s="9">
        <v>-90</v>
      </c>
      <c r="J595" s="9">
        <v>0.98599999999999999</v>
      </c>
      <c r="K595" s="11"/>
      <c r="L595" s="9">
        <v>0.98599999999999999</v>
      </c>
      <c r="M595" s="12">
        <f t="shared" ref="M595:M599" si="17">1.732*J601</f>
        <v>8.660000000000001E-2</v>
      </c>
    </row>
    <row r="596" spans="2:13" s="12" customFormat="1" x14ac:dyDescent="0.25">
      <c r="B596" s="1"/>
      <c r="C596" s="5"/>
      <c r="D596" s="13">
        <v>3</v>
      </c>
      <c r="E596" s="9">
        <v>8.9999999999999993E-3</v>
      </c>
      <c r="F596" s="9">
        <v>198.76900000000001</v>
      </c>
      <c r="G596" s="9">
        <v>0</v>
      </c>
      <c r="H596" s="9">
        <v>255</v>
      </c>
      <c r="I596" s="9">
        <v>-90</v>
      </c>
      <c r="J596" s="9">
        <v>1.0189999999999999</v>
      </c>
      <c r="K596" s="11"/>
      <c r="L596" s="9">
        <v>1.0189999999999999</v>
      </c>
      <c r="M596" s="12">
        <f t="shared" si="17"/>
        <v>0</v>
      </c>
    </row>
    <row r="597" spans="2:13" s="12" customFormat="1" x14ac:dyDescent="0.25">
      <c r="B597" s="1"/>
      <c r="C597" s="5"/>
      <c r="D597" s="13">
        <v>4</v>
      </c>
      <c r="E597" s="9">
        <v>6.0000000000000001E-3</v>
      </c>
      <c r="F597" s="9">
        <v>83.953999999999994</v>
      </c>
      <c r="G597" s="9">
        <v>0</v>
      </c>
      <c r="H597" s="9">
        <v>170.333</v>
      </c>
      <c r="I597" s="9">
        <v>-90</v>
      </c>
      <c r="J597" s="9">
        <v>0.77100000000000002</v>
      </c>
      <c r="K597" s="11"/>
      <c r="L597" s="9">
        <v>0.77100000000000002</v>
      </c>
      <c r="M597" s="12">
        <f t="shared" si="17"/>
        <v>8.660000000000001E-2</v>
      </c>
    </row>
    <row r="598" spans="2:13" s="12" customFormat="1" x14ac:dyDescent="0.25">
      <c r="B598" s="1"/>
      <c r="C598" s="5"/>
      <c r="D598" s="13">
        <v>5</v>
      </c>
      <c r="E598" s="9">
        <v>4.0000000000000001E-3</v>
      </c>
      <c r="F598" s="9">
        <v>109.51900000000001</v>
      </c>
      <c r="G598" s="9">
        <v>0</v>
      </c>
      <c r="H598" s="9">
        <v>203</v>
      </c>
      <c r="I598" s="9">
        <v>-90</v>
      </c>
      <c r="J598" s="9">
        <v>0.42299999999999999</v>
      </c>
      <c r="K598" s="11"/>
      <c r="L598" s="9">
        <v>0.42299999999999999</v>
      </c>
      <c r="M598" s="12">
        <f t="shared" si="17"/>
        <v>0</v>
      </c>
    </row>
    <row r="599" spans="2:13" s="12" customFormat="1" x14ac:dyDescent="0.25">
      <c r="B599" s="1"/>
      <c r="C599" s="5"/>
      <c r="D599" s="13">
        <v>6</v>
      </c>
      <c r="E599" s="9">
        <v>6.0000000000000001E-3</v>
      </c>
      <c r="F599" s="9">
        <v>86.472999999999999</v>
      </c>
      <c r="G599" s="9">
        <v>0</v>
      </c>
      <c r="H599" s="9">
        <v>239</v>
      </c>
      <c r="I599" s="9">
        <v>-90</v>
      </c>
      <c r="J599" s="9">
        <v>0.66300000000000003</v>
      </c>
      <c r="K599" s="11"/>
      <c r="L599" s="9">
        <v>0.66300000000000003</v>
      </c>
      <c r="M599" s="12">
        <f t="shared" si="17"/>
        <v>0.11431200000000001</v>
      </c>
    </row>
    <row r="600" spans="2:13" s="12" customFormat="1" x14ac:dyDescent="0.25">
      <c r="B600" s="1"/>
      <c r="C600" s="5"/>
      <c r="D600" s="13">
        <v>7</v>
      </c>
      <c r="E600" s="10">
        <v>2.7470000000000001E-4</v>
      </c>
      <c r="F600" s="9">
        <v>17.832999999999998</v>
      </c>
      <c r="G600" s="9">
        <v>0</v>
      </c>
      <c r="H600" s="9">
        <v>71.332999999999998</v>
      </c>
      <c r="I600" s="9">
        <v>-90</v>
      </c>
      <c r="J600" s="9">
        <v>2.5000000000000001E-2</v>
      </c>
      <c r="K600" s="11"/>
      <c r="L600" s="9">
        <v>0.99099999999999999</v>
      </c>
      <c r="M600" s="12">
        <f>1.732*J616</f>
        <v>0</v>
      </c>
    </row>
    <row r="601" spans="2:13" s="12" customFormat="1" x14ac:dyDescent="0.25">
      <c r="B601" s="1"/>
      <c r="C601" s="5"/>
      <c r="D601" s="13">
        <v>8</v>
      </c>
      <c r="E601" s="10">
        <v>4.8079999999999998E-4</v>
      </c>
      <c r="F601" s="9">
        <v>146.143</v>
      </c>
      <c r="G601" s="9">
        <v>0</v>
      </c>
      <c r="H601" s="9">
        <v>227.333</v>
      </c>
      <c r="I601" s="9">
        <v>-90</v>
      </c>
      <c r="J601" s="9">
        <v>0.05</v>
      </c>
      <c r="K601" s="11"/>
      <c r="L601" s="9">
        <v>1.0049999999999999</v>
      </c>
      <c r="M601" s="12">
        <f t="shared" ref="M601:M609" si="18">1.732*J617</f>
        <v>0.11777600000000001</v>
      </c>
    </row>
    <row r="602" spans="2:13" s="12" customFormat="1" x14ac:dyDescent="0.25">
      <c r="B602" s="1"/>
      <c r="C602" s="5"/>
      <c r="D602" s="13">
        <v>9</v>
      </c>
      <c r="E602" s="9">
        <v>13.4</v>
      </c>
      <c r="F602" s="9">
        <v>221.34</v>
      </c>
      <c r="G602" s="9">
        <v>0</v>
      </c>
      <c r="H602" s="9">
        <v>255</v>
      </c>
      <c r="I602" s="9">
        <v>0</v>
      </c>
      <c r="J602" s="9">
        <v>0</v>
      </c>
      <c r="K602" s="11"/>
      <c r="L602" s="9">
        <v>1.0049999999999999</v>
      </c>
      <c r="M602" s="12">
        <f t="shared" si="18"/>
        <v>4.6764E-2</v>
      </c>
    </row>
    <row r="603" spans="2:13" s="12" customFormat="1" x14ac:dyDescent="0.25">
      <c r="B603" s="1"/>
      <c r="C603" s="5"/>
      <c r="D603" s="13">
        <v>10</v>
      </c>
      <c r="E603" s="10">
        <v>4.8079999999999998E-4</v>
      </c>
      <c r="F603" s="9">
        <v>59.81</v>
      </c>
      <c r="G603" s="9">
        <v>0</v>
      </c>
      <c r="H603" s="9">
        <v>247</v>
      </c>
      <c r="I603" s="9">
        <v>-90</v>
      </c>
      <c r="J603" s="9">
        <v>0.05</v>
      </c>
      <c r="K603" s="11"/>
      <c r="L603" s="9">
        <v>1.0049999999999999</v>
      </c>
      <c r="M603" s="12">
        <f t="shared" si="18"/>
        <v>4.6764E-2</v>
      </c>
    </row>
    <row r="604" spans="2:13" s="12" customFormat="1" x14ac:dyDescent="0.25">
      <c r="B604" s="1"/>
      <c r="C604" s="5"/>
      <c r="D604" s="13">
        <v>11</v>
      </c>
      <c r="E604" s="9">
        <v>13.4</v>
      </c>
      <c r="F604" s="9">
        <v>221.34</v>
      </c>
      <c r="G604" s="9">
        <v>0</v>
      </c>
      <c r="H604" s="9">
        <v>255</v>
      </c>
      <c r="I604" s="9">
        <v>0</v>
      </c>
      <c r="J604" s="9">
        <v>0</v>
      </c>
      <c r="K604" s="11"/>
      <c r="L604" s="9">
        <v>1.0049999999999999</v>
      </c>
      <c r="M604" s="12">
        <f t="shared" si="18"/>
        <v>5.8888000000000003E-2</v>
      </c>
    </row>
    <row r="605" spans="2:13" s="12" customFormat="1" x14ac:dyDescent="0.25">
      <c r="B605" s="1"/>
      <c r="C605" s="5"/>
      <c r="D605" s="13">
        <v>12</v>
      </c>
      <c r="E605" s="10">
        <v>6.1810000000000001E-4</v>
      </c>
      <c r="F605" s="9">
        <v>130.03700000000001</v>
      </c>
      <c r="G605" s="9">
        <v>22</v>
      </c>
      <c r="H605" s="9">
        <v>191.667</v>
      </c>
      <c r="I605" s="9">
        <v>-90</v>
      </c>
      <c r="J605" s="9">
        <v>6.6000000000000003E-2</v>
      </c>
      <c r="K605" s="11"/>
      <c r="L605" s="9">
        <v>0.70599999999999996</v>
      </c>
      <c r="M605" s="12">
        <f t="shared" si="18"/>
        <v>4.6764E-2</v>
      </c>
    </row>
    <row r="606" spans="2:13" s="12" customFormat="1" x14ac:dyDescent="0.25">
      <c r="B606" s="1"/>
      <c r="C606" s="5"/>
      <c r="D606" s="13">
        <v>13</v>
      </c>
      <c r="E606" s="9">
        <v>7.0000000000000001E-3</v>
      </c>
      <c r="F606" s="9">
        <v>202.429</v>
      </c>
      <c r="G606" s="9">
        <v>109.667</v>
      </c>
      <c r="H606" s="9">
        <v>255</v>
      </c>
      <c r="I606" s="9">
        <v>-90</v>
      </c>
      <c r="J606" s="9">
        <v>0.99099999999999999</v>
      </c>
      <c r="K606" s="11"/>
      <c r="L606" s="9">
        <v>0.17599999999999999</v>
      </c>
      <c r="M606" s="12">
        <f t="shared" si="18"/>
        <v>8.3136000000000002E-2</v>
      </c>
    </row>
    <row r="607" spans="2:13" s="12" customFormat="1" x14ac:dyDescent="0.25">
      <c r="B607" s="1"/>
      <c r="C607" s="5"/>
      <c r="D607" s="13">
        <v>14</v>
      </c>
      <c r="E607" s="9">
        <v>7.0000000000000001E-3</v>
      </c>
      <c r="F607" s="9">
        <v>199.58600000000001</v>
      </c>
      <c r="G607" s="9">
        <v>16</v>
      </c>
      <c r="H607" s="9">
        <v>255</v>
      </c>
      <c r="I607" s="9">
        <v>-90</v>
      </c>
      <c r="J607" s="9">
        <v>1.0049999999999999</v>
      </c>
      <c r="K607" s="11"/>
      <c r="L607" s="9">
        <v>1.018</v>
      </c>
      <c r="M607" s="12">
        <f t="shared" si="18"/>
        <v>0.17666399999999999</v>
      </c>
    </row>
    <row r="608" spans="2:13" s="12" customFormat="1" x14ac:dyDescent="0.25">
      <c r="B608" s="1"/>
      <c r="C608" s="5"/>
      <c r="D608" s="13">
        <v>15</v>
      </c>
      <c r="E608" s="9">
        <v>7.0000000000000001E-3</v>
      </c>
      <c r="F608" s="9">
        <v>206.893</v>
      </c>
      <c r="G608" s="9">
        <v>33</v>
      </c>
      <c r="H608" s="9">
        <v>255</v>
      </c>
      <c r="I608" s="9">
        <v>-90</v>
      </c>
      <c r="J608" s="9">
        <v>1.0049999999999999</v>
      </c>
      <c r="K608" s="11"/>
      <c r="L608" s="9">
        <v>0.96399999999999997</v>
      </c>
      <c r="M608" s="12">
        <f t="shared" si="18"/>
        <v>0.24767599999999998</v>
      </c>
    </row>
    <row r="609" spans="2:13" s="12" customFormat="1" x14ac:dyDescent="0.25">
      <c r="B609" s="1"/>
      <c r="C609" s="5"/>
      <c r="D609" s="13">
        <v>16</v>
      </c>
      <c r="E609" s="9">
        <v>7.0000000000000001E-3</v>
      </c>
      <c r="F609" s="9">
        <v>205.95500000000001</v>
      </c>
      <c r="G609" s="9">
        <v>33</v>
      </c>
      <c r="H609" s="9">
        <v>255</v>
      </c>
      <c r="I609" s="9">
        <v>-90</v>
      </c>
      <c r="J609" s="9">
        <v>1.0049999999999999</v>
      </c>
      <c r="K609" s="11"/>
      <c r="L609" s="9">
        <v>0.69899999999999995</v>
      </c>
      <c r="M609" s="12">
        <f t="shared" si="18"/>
        <v>5.8888000000000003E-2</v>
      </c>
    </row>
    <row r="610" spans="2:13" s="12" customFormat="1" x14ac:dyDescent="0.25">
      <c r="B610" s="1"/>
      <c r="C610" s="5"/>
      <c r="D610" s="13">
        <v>17</v>
      </c>
      <c r="E610" s="9">
        <v>7.0000000000000001E-3</v>
      </c>
      <c r="F610" s="9">
        <v>198.10300000000001</v>
      </c>
      <c r="G610" s="9">
        <v>0</v>
      </c>
      <c r="H610" s="9">
        <v>255</v>
      </c>
      <c r="I610" s="9">
        <v>-90</v>
      </c>
      <c r="J610" s="9">
        <v>1.0049999999999999</v>
      </c>
      <c r="K610" s="11"/>
      <c r="L610" s="9">
        <v>0.96799999999999997</v>
      </c>
      <c r="M610" s="12">
        <f>1.732*J630</f>
        <v>0.11431200000000001</v>
      </c>
    </row>
    <row r="611" spans="2:13" s="12" customFormat="1" x14ac:dyDescent="0.25">
      <c r="B611" s="1"/>
      <c r="C611" s="5"/>
      <c r="D611" s="13">
        <v>18</v>
      </c>
      <c r="E611" s="9">
        <v>5.0000000000000001E-3</v>
      </c>
      <c r="F611" s="9">
        <v>68.453999999999994</v>
      </c>
      <c r="G611" s="9">
        <v>0</v>
      </c>
      <c r="H611" s="9">
        <v>156</v>
      </c>
      <c r="I611" s="9">
        <v>-90</v>
      </c>
      <c r="J611" s="9">
        <v>0.70599999999999996</v>
      </c>
      <c r="K611" s="11"/>
      <c r="L611" s="9">
        <v>0.97599999999999998</v>
      </c>
      <c r="M611" s="12">
        <f t="shared" ref="M611:M613" si="19">1.732*J631</f>
        <v>0.128168</v>
      </c>
    </row>
    <row r="612" spans="2:13" s="12" customFormat="1" x14ac:dyDescent="0.25">
      <c r="B612" s="1"/>
      <c r="C612" s="5"/>
      <c r="D612" s="13">
        <v>19</v>
      </c>
      <c r="E612" s="9">
        <v>1E-3</v>
      </c>
      <c r="F612" s="9">
        <v>101.889</v>
      </c>
      <c r="G612" s="9">
        <v>0</v>
      </c>
      <c r="H612" s="9">
        <v>255</v>
      </c>
      <c r="I612" s="9">
        <v>-90</v>
      </c>
      <c r="J612" s="9">
        <v>0.17599999999999999</v>
      </c>
      <c r="K612" s="11"/>
      <c r="L612" s="9">
        <v>0.44400000000000001</v>
      </c>
      <c r="M612" s="12">
        <f t="shared" si="19"/>
        <v>0</v>
      </c>
    </row>
    <row r="613" spans="2:13" s="12" customFormat="1" x14ac:dyDescent="0.25">
      <c r="B613" s="1"/>
      <c r="C613" s="5"/>
      <c r="D613" s="13">
        <v>20</v>
      </c>
      <c r="E613" s="9">
        <v>7.0000000000000001E-3</v>
      </c>
      <c r="F613" s="9">
        <v>91.007000000000005</v>
      </c>
      <c r="G613" s="9">
        <v>0</v>
      </c>
      <c r="H613" s="9">
        <v>189</v>
      </c>
      <c r="I613" s="9">
        <v>-90</v>
      </c>
      <c r="J613" s="9">
        <v>1.018</v>
      </c>
      <c r="K613" s="11"/>
      <c r="L613" s="9">
        <v>0.63</v>
      </c>
      <c r="M613" s="12">
        <f t="shared" si="19"/>
        <v>0.36891599999999997</v>
      </c>
    </row>
    <row r="614" spans="2:13" s="12" customFormat="1" x14ac:dyDescent="0.25">
      <c r="B614" s="1"/>
      <c r="C614" s="5"/>
      <c r="D614" s="13">
        <v>21</v>
      </c>
      <c r="E614" s="9">
        <v>7.0000000000000001E-3</v>
      </c>
      <c r="F614" s="9">
        <v>104.16800000000001</v>
      </c>
      <c r="G614" s="9">
        <v>0</v>
      </c>
      <c r="H614" s="9">
        <v>206</v>
      </c>
      <c r="I614" s="9">
        <v>-90</v>
      </c>
      <c r="J614" s="9">
        <v>0.96399999999999997</v>
      </c>
      <c r="K614" s="11"/>
      <c r="L614" s="9">
        <v>0.98399999999999999</v>
      </c>
      <c r="M614" s="12">
        <f>1.732*J640</f>
        <v>8.4867999999999999E-2</v>
      </c>
    </row>
    <row r="615" spans="2:13" s="12" customFormat="1" x14ac:dyDescent="0.25">
      <c r="B615" s="1"/>
      <c r="C615" s="5"/>
      <c r="D615" s="13">
        <v>22</v>
      </c>
      <c r="E615" s="9">
        <v>5.0000000000000001E-3</v>
      </c>
      <c r="F615" s="9">
        <v>124.93600000000001</v>
      </c>
      <c r="G615" s="9">
        <v>0</v>
      </c>
      <c r="H615" s="9">
        <v>222</v>
      </c>
      <c r="I615" s="9">
        <v>-90</v>
      </c>
      <c r="J615" s="9">
        <v>0.69899999999999995</v>
      </c>
      <c r="K615" s="11"/>
      <c r="L615" s="9">
        <v>0.99099999999999999</v>
      </c>
      <c r="M615" s="12">
        <f t="shared" ref="M615:M619" si="20">1.732*J641</f>
        <v>0</v>
      </c>
    </row>
    <row r="616" spans="2:13" s="12" customFormat="1" x14ac:dyDescent="0.25">
      <c r="B616" s="1"/>
      <c r="C616" s="5"/>
      <c r="D616" s="13">
        <v>23</v>
      </c>
      <c r="E616" s="9">
        <v>14.355</v>
      </c>
      <c r="F616" s="9">
        <v>221.38499999999999</v>
      </c>
      <c r="G616" s="9">
        <v>0</v>
      </c>
      <c r="H616" s="9">
        <v>255</v>
      </c>
      <c r="I616" s="9">
        <v>0</v>
      </c>
      <c r="J616" s="9">
        <v>0</v>
      </c>
      <c r="K616" s="11"/>
      <c r="L616" s="9">
        <v>0.97</v>
      </c>
      <c r="M616" s="12">
        <f t="shared" si="20"/>
        <v>0</v>
      </c>
    </row>
    <row r="617" spans="2:13" s="12" customFormat="1" x14ac:dyDescent="0.25">
      <c r="B617" s="1"/>
      <c r="C617" s="5"/>
      <c r="D617" s="13">
        <v>24</v>
      </c>
      <c r="E617" s="10">
        <v>5.0670000000000001E-4</v>
      </c>
      <c r="F617" s="9">
        <v>75.484999999999999</v>
      </c>
      <c r="G617" s="9">
        <v>0</v>
      </c>
      <c r="H617" s="9">
        <v>140</v>
      </c>
      <c r="I617" s="9">
        <v>-90</v>
      </c>
      <c r="J617" s="9">
        <v>6.8000000000000005E-2</v>
      </c>
      <c r="K617" s="11"/>
      <c r="L617" s="9">
        <v>0.307</v>
      </c>
      <c r="M617" s="12">
        <f t="shared" si="20"/>
        <v>0</v>
      </c>
    </row>
    <row r="618" spans="2:13" s="12" customFormat="1" x14ac:dyDescent="0.25">
      <c r="B618" s="1"/>
      <c r="C618" s="5"/>
      <c r="D618" s="13">
        <v>25</v>
      </c>
      <c r="E618" s="10">
        <v>2.3029999999999999E-4</v>
      </c>
      <c r="F618" s="9">
        <v>161.4</v>
      </c>
      <c r="G618" s="9">
        <v>66</v>
      </c>
      <c r="H618" s="9">
        <v>255</v>
      </c>
      <c r="I618" s="9">
        <v>-90</v>
      </c>
      <c r="J618" s="9">
        <v>2.7E-2</v>
      </c>
      <c r="K618" s="11"/>
      <c r="L618" s="9">
        <v>0.61399999999999999</v>
      </c>
      <c r="M618" s="12">
        <f t="shared" si="20"/>
        <v>8.4867999999999999E-2</v>
      </c>
    </row>
    <row r="619" spans="2:13" s="12" customFormat="1" x14ac:dyDescent="0.25">
      <c r="B619" s="1"/>
      <c r="C619" s="5"/>
      <c r="D619" s="13">
        <v>26</v>
      </c>
      <c r="E619" s="10">
        <v>2.3029999999999999E-4</v>
      </c>
      <c r="F619" s="9">
        <v>157.46700000000001</v>
      </c>
      <c r="G619" s="9">
        <v>82</v>
      </c>
      <c r="H619" s="9">
        <v>239</v>
      </c>
      <c r="I619" s="9">
        <v>-90</v>
      </c>
      <c r="J619" s="9">
        <v>2.7E-2</v>
      </c>
      <c r="K619" s="11"/>
      <c r="L619" s="9">
        <v>1.34</v>
      </c>
      <c r="M619" s="12">
        <f t="shared" si="20"/>
        <v>6.0620000000000007E-2</v>
      </c>
    </row>
    <row r="620" spans="2:13" s="12" customFormat="1" x14ac:dyDescent="0.25">
      <c r="B620" s="1"/>
      <c r="C620" s="5"/>
      <c r="D620" s="13">
        <v>27</v>
      </c>
      <c r="E620" s="10">
        <v>2.764E-4</v>
      </c>
      <c r="F620" s="9">
        <v>148.333</v>
      </c>
      <c r="G620" s="9">
        <v>82</v>
      </c>
      <c r="H620" s="9">
        <v>255</v>
      </c>
      <c r="I620" s="9">
        <v>-90</v>
      </c>
      <c r="J620" s="9">
        <v>3.4000000000000002E-2</v>
      </c>
      <c r="K620" s="11"/>
    </row>
    <row r="621" spans="2:13" s="12" customFormat="1" x14ac:dyDescent="0.25">
      <c r="B621" s="1"/>
      <c r="C621" s="5"/>
      <c r="D621" s="13">
        <v>28</v>
      </c>
      <c r="E621" s="10">
        <v>2.3029999999999999E-4</v>
      </c>
      <c r="F621" s="9">
        <v>34.4</v>
      </c>
      <c r="G621" s="9">
        <v>0</v>
      </c>
      <c r="H621" s="9">
        <v>107</v>
      </c>
      <c r="I621" s="9">
        <v>-90</v>
      </c>
      <c r="J621" s="9">
        <v>2.7E-2</v>
      </c>
      <c r="K621" s="11"/>
    </row>
    <row r="622" spans="2:13" s="12" customFormat="1" x14ac:dyDescent="0.25">
      <c r="B622" s="1"/>
      <c r="C622" s="5"/>
      <c r="D622" s="13">
        <v>29</v>
      </c>
      <c r="E622" s="10">
        <v>3.6850000000000001E-4</v>
      </c>
      <c r="F622" s="9">
        <v>56.832999999999998</v>
      </c>
      <c r="G622" s="9">
        <v>0</v>
      </c>
      <c r="H622" s="9">
        <v>82</v>
      </c>
      <c r="I622" s="9">
        <v>-90</v>
      </c>
      <c r="J622" s="9">
        <v>4.8000000000000001E-2</v>
      </c>
      <c r="K622" s="11"/>
    </row>
    <row r="623" spans="2:13" s="12" customFormat="1" x14ac:dyDescent="0.25">
      <c r="B623" s="1"/>
      <c r="C623" s="5"/>
      <c r="D623" s="13">
        <v>30</v>
      </c>
      <c r="E623" s="10">
        <v>7.3709999999999997E-4</v>
      </c>
      <c r="F623" s="9">
        <v>66.417000000000002</v>
      </c>
      <c r="G623" s="9">
        <v>0</v>
      </c>
      <c r="H623" s="9">
        <v>239</v>
      </c>
      <c r="I623" s="9">
        <v>-90</v>
      </c>
      <c r="J623" s="9">
        <v>0.10199999999999999</v>
      </c>
      <c r="K623" s="11"/>
    </row>
    <row r="624" spans="2:13" s="12" customFormat="1" x14ac:dyDescent="0.25">
      <c r="B624" s="1"/>
      <c r="C624" s="5"/>
      <c r="D624" s="13">
        <v>31</v>
      </c>
      <c r="E624" s="9">
        <v>1E-3</v>
      </c>
      <c r="F624" s="9">
        <v>220.727</v>
      </c>
      <c r="G624" s="9">
        <v>99</v>
      </c>
      <c r="H624" s="9">
        <v>255</v>
      </c>
      <c r="I624" s="9">
        <v>-90</v>
      </c>
      <c r="J624" s="9">
        <v>0.14299999999999999</v>
      </c>
      <c r="K624" s="11"/>
    </row>
    <row r="625" spans="2:11" s="12" customFormat="1" x14ac:dyDescent="0.25">
      <c r="B625" s="1"/>
      <c r="C625" s="5"/>
      <c r="D625" s="13">
        <v>32</v>
      </c>
      <c r="E625" s="10">
        <v>2.764E-4</v>
      </c>
      <c r="F625" s="9">
        <v>46.944000000000003</v>
      </c>
      <c r="G625" s="9">
        <v>0</v>
      </c>
      <c r="H625" s="9">
        <v>183.667</v>
      </c>
      <c r="I625" s="9">
        <v>-90</v>
      </c>
      <c r="J625" s="9">
        <v>3.4000000000000002E-2</v>
      </c>
      <c r="K625" s="11"/>
    </row>
    <row r="626" spans="2:11" s="12" customFormat="1" x14ac:dyDescent="0.25">
      <c r="B626" s="1"/>
      <c r="C626" s="5"/>
      <c r="D626" s="13">
        <v>33</v>
      </c>
      <c r="E626" s="9">
        <v>8.0000000000000002E-3</v>
      </c>
      <c r="F626" s="9">
        <v>205.989</v>
      </c>
      <c r="G626" s="9">
        <v>33</v>
      </c>
      <c r="H626" s="9">
        <v>255</v>
      </c>
      <c r="I626" s="9">
        <v>-90</v>
      </c>
      <c r="J626" s="9">
        <v>0.96799999999999997</v>
      </c>
      <c r="K626" s="11"/>
    </row>
    <row r="627" spans="2:11" s="12" customFormat="1" x14ac:dyDescent="0.25">
      <c r="B627" s="1"/>
      <c r="C627" s="5"/>
      <c r="D627" s="13">
        <v>34</v>
      </c>
      <c r="E627" s="9">
        <v>8.0000000000000002E-3</v>
      </c>
      <c r="F627" s="9">
        <v>209.995</v>
      </c>
      <c r="G627" s="9">
        <v>33</v>
      </c>
      <c r="H627" s="9">
        <v>255</v>
      </c>
      <c r="I627" s="9">
        <v>-90</v>
      </c>
      <c r="J627" s="9">
        <v>0.97599999999999998</v>
      </c>
      <c r="K627" s="11"/>
    </row>
    <row r="628" spans="2:11" s="12" customFormat="1" x14ac:dyDescent="0.25">
      <c r="B628" s="1"/>
      <c r="C628" s="5"/>
      <c r="D628" s="13">
        <v>35</v>
      </c>
      <c r="E628" s="9">
        <v>4.0000000000000001E-3</v>
      </c>
      <c r="F628" s="9">
        <v>69.457999999999998</v>
      </c>
      <c r="G628" s="9">
        <v>0</v>
      </c>
      <c r="H628" s="9">
        <v>189</v>
      </c>
      <c r="I628" s="9">
        <v>-90</v>
      </c>
      <c r="J628" s="9">
        <v>0.44400000000000001</v>
      </c>
      <c r="K628" s="11"/>
    </row>
    <row r="629" spans="2:11" s="12" customFormat="1" x14ac:dyDescent="0.25">
      <c r="B629" s="1"/>
      <c r="C629" s="5"/>
      <c r="D629" s="13">
        <v>36</v>
      </c>
      <c r="E629" s="9">
        <v>1.4E-2</v>
      </c>
      <c r="F629" s="9">
        <v>121.889</v>
      </c>
      <c r="G629" s="9">
        <v>8</v>
      </c>
      <c r="H629" s="9">
        <v>239</v>
      </c>
      <c r="I629" s="9">
        <v>-90</v>
      </c>
      <c r="J629" s="9">
        <v>0.63</v>
      </c>
      <c r="K629" s="11"/>
    </row>
    <row r="630" spans="2:11" s="12" customFormat="1" x14ac:dyDescent="0.25">
      <c r="B630" s="1"/>
      <c r="C630" s="5"/>
      <c r="D630" s="13">
        <v>37</v>
      </c>
      <c r="E630" s="10">
        <v>6.1470000000000003E-4</v>
      </c>
      <c r="F630" s="9">
        <v>46.593000000000004</v>
      </c>
      <c r="G630" s="9">
        <v>0</v>
      </c>
      <c r="H630" s="9">
        <v>140</v>
      </c>
      <c r="I630" s="9">
        <v>-90</v>
      </c>
      <c r="J630" s="9">
        <v>6.6000000000000003E-2</v>
      </c>
      <c r="K630" s="11"/>
    </row>
    <row r="631" spans="2:11" s="12" customFormat="1" x14ac:dyDescent="0.25">
      <c r="B631" s="1"/>
      <c r="C631" s="5"/>
      <c r="D631" s="13">
        <v>38</v>
      </c>
      <c r="E631" s="10">
        <v>6.8300000000000001E-4</v>
      </c>
      <c r="F631" s="9">
        <v>43.933</v>
      </c>
      <c r="G631" s="9">
        <v>0</v>
      </c>
      <c r="H631" s="9">
        <v>82</v>
      </c>
      <c r="I631" s="9">
        <v>-90</v>
      </c>
      <c r="J631" s="9">
        <v>7.3999999999999996E-2</v>
      </c>
      <c r="K631" s="11"/>
    </row>
    <row r="632" spans="2:11" s="12" customFormat="1" x14ac:dyDescent="0.25">
      <c r="B632" s="1"/>
      <c r="C632" s="5"/>
      <c r="D632" s="13">
        <v>39</v>
      </c>
      <c r="E632" s="9">
        <v>25.055</v>
      </c>
      <c r="F632" s="9">
        <v>226.548</v>
      </c>
      <c r="G632" s="9">
        <v>0</v>
      </c>
      <c r="H632" s="9">
        <v>255</v>
      </c>
      <c r="I632" s="9">
        <v>0</v>
      </c>
      <c r="J632" s="9">
        <v>0</v>
      </c>
      <c r="K632" s="11"/>
    </row>
    <row r="633" spans="2:11" s="12" customFormat="1" x14ac:dyDescent="0.25">
      <c r="B633" s="1"/>
      <c r="C633" s="5"/>
      <c r="D633" s="13">
        <v>40</v>
      </c>
      <c r="E633" s="9">
        <v>5.0000000000000001E-3</v>
      </c>
      <c r="F633" s="9">
        <v>162.09100000000001</v>
      </c>
      <c r="G633" s="9">
        <v>33</v>
      </c>
      <c r="H633" s="9">
        <v>239</v>
      </c>
      <c r="I633" s="9">
        <v>-90</v>
      </c>
      <c r="J633" s="9">
        <v>0.21299999999999999</v>
      </c>
      <c r="K633" s="11"/>
    </row>
    <row r="634" spans="2:11" s="12" customFormat="1" x14ac:dyDescent="0.25">
      <c r="B634" s="1"/>
      <c r="C634" s="5"/>
      <c r="D634" s="13">
        <v>41</v>
      </c>
      <c r="E634" s="9">
        <v>7.0000000000000001E-3</v>
      </c>
      <c r="F634" s="9">
        <v>199.93199999999999</v>
      </c>
      <c r="G634" s="9">
        <v>49</v>
      </c>
      <c r="H634" s="9">
        <v>255</v>
      </c>
      <c r="I634" s="9">
        <v>-90</v>
      </c>
      <c r="J634" s="9">
        <v>0.98399999999999999</v>
      </c>
      <c r="K634" s="11"/>
    </row>
    <row r="635" spans="2:11" s="12" customFormat="1" x14ac:dyDescent="0.25">
      <c r="B635" s="1"/>
      <c r="C635" s="5"/>
      <c r="D635" s="13">
        <v>42</v>
      </c>
      <c r="E635" s="9">
        <v>7.0000000000000001E-3</v>
      </c>
      <c r="F635" s="9">
        <v>144.71600000000001</v>
      </c>
      <c r="G635" s="9">
        <v>0</v>
      </c>
      <c r="H635" s="9">
        <v>206</v>
      </c>
      <c r="I635" s="9">
        <v>-90</v>
      </c>
      <c r="J635" s="9">
        <v>0.99099999999999999</v>
      </c>
      <c r="K635" s="11"/>
    </row>
    <row r="636" spans="2:11" s="12" customFormat="1" x14ac:dyDescent="0.25">
      <c r="B636" s="1"/>
      <c r="C636" s="5"/>
      <c r="D636" s="13">
        <v>43</v>
      </c>
      <c r="E636" s="9">
        <v>7.0000000000000001E-3</v>
      </c>
      <c r="F636" s="9">
        <v>202.55199999999999</v>
      </c>
      <c r="G636" s="9">
        <v>49</v>
      </c>
      <c r="H636" s="9">
        <v>255</v>
      </c>
      <c r="I636" s="9">
        <v>-90</v>
      </c>
      <c r="J636" s="9">
        <v>0.97</v>
      </c>
      <c r="K636" s="11"/>
    </row>
    <row r="637" spans="2:11" s="12" customFormat="1" x14ac:dyDescent="0.25">
      <c r="B637" s="1"/>
      <c r="C637" s="5"/>
      <c r="D637" s="13">
        <v>44</v>
      </c>
      <c r="E637" s="9">
        <v>2E-3</v>
      </c>
      <c r="F637" s="9">
        <v>107.00700000000001</v>
      </c>
      <c r="G637" s="9">
        <v>0</v>
      </c>
      <c r="H637" s="9">
        <v>206</v>
      </c>
      <c r="I637" s="9">
        <v>-90</v>
      </c>
      <c r="J637" s="9">
        <v>0.307</v>
      </c>
      <c r="K637" s="11"/>
    </row>
    <row r="638" spans="2:11" s="12" customFormat="1" x14ac:dyDescent="0.25">
      <c r="B638" s="1"/>
      <c r="C638" s="5"/>
      <c r="D638" s="13">
        <v>45</v>
      </c>
      <c r="E638" s="9">
        <v>4.0000000000000001E-3</v>
      </c>
      <c r="F638" s="9">
        <v>120.524</v>
      </c>
      <c r="G638" s="9">
        <v>0</v>
      </c>
      <c r="H638" s="9">
        <v>222</v>
      </c>
      <c r="I638" s="9">
        <v>-90</v>
      </c>
      <c r="J638" s="9">
        <v>0.61399999999999999</v>
      </c>
      <c r="K638" s="11"/>
    </row>
    <row r="639" spans="2:11" s="12" customFormat="1" x14ac:dyDescent="0.25">
      <c r="B639" s="1"/>
      <c r="C639" s="5"/>
      <c r="D639" s="13">
        <v>46</v>
      </c>
      <c r="E639" s="9">
        <v>8.9999999999999993E-3</v>
      </c>
      <c r="F639" s="9">
        <v>101.509</v>
      </c>
      <c r="G639" s="9">
        <v>0</v>
      </c>
      <c r="H639" s="9">
        <v>214</v>
      </c>
      <c r="I639" s="9">
        <v>-90</v>
      </c>
      <c r="J639" s="9">
        <v>1.34</v>
      </c>
      <c r="K639" s="11"/>
    </row>
    <row r="640" spans="2:11" s="12" customFormat="1" x14ac:dyDescent="0.25">
      <c r="B640" s="1"/>
      <c r="C640" s="5"/>
      <c r="D640" s="13">
        <v>47</v>
      </c>
      <c r="E640" s="10">
        <v>3.8939999999999998E-4</v>
      </c>
      <c r="F640" s="9">
        <v>68.082999999999998</v>
      </c>
      <c r="G640" s="9">
        <v>16</v>
      </c>
      <c r="H640" s="9">
        <v>140</v>
      </c>
      <c r="I640" s="9">
        <v>-90</v>
      </c>
      <c r="J640" s="9">
        <v>4.9000000000000002E-2</v>
      </c>
      <c r="K640" s="11"/>
    </row>
    <row r="641" spans="2:13" s="12" customFormat="1" x14ac:dyDescent="0.25">
      <c r="B641" s="1"/>
      <c r="C641" s="5"/>
      <c r="D641" s="13">
        <v>48</v>
      </c>
      <c r="E641" s="9">
        <v>17.856000000000002</v>
      </c>
      <c r="F641" s="9">
        <v>226.548</v>
      </c>
      <c r="G641" s="9">
        <v>0</v>
      </c>
      <c r="H641" s="9">
        <v>255</v>
      </c>
      <c r="I641" s="9">
        <v>0</v>
      </c>
      <c r="J641" s="9">
        <v>0</v>
      </c>
      <c r="K641" s="11"/>
    </row>
    <row r="642" spans="2:13" s="12" customFormat="1" x14ac:dyDescent="0.25">
      <c r="B642" s="1"/>
      <c r="C642" s="5"/>
      <c r="D642" s="13">
        <v>49</v>
      </c>
      <c r="E642" s="9">
        <v>17.856000000000002</v>
      </c>
      <c r="F642" s="9">
        <v>226.548</v>
      </c>
      <c r="G642" s="9">
        <v>0</v>
      </c>
      <c r="H642" s="9">
        <v>255</v>
      </c>
      <c r="I642" s="9">
        <v>0</v>
      </c>
      <c r="J642" s="9">
        <v>0</v>
      </c>
      <c r="K642" s="11"/>
      <c r="L642" s="11"/>
    </row>
    <row r="643" spans="2:13" s="12" customFormat="1" x14ac:dyDescent="0.25">
      <c r="B643" s="1"/>
      <c r="C643" s="5"/>
      <c r="D643" s="13">
        <v>50</v>
      </c>
      <c r="E643" s="9">
        <v>17.856000000000002</v>
      </c>
      <c r="F643" s="9">
        <v>226.548</v>
      </c>
      <c r="G643" s="9">
        <v>0</v>
      </c>
      <c r="H643" s="9">
        <v>255</v>
      </c>
      <c r="I643" s="9">
        <v>0</v>
      </c>
      <c r="J643" s="9">
        <v>0</v>
      </c>
      <c r="K643" s="11"/>
      <c r="L643" s="11"/>
    </row>
    <row r="644" spans="2:13" s="12" customFormat="1" x14ac:dyDescent="0.25">
      <c r="B644" s="1"/>
      <c r="C644" s="5"/>
      <c r="D644" s="13">
        <v>51</v>
      </c>
      <c r="E644" s="9">
        <v>17.856000000000002</v>
      </c>
      <c r="F644" s="9">
        <v>226.548</v>
      </c>
      <c r="G644" s="9">
        <v>0</v>
      </c>
      <c r="H644" s="9">
        <v>255</v>
      </c>
      <c r="I644" s="9">
        <v>-90</v>
      </c>
      <c r="J644" s="9">
        <v>4.9000000000000002E-2</v>
      </c>
      <c r="K644" s="11"/>
      <c r="L644" s="11"/>
    </row>
    <row r="645" spans="2:13" s="12" customFormat="1" x14ac:dyDescent="0.25">
      <c r="B645" s="1"/>
      <c r="C645" s="5"/>
      <c r="D645" s="13">
        <v>52</v>
      </c>
      <c r="E645" s="10">
        <v>2.92E-4</v>
      </c>
      <c r="F645" s="9">
        <v>55.277999999999999</v>
      </c>
      <c r="G645" s="9">
        <v>0</v>
      </c>
      <c r="H645" s="9">
        <v>140</v>
      </c>
      <c r="I645" s="9">
        <v>-90</v>
      </c>
      <c r="J645" s="9">
        <v>3.5000000000000003E-2</v>
      </c>
      <c r="K645" s="11"/>
      <c r="L645" s="11"/>
    </row>
    <row r="646" spans="2:13" s="12" customFormat="1" x14ac:dyDescent="0.25">
      <c r="B646" s="1"/>
      <c r="C646" s="5"/>
      <c r="D646" s="1"/>
      <c r="E646" s="1"/>
      <c r="F646"/>
      <c r="G646" s="11"/>
      <c r="H646" s="11"/>
      <c r="I646" s="11"/>
      <c r="J646" s="11"/>
      <c r="K646" s="11"/>
      <c r="L646" s="11"/>
    </row>
    <row r="647" spans="2:13" s="12" customFormat="1" ht="18.600000000000001" customHeight="1" x14ac:dyDescent="0.25">
      <c r="B647" s="1" t="s">
        <v>545</v>
      </c>
      <c r="C647" s="5" t="s">
        <v>539</v>
      </c>
      <c r="D647" s="1" t="s">
        <v>486</v>
      </c>
      <c r="E647" s="1" t="s">
        <v>499</v>
      </c>
      <c r="F647" t="s">
        <v>29</v>
      </c>
      <c r="G647" s="1" t="s">
        <v>511</v>
      </c>
      <c r="H647" s="11">
        <v>3</v>
      </c>
      <c r="I647" s="11">
        <v>1.1759999999999999</v>
      </c>
      <c r="J647" s="11">
        <v>0.152416</v>
      </c>
      <c r="K647" s="11">
        <v>3</v>
      </c>
      <c r="L647" s="12">
        <v>1</v>
      </c>
      <c r="M647" s="12">
        <v>0</v>
      </c>
    </row>
    <row r="648" spans="2:13" s="12" customFormat="1" ht="18.600000000000001" customHeight="1" x14ac:dyDescent="0.25">
      <c r="B648" s="1" t="s">
        <v>545</v>
      </c>
      <c r="C648" s="5" t="s">
        <v>539</v>
      </c>
      <c r="D648" s="1" t="s">
        <v>486</v>
      </c>
      <c r="E648" s="1" t="s">
        <v>499</v>
      </c>
      <c r="F648" t="s">
        <v>29</v>
      </c>
      <c r="G648" s="11" t="s">
        <v>547</v>
      </c>
      <c r="H648" s="11">
        <v>3</v>
      </c>
      <c r="I648" s="11">
        <v>1.3089999999999999</v>
      </c>
      <c r="J648" s="11">
        <v>0.20437599999999997</v>
      </c>
      <c r="K648" s="11">
        <v>3</v>
      </c>
      <c r="L648" s="12">
        <v>0.97099999999999997</v>
      </c>
      <c r="M648" s="12">
        <v>0</v>
      </c>
    </row>
    <row r="649" spans="2:13" s="12" customFormat="1" ht="18.600000000000001" customHeight="1" x14ac:dyDescent="0.25">
      <c r="B649" s="1" t="s">
        <v>545</v>
      </c>
      <c r="C649" s="5" t="s">
        <v>539</v>
      </c>
      <c r="D649" s="1" t="s">
        <v>486</v>
      </c>
      <c r="E649" s="1" t="s">
        <v>499</v>
      </c>
      <c r="F649" t="s">
        <v>29</v>
      </c>
      <c r="G649" s="11" t="s">
        <v>506</v>
      </c>
      <c r="H649" s="11">
        <v>3</v>
      </c>
      <c r="I649" s="11">
        <v>0.69099999999999995</v>
      </c>
      <c r="J649" s="11">
        <v>0.20437599999999997</v>
      </c>
      <c r="K649" s="11">
        <v>3</v>
      </c>
      <c r="L649" s="12">
        <v>1</v>
      </c>
      <c r="M649" s="12">
        <v>0</v>
      </c>
    </row>
    <row r="650" spans="2:13" s="12" customFormat="1" ht="18.600000000000001" customHeight="1" x14ac:dyDescent="0.25">
      <c r="B650" s="1" t="s">
        <v>545</v>
      </c>
      <c r="C650" s="5" t="s">
        <v>539</v>
      </c>
      <c r="D650" s="1" t="s">
        <v>486</v>
      </c>
      <c r="E650" s="1" t="s">
        <v>499</v>
      </c>
      <c r="F650" t="s">
        <v>29</v>
      </c>
      <c r="G650" s="11" t="s">
        <v>548</v>
      </c>
      <c r="H650" s="11">
        <v>3</v>
      </c>
      <c r="I650" s="11">
        <v>1.6539999999999999</v>
      </c>
      <c r="J650" s="11">
        <v>0.16280800000000001</v>
      </c>
      <c r="K650" s="11">
        <v>3</v>
      </c>
      <c r="L650" s="12">
        <v>1.0389999999999999</v>
      </c>
      <c r="M650" s="12">
        <v>0</v>
      </c>
    </row>
    <row r="651" spans="2:13" s="12" customFormat="1" ht="18.600000000000001" customHeight="1" x14ac:dyDescent="0.25">
      <c r="B651" s="1" t="s">
        <v>545</v>
      </c>
      <c r="C651" s="5" t="s">
        <v>539</v>
      </c>
      <c r="D651" s="1" t="s">
        <v>486</v>
      </c>
      <c r="E651" s="1" t="s">
        <v>499</v>
      </c>
      <c r="F651" t="s">
        <v>29</v>
      </c>
      <c r="G651" s="11" t="s">
        <v>549</v>
      </c>
      <c r="H651" s="11">
        <v>3</v>
      </c>
      <c r="I651" s="11">
        <v>1.3939999999999999</v>
      </c>
      <c r="J651" s="11">
        <v>0.36891599999999997</v>
      </c>
      <c r="K651" s="11">
        <v>3</v>
      </c>
      <c r="L651" s="12">
        <v>1.0389999999999999</v>
      </c>
      <c r="M651" s="12">
        <v>0</v>
      </c>
    </row>
    <row r="652" spans="2:13" s="12" customFormat="1" ht="18.600000000000001" customHeight="1" x14ac:dyDescent="0.25">
      <c r="B652" s="1" t="s">
        <v>545</v>
      </c>
      <c r="C652" s="5" t="s">
        <v>539</v>
      </c>
      <c r="D652" s="1" t="s">
        <v>486</v>
      </c>
      <c r="E652" s="1" t="s">
        <v>499</v>
      </c>
      <c r="F652" t="s">
        <v>29</v>
      </c>
      <c r="G652" s="11" t="s">
        <v>550</v>
      </c>
      <c r="H652" s="11">
        <v>3</v>
      </c>
      <c r="I652" s="11">
        <v>0.28299999999999997</v>
      </c>
      <c r="J652" s="11">
        <v>0</v>
      </c>
      <c r="K652" s="11">
        <v>3</v>
      </c>
      <c r="L652" s="12">
        <v>0.96899999999999997</v>
      </c>
      <c r="M652" s="12">
        <v>0</v>
      </c>
    </row>
    <row r="653" spans="2:13" s="12" customFormat="1" ht="18.600000000000001" customHeight="1" x14ac:dyDescent="0.25">
      <c r="B653" s="1" t="s">
        <v>545</v>
      </c>
      <c r="C653" s="5" t="s">
        <v>539</v>
      </c>
      <c r="D653" s="1" t="s">
        <v>486</v>
      </c>
      <c r="E653" s="1" t="s">
        <v>499</v>
      </c>
      <c r="F653" t="s">
        <v>29</v>
      </c>
      <c r="G653" s="11" t="s">
        <v>551</v>
      </c>
      <c r="H653" s="11">
        <v>3</v>
      </c>
      <c r="I653" s="11">
        <v>0.93400000000000005</v>
      </c>
      <c r="J653" s="11">
        <v>0.76727599999999996</v>
      </c>
      <c r="K653" s="11">
        <v>3</v>
      </c>
      <c r="L653" s="12">
        <v>1.02</v>
      </c>
      <c r="M653" s="12">
        <v>0</v>
      </c>
    </row>
    <row r="654" spans="2:13" s="12" customFormat="1" ht="18.600000000000001" customHeight="1" x14ac:dyDescent="0.25">
      <c r="B654" s="1" t="s">
        <v>545</v>
      </c>
      <c r="C654" s="5" t="s">
        <v>539</v>
      </c>
      <c r="D654" s="1" t="s">
        <v>486</v>
      </c>
      <c r="E654" s="1" t="s">
        <v>499</v>
      </c>
      <c r="F654" t="s">
        <v>29</v>
      </c>
      <c r="G654" s="11" t="s">
        <v>552</v>
      </c>
      <c r="H654" s="11">
        <v>3</v>
      </c>
      <c r="I654" s="11">
        <v>1.98</v>
      </c>
      <c r="J654" s="11">
        <v>0.19225200000000001</v>
      </c>
      <c r="K654" s="11">
        <v>3</v>
      </c>
      <c r="L654" s="12">
        <v>0.996</v>
      </c>
      <c r="M654" s="12">
        <v>0</v>
      </c>
    </row>
    <row r="655" spans="2:13" s="12" customFormat="1" ht="18.600000000000001" customHeight="1" x14ac:dyDescent="0.25">
      <c r="B655" s="1" t="s">
        <v>545</v>
      </c>
      <c r="C655" s="5" t="s">
        <v>539</v>
      </c>
      <c r="D655" s="1" t="s">
        <v>486</v>
      </c>
      <c r="E655" s="1" t="s">
        <v>499</v>
      </c>
      <c r="F655" t="s">
        <v>29</v>
      </c>
      <c r="G655" s="11" t="s">
        <v>553</v>
      </c>
      <c r="H655" s="11">
        <v>3</v>
      </c>
      <c r="I655" s="11">
        <v>0.93400000000000005</v>
      </c>
      <c r="J655" s="11">
        <v>0.34120400000000001</v>
      </c>
      <c r="K655" s="11">
        <v>3</v>
      </c>
      <c r="L655" s="12">
        <v>1.02</v>
      </c>
      <c r="M655" s="12">
        <v>0</v>
      </c>
    </row>
    <row r="656" spans="2:13" s="12" customFormat="1" ht="18.600000000000001" customHeight="1" x14ac:dyDescent="0.25">
      <c r="B656" s="1" t="s">
        <v>545</v>
      </c>
      <c r="C656" s="5" t="s">
        <v>539</v>
      </c>
      <c r="D656" s="1" t="s">
        <v>486</v>
      </c>
      <c r="E656" s="1" t="s">
        <v>499</v>
      </c>
      <c r="F656" t="s">
        <v>29</v>
      </c>
      <c r="G656" s="11" t="s">
        <v>554</v>
      </c>
      <c r="H656" s="11">
        <v>3</v>
      </c>
      <c r="I656" s="11">
        <v>0.17499999999999999</v>
      </c>
      <c r="J656" s="11">
        <v>0</v>
      </c>
      <c r="K656" s="11">
        <v>3</v>
      </c>
      <c r="L656" s="12">
        <v>0.98199999999999998</v>
      </c>
      <c r="M656" s="12">
        <v>0</v>
      </c>
    </row>
    <row r="657" spans="2:13" s="12" customFormat="1" ht="18.600000000000001" customHeight="1" x14ac:dyDescent="0.25">
      <c r="B657" s="1" t="s">
        <v>545</v>
      </c>
      <c r="C657" s="5" t="s">
        <v>539</v>
      </c>
      <c r="D657" s="1" t="s">
        <v>486</v>
      </c>
      <c r="E657" s="1" t="s">
        <v>499</v>
      </c>
      <c r="F657" t="s">
        <v>29</v>
      </c>
      <c r="G657" s="11" t="s">
        <v>493</v>
      </c>
      <c r="H657" s="11">
        <v>3</v>
      </c>
      <c r="I657" s="11">
        <v>1.857</v>
      </c>
      <c r="J657" s="11">
        <v>0.27885199999999999</v>
      </c>
      <c r="K657" s="11">
        <v>3</v>
      </c>
      <c r="L657" s="12">
        <v>0.996</v>
      </c>
      <c r="M657" s="12">
        <v>0</v>
      </c>
    </row>
    <row r="658" spans="2:13" s="12" customFormat="1" ht="18.600000000000001" customHeight="1" x14ac:dyDescent="0.25">
      <c r="B658" s="1" t="s">
        <v>545</v>
      </c>
      <c r="C658" s="5" t="s">
        <v>539</v>
      </c>
      <c r="D658" s="1" t="s">
        <v>486</v>
      </c>
      <c r="E658" s="1" t="s">
        <v>499</v>
      </c>
      <c r="F658" t="s">
        <v>29</v>
      </c>
      <c r="G658" s="11" t="s">
        <v>505</v>
      </c>
      <c r="H658" s="11">
        <v>3</v>
      </c>
      <c r="I658" s="11">
        <v>2.0449999999999999</v>
      </c>
      <c r="J658" s="11">
        <v>0.27885199999999999</v>
      </c>
      <c r="K658" s="11">
        <v>3</v>
      </c>
      <c r="L658" s="12">
        <v>0.996</v>
      </c>
      <c r="M658" s="12">
        <v>0</v>
      </c>
    </row>
    <row r="659" spans="2:13" s="12" customFormat="1" x14ac:dyDescent="0.25">
      <c r="B659" s="1"/>
      <c r="C659" s="5"/>
      <c r="D659" s="1"/>
      <c r="E659" s="1"/>
      <c r="F659"/>
      <c r="G659" s="11"/>
      <c r="H659" s="11"/>
      <c r="I659" s="11"/>
      <c r="J659" s="11"/>
      <c r="K659" s="11"/>
    </row>
    <row r="660" spans="2:13" s="12" customFormat="1" x14ac:dyDescent="0.25">
      <c r="B660" s="1"/>
      <c r="C660" s="5"/>
      <c r="D660" s="13"/>
      <c r="E660" t="s">
        <v>373</v>
      </c>
      <c r="F660" t="s">
        <v>374</v>
      </c>
      <c r="G660" t="s">
        <v>375</v>
      </c>
      <c r="H660" t="s">
        <v>376</v>
      </c>
      <c r="I660" t="s">
        <v>377</v>
      </c>
      <c r="J660" t="s">
        <v>378</v>
      </c>
      <c r="K660"/>
      <c r="L660" t="s">
        <v>379</v>
      </c>
      <c r="M660" t="s">
        <v>380</v>
      </c>
    </row>
    <row r="661" spans="2:13" s="12" customFormat="1" x14ac:dyDescent="0.25">
      <c r="B661" s="1"/>
      <c r="C661" s="5"/>
      <c r="D661" s="13">
        <v>1</v>
      </c>
      <c r="E661" s="9">
        <v>7.0000000000000001E-3</v>
      </c>
      <c r="F661" s="9">
        <v>247.73</v>
      </c>
      <c r="G661" s="9">
        <v>28</v>
      </c>
      <c r="H661" s="9">
        <v>255</v>
      </c>
      <c r="I661" s="9">
        <v>-90</v>
      </c>
      <c r="J661" s="9">
        <v>1</v>
      </c>
      <c r="K661" s="11"/>
      <c r="L661" s="9">
        <v>1</v>
      </c>
      <c r="M661" s="12">
        <f>1.732*J667</f>
        <v>0</v>
      </c>
    </row>
    <row r="662" spans="2:13" s="12" customFormat="1" x14ac:dyDescent="0.25">
      <c r="B662" s="1"/>
      <c r="C662" s="5"/>
      <c r="D662" s="13">
        <v>2</v>
      </c>
      <c r="E662" s="9">
        <v>7.0000000000000001E-3</v>
      </c>
      <c r="F662" s="9">
        <v>250.73699999999999</v>
      </c>
      <c r="G662" s="9">
        <v>28</v>
      </c>
      <c r="H662" s="9">
        <v>255</v>
      </c>
      <c r="I662" s="9">
        <v>-90</v>
      </c>
      <c r="J662" s="9">
        <v>0.97099999999999997</v>
      </c>
      <c r="K662" s="11"/>
      <c r="L662" s="9">
        <v>0.97099999999999997</v>
      </c>
      <c r="M662" s="12">
        <f t="shared" ref="M662:M666" si="21">1.732*J668</f>
        <v>0</v>
      </c>
    </row>
    <row r="663" spans="2:13" s="12" customFormat="1" x14ac:dyDescent="0.25">
      <c r="B663" s="1"/>
      <c r="C663" s="5"/>
      <c r="D663" s="13">
        <v>3</v>
      </c>
      <c r="E663" s="9">
        <v>7.0000000000000001E-3</v>
      </c>
      <c r="F663" s="9">
        <v>231.30699999999999</v>
      </c>
      <c r="G663" s="9">
        <v>28</v>
      </c>
      <c r="H663" s="9">
        <v>242</v>
      </c>
      <c r="I663" s="9">
        <v>-90</v>
      </c>
      <c r="J663" s="9">
        <v>1</v>
      </c>
      <c r="K663" s="11"/>
      <c r="L663" s="9">
        <v>1</v>
      </c>
      <c r="M663" s="12">
        <f t="shared" si="21"/>
        <v>0</v>
      </c>
    </row>
    <row r="664" spans="2:13" s="12" customFormat="1" x14ac:dyDescent="0.25">
      <c r="B664" s="1"/>
      <c r="C664" s="5"/>
      <c r="D664" s="13">
        <v>4</v>
      </c>
      <c r="E664" s="9">
        <v>8.9999999999999993E-3</v>
      </c>
      <c r="F664" s="9">
        <v>185.35400000000001</v>
      </c>
      <c r="G664" s="9">
        <v>18</v>
      </c>
      <c r="H664" s="9">
        <v>255</v>
      </c>
      <c r="I664" s="9">
        <v>-90</v>
      </c>
      <c r="J664" s="9">
        <v>1.1759999999999999</v>
      </c>
      <c r="K664" s="11"/>
      <c r="L664" s="9">
        <v>1.1759999999999999</v>
      </c>
      <c r="M664" s="12">
        <f t="shared" si="21"/>
        <v>0.152416</v>
      </c>
    </row>
    <row r="665" spans="2:13" s="12" customFormat="1" x14ac:dyDescent="0.25">
      <c r="B665" s="1"/>
      <c r="C665" s="5"/>
      <c r="D665" s="13">
        <v>5</v>
      </c>
      <c r="E665" s="9">
        <v>0.01</v>
      </c>
      <c r="F665" s="9">
        <v>115.26300000000001</v>
      </c>
      <c r="G665" s="9">
        <v>23</v>
      </c>
      <c r="H665" s="9">
        <v>157</v>
      </c>
      <c r="I665" s="9">
        <v>-90</v>
      </c>
      <c r="J665" s="9">
        <v>1.3089999999999999</v>
      </c>
      <c r="K665" s="11"/>
      <c r="L665" s="9">
        <v>1.3089999999999999</v>
      </c>
      <c r="M665" s="12">
        <f t="shared" si="21"/>
        <v>0.20437599999999997</v>
      </c>
    </row>
    <row r="666" spans="2:13" s="12" customFormat="1" x14ac:dyDescent="0.25">
      <c r="B666" s="1"/>
      <c r="C666" s="5"/>
      <c r="D666" s="13">
        <v>6</v>
      </c>
      <c r="E666" s="9">
        <v>5.0000000000000001E-3</v>
      </c>
      <c r="F666" s="9">
        <v>177.54</v>
      </c>
      <c r="G666" s="9">
        <v>27</v>
      </c>
      <c r="H666" s="9">
        <v>255</v>
      </c>
      <c r="I666" s="9">
        <v>-90</v>
      </c>
      <c r="J666" s="9">
        <v>0.69099999999999995</v>
      </c>
      <c r="K666" s="11"/>
      <c r="L666" s="9">
        <v>0.69099999999999995</v>
      </c>
      <c r="M666" s="12">
        <f t="shared" si="21"/>
        <v>0.20437599999999997</v>
      </c>
    </row>
    <row r="667" spans="2:13" s="12" customFormat="1" x14ac:dyDescent="0.25">
      <c r="B667" s="1"/>
      <c r="C667" s="5"/>
      <c r="D667" s="13">
        <v>7</v>
      </c>
      <c r="E667" s="9">
        <v>27.529</v>
      </c>
      <c r="F667" s="9">
        <v>225.393</v>
      </c>
      <c r="G667" s="9">
        <v>0</v>
      </c>
      <c r="H667" s="9">
        <v>255</v>
      </c>
      <c r="I667" s="9">
        <v>0</v>
      </c>
      <c r="J667" s="9">
        <v>0</v>
      </c>
      <c r="K667" s="11"/>
      <c r="L667" s="9">
        <v>1.0389999999999999</v>
      </c>
      <c r="M667" s="12">
        <f>1.732*J679</f>
        <v>0</v>
      </c>
    </row>
    <row r="668" spans="2:13" s="12" customFormat="1" x14ac:dyDescent="0.25">
      <c r="B668" s="1"/>
      <c r="C668" s="5"/>
      <c r="D668" s="13">
        <v>8</v>
      </c>
      <c r="E668" s="9">
        <v>27.529</v>
      </c>
      <c r="F668" s="9">
        <v>225.393</v>
      </c>
      <c r="G668" s="9">
        <v>0</v>
      </c>
      <c r="H668" s="9">
        <v>255</v>
      </c>
      <c r="I668" s="9">
        <v>0</v>
      </c>
      <c r="J668" s="9">
        <v>0</v>
      </c>
      <c r="K668" s="11"/>
      <c r="L668" s="9">
        <v>1.0389999999999999</v>
      </c>
      <c r="M668" s="12">
        <f t="shared" ref="M668:M672" si="22">1.732*J680</f>
        <v>0</v>
      </c>
    </row>
    <row r="669" spans="2:13" s="12" customFormat="1" x14ac:dyDescent="0.25">
      <c r="B669" s="1"/>
      <c r="C669" s="5"/>
      <c r="D669" s="13">
        <v>9</v>
      </c>
      <c r="E669" s="9">
        <v>27.529</v>
      </c>
      <c r="F669" s="9">
        <v>225.393</v>
      </c>
      <c r="G669" s="9">
        <v>0</v>
      </c>
      <c r="H669" s="9">
        <v>255</v>
      </c>
      <c r="I669" s="9">
        <v>0</v>
      </c>
      <c r="J669" s="9">
        <v>0</v>
      </c>
      <c r="K669" s="11"/>
      <c r="L669" s="9">
        <v>0.96899999999999997</v>
      </c>
      <c r="M669" s="12">
        <f t="shared" si="22"/>
        <v>0</v>
      </c>
    </row>
    <row r="670" spans="2:13" s="12" customFormat="1" x14ac:dyDescent="0.25">
      <c r="B670" s="1"/>
      <c r="C670" s="5"/>
      <c r="D670" s="13">
        <v>10</v>
      </c>
      <c r="E670" s="10">
        <v>7.0290000000000001E-4</v>
      </c>
      <c r="F670" s="9">
        <v>23</v>
      </c>
      <c r="G670" s="9">
        <v>17</v>
      </c>
      <c r="H670" s="9">
        <v>34</v>
      </c>
      <c r="I670" s="9">
        <v>-90</v>
      </c>
      <c r="J670" s="9">
        <v>8.7999999999999995E-2</v>
      </c>
      <c r="K670" s="11"/>
      <c r="L670" s="9">
        <v>1.6539999999999999</v>
      </c>
      <c r="M670" s="12">
        <f t="shared" si="22"/>
        <v>0.16280800000000001</v>
      </c>
    </row>
    <row r="671" spans="2:13" s="12" customFormat="1" x14ac:dyDescent="0.25">
      <c r="B671" s="1"/>
      <c r="C671" s="5"/>
      <c r="D671" s="13">
        <v>11</v>
      </c>
      <c r="E671" s="10">
        <v>9.1909999999999995E-4</v>
      </c>
      <c r="F671" s="9">
        <v>25.588000000000001</v>
      </c>
      <c r="G671" s="9">
        <v>18</v>
      </c>
      <c r="H671" s="9">
        <v>30</v>
      </c>
      <c r="I671" s="9">
        <v>-90</v>
      </c>
      <c r="J671" s="9">
        <v>0.11799999999999999</v>
      </c>
      <c r="K671" s="11"/>
      <c r="L671" s="9">
        <v>1.3939999999999999</v>
      </c>
      <c r="M671" s="12">
        <f t="shared" si="22"/>
        <v>0.36891599999999997</v>
      </c>
    </row>
    <row r="672" spans="2:13" s="12" customFormat="1" x14ac:dyDescent="0.25">
      <c r="B672" s="1"/>
      <c r="C672" s="5"/>
      <c r="D672" s="13">
        <v>12</v>
      </c>
      <c r="E672" s="10">
        <v>9.1909999999999995E-4</v>
      </c>
      <c r="F672" s="9">
        <v>70.489999999999995</v>
      </c>
      <c r="G672" s="9">
        <v>17</v>
      </c>
      <c r="H672" s="9">
        <v>220</v>
      </c>
      <c r="I672" s="9">
        <v>-90</v>
      </c>
      <c r="J672" s="9">
        <v>0.11799999999999999</v>
      </c>
      <c r="K672" s="11"/>
      <c r="L672" s="9">
        <v>0.28299999999999997</v>
      </c>
      <c r="M672" s="12">
        <f t="shared" si="22"/>
        <v>0</v>
      </c>
    </row>
    <row r="673" spans="2:13" s="12" customFormat="1" x14ac:dyDescent="0.25">
      <c r="B673" s="1"/>
      <c r="C673" s="5"/>
      <c r="D673" s="13">
        <v>13</v>
      </c>
      <c r="E673" s="9">
        <v>1.2E-2</v>
      </c>
      <c r="F673" s="9">
        <v>241.55099999999999</v>
      </c>
      <c r="G673" s="9">
        <v>33</v>
      </c>
      <c r="H673" s="9">
        <v>255</v>
      </c>
      <c r="I673" s="9">
        <v>-90</v>
      </c>
      <c r="J673" s="9">
        <v>1.0389999999999999</v>
      </c>
      <c r="K673" s="11"/>
      <c r="L673" s="9">
        <v>1.02</v>
      </c>
      <c r="M673" s="12">
        <f>1.732*J691</f>
        <v>0</v>
      </c>
    </row>
    <row r="674" spans="2:13" s="12" customFormat="1" x14ac:dyDescent="0.25">
      <c r="B674" s="1"/>
      <c r="C674" s="5"/>
      <c r="D674" s="13">
        <v>14</v>
      </c>
      <c r="E674" s="9">
        <v>1.2E-2</v>
      </c>
      <c r="F674" s="9">
        <v>241.56200000000001</v>
      </c>
      <c r="G674" s="9">
        <v>34</v>
      </c>
      <c r="H674" s="9">
        <v>255</v>
      </c>
      <c r="I674" s="9">
        <v>-90</v>
      </c>
      <c r="J674" s="9">
        <v>1.0389999999999999</v>
      </c>
      <c r="K674" s="11"/>
      <c r="L674" s="9">
        <v>0.996</v>
      </c>
      <c r="M674" s="12">
        <f t="shared" ref="M674:M678" si="23">1.732*J692</f>
        <v>0</v>
      </c>
    </row>
    <row r="675" spans="2:13" s="12" customFormat="1" x14ac:dyDescent="0.25">
      <c r="B675" s="1"/>
      <c r="C675" s="5"/>
      <c r="D675" s="13">
        <v>15</v>
      </c>
      <c r="E675" s="9">
        <v>1.2E-2</v>
      </c>
      <c r="F675" s="9">
        <v>251.108</v>
      </c>
      <c r="G675" s="9">
        <v>56</v>
      </c>
      <c r="H675" s="9">
        <v>255</v>
      </c>
      <c r="I675" s="9">
        <v>-90</v>
      </c>
      <c r="J675" s="9">
        <v>0.96899999999999997</v>
      </c>
      <c r="K675" s="11"/>
      <c r="L675" s="9">
        <v>1.02</v>
      </c>
      <c r="M675" s="12">
        <f t="shared" si="23"/>
        <v>0</v>
      </c>
    </row>
    <row r="676" spans="2:13" s="12" customFormat="1" x14ac:dyDescent="0.25">
      <c r="B676" s="1"/>
      <c r="C676" s="5"/>
      <c r="D676" s="13">
        <v>16</v>
      </c>
      <c r="E676" s="9">
        <v>0.02</v>
      </c>
      <c r="F676" s="9">
        <v>42.332999999999998</v>
      </c>
      <c r="G676" s="9">
        <v>17</v>
      </c>
      <c r="H676" s="9">
        <v>57</v>
      </c>
      <c r="I676" s="9">
        <v>-90</v>
      </c>
      <c r="J676" s="9">
        <v>1.6539999999999999</v>
      </c>
      <c r="K676" s="11"/>
      <c r="L676" s="9">
        <v>0.93400000000000005</v>
      </c>
      <c r="M676" s="12">
        <f t="shared" si="23"/>
        <v>0.76727599999999996</v>
      </c>
    </row>
    <row r="677" spans="2:13" s="12" customFormat="1" x14ac:dyDescent="0.25">
      <c r="B677" s="1"/>
      <c r="C677" s="5"/>
      <c r="D677" s="13">
        <v>17</v>
      </c>
      <c r="E677" s="9">
        <v>1.7000000000000001E-2</v>
      </c>
      <c r="F677" s="9">
        <v>183.059</v>
      </c>
      <c r="G677" s="9">
        <v>12</v>
      </c>
      <c r="H677" s="9">
        <v>255</v>
      </c>
      <c r="I677" s="9">
        <v>-90</v>
      </c>
      <c r="J677" s="9">
        <v>1.3939999999999999</v>
      </c>
      <c r="K677" s="11"/>
      <c r="L677" s="9">
        <v>1.98</v>
      </c>
      <c r="M677" s="12">
        <f t="shared" si="23"/>
        <v>0.19225200000000001</v>
      </c>
    </row>
    <row r="678" spans="2:13" s="12" customFormat="1" x14ac:dyDescent="0.25">
      <c r="B678" s="1"/>
      <c r="C678" s="5"/>
      <c r="D678" s="13">
        <v>18</v>
      </c>
      <c r="E678" s="9">
        <v>3.0000000000000001E-3</v>
      </c>
      <c r="F678" s="9">
        <v>171.76</v>
      </c>
      <c r="G678" s="9">
        <v>31</v>
      </c>
      <c r="H678" s="9">
        <v>255</v>
      </c>
      <c r="I678" s="9">
        <v>-90</v>
      </c>
      <c r="J678" s="9">
        <v>0.28299999999999997</v>
      </c>
      <c r="K678" s="11"/>
      <c r="L678" s="9">
        <v>0.93400000000000005</v>
      </c>
      <c r="M678" s="12">
        <f t="shared" si="23"/>
        <v>0.34120400000000001</v>
      </c>
    </row>
    <row r="679" spans="2:13" s="12" customFormat="1" x14ac:dyDescent="0.25">
      <c r="B679" s="1"/>
      <c r="C679" s="5"/>
      <c r="D679" s="13">
        <v>19</v>
      </c>
      <c r="E679" s="9">
        <v>71.031000000000006</v>
      </c>
      <c r="F679" s="9">
        <v>225.393</v>
      </c>
      <c r="G679" s="9">
        <v>0</v>
      </c>
      <c r="H679" s="9">
        <v>255</v>
      </c>
      <c r="I679" s="9">
        <v>0</v>
      </c>
      <c r="J679" s="9">
        <v>0</v>
      </c>
      <c r="K679" s="11"/>
      <c r="L679" s="9">
        <v>0.98199999999999998</v>
      </c>
      <c r="M679" s="12">
        <f>1.732*J703</f>
        <v>0</v>
      </c>
    </row>
    <row r="680" spans="2:13" s="12" customFormat="1" x14ac:dyDescent="0.25">
      <c r="B680" s="1"/>
      <c r="C680" s="5"/>
      <c r="D680" s="13">
        <v>20</v>
      </c>
      <c r="E680" s="9">
        <v>71.031000000000006</v>
      </c>
      <c r="F680" s="9">
        <v>225.393</v>
      </c>
      <c r="G680" s="9">
        <v>0</v>
      </c>
      <c r="H680" s="9">
        <v>255</v>
      </c>
      <c r="I680" s="9">
        <v>0</v>
      </c>
      <c r="J680" s="9">
        <v>0</v>
      </c>
      <c r="K680" s="11"/>
      <c r="L680" s="9">
        <v>0.996</v>
      </c>
      <c r="M680" s="12">
        <f t="shared" ref="M680:M684" si="24">1.732*J704</f>
        <v>0</v>
      </c>
    </row>
    <row r="681" spans="2:13" s="12" customFormat="1" x14ac:dyDescent="0.25">
      <c r="B681" s="1"/>
      <c r="C681" s="5"/>
      <c r="D681" s="13">
        <v>21</v>
      </c>
      <c r="E681" s="9">
        <v>71.031000000000006</v>
      </c>
      <c r="F681" s="9">
        <v>225.393</v>
      </c>
      <c r="G681" s="9">
        <v>0</v>
      </c>
      <c r="H681" s="9">
        <v>255</v>
      </c>
      <c r="I681" s="9">
        <v>0</v>
      </c>
      <c r="J681" s="9">
        <v>0</v>
      </c>
      <c r="K681" s="11"/>
      <c r="L681" s="9">
        <v>0.996</v>
      </c>
      <c r="M681" s="12">
        <f t="shared" si="24"/>
        <v>0</v>
      </c>
    </row>
    <row r="682" spans="2:13" s="12" customFormat="1" x14ac:dyDescent="0.25">
      <c r="B682" s="1"/>
      <c r="C682" s="5"/>
      <c r="D682" s="13">
        <v>22</v>
      </c>
      <c r="E682" s="9">
        <v>1E-3</v>
      </c>
      <c r="F682" s="9">
        <v>31.667000000000002</v>
      </c>
      <c r="G682" s="9">
        <v>21</v>
      </c>
      <c r="H682" s="9">
        <v>60</v>
      </c>
      <c r="I682" s="9">
        <v>-90</v>
      </c>
      <c r="J682" s="9">
        <v>9.4E-2</v>
      </c>
      <c r="K682" s="11"/>
      <c r="L682" s="9">
        <v>0.17499999999999999</v>
      </c>
      <c r="M682" s="12">
        <f t="shared" si="24"/>
        <v>0</v>
      </c>
    </row>
    <row r="683" spans="2:13" s="12" customFormat="1" x14ac:dyDescent="0.25">
      <c r="B683" s="1"/>
      <c r="C683" s="5"/>
      <c r="D683" s="13">
        <v>23</v>
      </c>
      <c r="E683" s="9">
        <v>3.0000000000000001E-3</v>
      </c>
      <c r="F683" s="9">
        <v>157.947</v>
      </c>
      <c r="G683" s="9">
        <v>18</v>
      </c>
      <c r="H683" s="9">
        <v>225</v>
      </c>
      <c r="I683" s="9">
        <v>-90</v>
      </c>
      <c r="J683" s="9">
        <v>0.21299999999999999</v>
      </c>
      <c r="K683" s="11"/>
      <c r="L683" s="9">
        <v>1.857</v>
      </c>
      <c r="M683" s="12">
        <f t="shared" si="24"/>
        <v>0.27885199999999999</v>
      </c>
    </row>
    <row r="684" spans="2:13" s="12" customFormat="1" x14ac:dyDescent="0.25">
      <c r="B684" s="1"/>
      <c r="C684" s="5"/>
      <c r="D684" s="13">
        <v>24</v>
      </c>
      <c r="E684" s="9">
        <v>71.031000000000006</v>
      </c>
      <c r="F684" s="9">
        <v>225.393</v>
      </c>
      <c r="G684" s="9">
        <v>0</v>
      </c>
      <c r="H684" s="9">
        <v>255</v>
      </c>
      <c r="I684" s="9">
        <v>0</v>
      </c>
      <c r="J684" s="9">
        <v>0</v>
      </c>
      <c r="K684" s="11"/>
      <c r="L684" s="9">
        <v>2.0449999999999999</v>
      </c>
      <c r="M684" s="12">
        <f t="shared" si="24"/>
        <v>0.27885199999999999</v>
      </c>
    </row>
    <row r="685" spans="2:13" s="12" customFormat="1" x14ac:dyDescent="0.25">
      <c r="B685" s="1"/>
      <c r="C685" s="5"/>
      <c r="D685" s="13">
        <v>25</v>
      </c>
      <c r="E685" s="9">
        <v>1.2999999999999999E-2</v>
      </c>
      <c r="F685" s="9">
        <v>238.083</v>
      </c>
      <c r="G685" s="9">
        <v>13</v>
      </c>
      <c r="H685" s="9">
        <v>255</v>
      </c>
      <c r="I685" s="9">
        <v>-90</v>
      </c>
      <c r="J685" s="9">
        <v>1.02</v>
      </c>
      <c r="K685" s="11"/>
    </row>
    <row r="686" spans="2:13" s="12" customFormat="1" x14ac:dyDescent="0.25">
      <c r="B686" s="1"/>
      <c r="C686" s="5"/>
      <c r="D686" s="13">
        <v>26</v>
      </c>
      <c r="E686" s="9">
        <v>1.2E-2</v>
      </c>
      <c r="F686" s="9">
        <v>243.37799999999999</v>
      </c>
      <c r="G686" s="9">
        <v>15</v>
      </c>
      <c r="H686" s="9">
        <v>255</v>
      </c>
      <c r="I686" s="9">
        <v>-90</v>
      </c>
      <c r="J686" s="9">
        <v>0.996</v>
      </c>
      <c r="K686" s="11"/>
    </row>
    <row r="687" spans="2:13" s="12" customFormat="1" x14ac:dyDescent="0.25">
      <c r="B687" s="1"/>
      <c r="C687" s="5"/>
      <c r="D687" s="13">
        <v>27</v>
      </c>
      <c r="E687" s="9">
        <v>1.2999999999999999E-2</v>
      </c>
      <c r="F687" s="9">
        <v>239.024</v>
      </c>
      <c r="G687" s="9">
        <v>15</v>
      </c>
      <c r="H687" s="9">
        <v>255</v>
      </c>
      <c r="I687" s="9">
        <v>-90</v>
      </c>
      <c r="J687" s="9">
        <v>1.02</v>
      </c>
      <c r="K687" s="11"/>
    </row>
    <row r="688" spans="2:13" s="12" customFormat="1" x14ac:dyDescent="0.25">
      <c r="B688" s="1"/>
      <c r="C688" s="5"/>
      <c r="D688" s="13">
        <v>28</v>
      </c>
      <c r="E688" s="9">
        <v>1.2E-2</v>
      </c>
      <c r="F688" s="9">
        <v>175.32499999999999</v>
      </c>
      <c r="G688" s="9">
        <v>20</v>
      </c>
      <c r="H688" s="9">
        <v>255</v>
      </c>
      <c r="I688" s="9">
        <v>-90</v>
      </c>
      <c r="J688" s="9">
        <v>0.93400000000000005</v>
      </c>
      <c r="K688" s="11"/>
    </row>
    <row r="689" spans="2:11" s="12" customFormat="1" x14ac:dyDescent="0.25">
      <c r="B689" s="1"/>
      <c r="C689" s="5"/>
      <c r="D689" s="13">
        <v>29</v>
      </c>
      <c r="E689" s="9">
        <v>2.4E-2</v>
      </c>
      <c r="F689" s="9">
        <v>183.73500000000001</v>
      </c>
      <c r="G689" s="9">
        <v>18</v>
      </c>
      <c r="H689" s="9">
        <v>255</v>
      </c>
      <c r="I689" s="9">
        <v>-90</v>
      </c>
      <c r="J689" s="9">
        <v>1.98</v>
      </c>
      <c r="K689" s="11"/>
    </row>
    <row r="690" spans="2:11" s="12" customFormat="1" x14ac:dyDescent="0.25">
      <c r="B690" s="1"/>
      <c r="C690" s="5"/>
      <c r="D690" s="13">
        <v>30</v>
      </c>
      <c r="E690" s="9">
        <v>1.2E-2</v>
      </c>
      <c r="F690" s="9">
        <v>179.81800000000001</v>
      </c>
      <c r="G690" s="9">
        <v>23</v>
      </c>
      <c r="H690" s="9">
        <v>255</v>
      </c>
      <c r="I690" s="9">
        <v>-90</v>
      </c>
      <c r="J690" s="9">
        <v>0.93400000000000005</v>
      </c>
      <c r="K690" s="11"/>
    </row>
    <row r="691" spans="2:11" s="12" customFormat="1" x14ac:dyDescent="0.25">
      <c r="B691" s="1"/>
      <c r="C691" s="5"/>
      <c r="D691" s="13">
        <v>31</v>
      </c>
      <c r="E691" s="9">
        <v>56.923999999999999</v>
      </c>
      <c r="F691" s="9">
        <v>224.77199999999999</v>
      </c>
      <c r="G691" s="9">
        <v>0</v>
      </c>
      <c r="H691" s="9">
        <v>255</v>
      </c>
      <c r="I691" s="9">
        <v>0</v>
      </c>
      <c r="J691" s="9">
        <v>0</v>
      </c>
      <c r="K691" s="11"/>
    </row>
    <row r="692" spans="2:11" s="12" customFormat="1" x14ac:dyDescent="0.25">
      <c r="B692" s="1"/>
      <c r="C692" s="5"/>
      <c r="D692" s="13">
        <v>32</v>
      </c>
      <c r="E692" s="9">
        <v>56.923999999999999</v>
      </c>
      <c r="F692" s="9">
        <v>224.77199999999999</v>
      </c>
      <c r="G692" s="9">
        <v>0</v>
      </c>
      <c r="H692" s="9">
        <v>255</v>
      </c>
      <c r="I692" s="9">
        <v>0</v>
      </c>
      <c r="J692" s="9">
        <v>0</v>
      </c>
      <c r="K692" s="11"/>
    </row>
    <row r="693" spans="2:11" s="12" customFormat="1" x14ac:dyDescent="0.25">
      <c r="B693" s="1"/>
      <c r="C693" s="5"/>
      <c r="D693" s="13">
        <v>33</v>
      </c>
      <c r="E693" s="9">
        <v>56.923999999999999</v>
      </c>
      <c r="F693" s="9">
        <v>224.77199999999999</v>
      </c>
      <c r="G693" s="9">
        <v>0</v>
      </c>
      <c r="H693" s="9">
        <v>255</v>
      </c>
      <c r="I693" s="9">
        <v>0</v>
      </c>
      <c r="J693" s="9">
        <v>0</v>
      </c>
      <c r="K693" s="11"/>
    </row>
    <row r="694" spans="2:11" s="12" customFormat="1" x14ac:dyDescent="0.25">
      <c r="B694" s="1"/>
      <c r="C694" s="5"/>
      <c r="D694" s="13">
        <v>34</v>
      </c>
      <c r="E694" s="9">
        <v>6.0000000000000001E-3</v>
      </c>
      <c r="F694" s="9">
        <v>216.37799999999999</v>
      </c>
      <c r="G694" s="9">
        <v>27</v>
      </c>
      <c r="H694" s="9">
        <v>242</v>
      </c>
      <c r="I694" s="9">
        <v>-90</v>
      </c>
      <c r="J694" s="9">
        <v>0.443</v>
      </c>
      <c r="K694" s="11"/>
    </row>
    <row r="695" spans="2:11" s="12" customFormat="1" x14ac:dyDescent="0.25">
      <c r="B695" s="1"/>
      <c r="C695" s="5"/>
      <c r="D695" s="13">
        <v>35</v>
      </c>
      <c r="E695" s="9">
        <v>2E-3</v>
      </c>
      <c r="F695" s="9">
        <v>161.4</v>
      </c>
      <c r="G695" s="9">
        <v>31</v>
      </c>
      <c r="H695" s="9">
        <v>211</v>
      </c>
      <c r="I695" s="9">
        <v>-90</v>
      </c>
      <c r="J695" s="9">
        <v>0.111</v>
      </c>
      <c r="K695" s="11"/>
    </row>
    <row r="696" spans="2:11" s="12" customFormat="1" x14ac:dyDescent="0.25">
      <c r="B696" s="1"/>
      <c r="C696" s="5"/>
      <c r="D696" s="13">
        <v>36</v>
      </c>
      <c r="E696" s="9">
        <v>3.0000000000000001E-3</v>
      </c>
      <c r="F696" s="9">
        <v>74.352999999999994</v>
      </c>
      <c r="G696" s="9">
        <v>26</v>
      </c>
      <c r="H696" s="9">
        <v>96</v>
      </c>
      <c r="I696" s="9">
        <v>-90</v>
      </c>
      <c r="J696" s="9">
        <v>0.19700000000000001</v>
      </c>
      <c r="K696" s="11"/>
    </row>
    <row r="697" spans="2:11" s="12" customFormat="1" x14ac:dyDescent="0.25">
      <c r="B697" s="1"/>
      <c r="C697" s="5"/>
      <c r="D697" s="13">
        <v>37</v>
      </c>
      <c r="E697" s="9">
        <v>1.2999999999999999E-2</v>
      </c>
      <c r="F697" s="9">
        <v>249.82400000000001</v>
      </c>
      <c r="G697" s="9">
        <v>34</v>
      </c>
      <c r="H697" s="9">
        <v>255</v>
      </c>
      <c r="I697" s="9">
        <v>-90</v>
      </c>
      <c r="J697" s="9">
        <v>0.98199999999999998</v>
      </c>
      <c r="K697" s="11"/>
    </row>
    <row r="698" spans="2:11" s="12" customFormat="1" x14ac:dyDescent="0.25">
      <c r="B698" s="1"/>
      <c r="C698" s="5"/>
      <c r="D698" s="13">
        <v>38</v>
      </c>
      <c r="E698" s="9">
        <v>1.4E-2</v>
      </c>
      <c r="F698" s="9">
        <v>245.49299999999999</v>
      </c>
      <c r="G698" s="9">
        <v>23</v>
      </c>
      <c r="H698" s="9">
        <v>255</v>
      </c>
      <c r="I698" s="9">
        <v>-90</v>
      </c>
      <c r="J698" s="9">
        <v>0.996</v>
      </c>
      <c r="K698" s="11"/>
    </row>
    <row r="699" spans="2:11" s="12" customFormat="1" x14ac:dyDescent="0.25">
      <c r="B699" s="1"/>
      <c r="C699" s="5"/>
      <c r="D699" s="13">
        <v>39</v>
      </c>
      <c r="E699" s="9">
        <v>1.4E-2</v>
      </c>
      <c r="F699" s="9">
        <v>245.6</v>
      </c>
      <c r="G699" s="9">
        <v>25</v>
      </c>
      <c r="H699" s="9">
        <v>255</v>
      </c>
      <c r="I699" s="9">
        <v>-90</v>
      </c>
      <c r="J699" s="9">
        <v>0.996</v>
      </c>
      <c r="K699" s="11"/>
    </row>
    <row r="700" spans="2:11" s="12" customFormat="1" x14ac:dyDescent="0.25">
      <c r="B700" s="1"/>
      <c r="C700" s="5"/>
      <c r="D700" s="13">
        <v>40</v>
      </c>
      <c r="E700" s="9">
        <v>3.0000000000000001E-3</v>
      </c>
      <c r="F700" s="9">
        <v>142.571</v>
      </c>
      <c r="G700" s="9">
        <v>17</v>
      </c>
      <c r="H700" s="9">
        <v>253</v>
      </c>
      <c r="I700" s="9">
        <v>-90</v>
      </c>
      <c r="J700" s="9">
        <v>0.17499999999999999</v>
      </c>
      <c r="K700" s="11"/>
    </row>
    <row r="701" spans="2:11" s="12" customFormat="1" x14ac:dyDescent="0.25">
      <c r="B701" s="1"/>
      <c r="C701" s="5"/>
      <c r="D701" s="13">
        <v>41</v>
      </c>
      <c r="E701" s="9">
        <v>2.5000000000000001E-2</v>
      </c>
      <c r="F701" s="9">
        <v>52.887</v>
      </c>
      <c r="G701" s="9">
        <v>18.332999999999998</v>
      </c>
      <c r="H701" s="9">
        <v>243</v>
      </c>
      <c r="I701" s="9">
        <v>-90</v>
      </c>
      <c r="J701" s="9">
        <v>1.857</v>
      </c>
      <c r="K701" s="11"/>
    </row>
    <row r="702" spans="2:11" s="12" customFormat="1" x14ac:dyDescent="0.25">
      <c r="B702" s="1"/>
      <c r="C702" s="5"/>
      <c r="D702" s="13">
        <v>42</v>
      </c>
      <c r="E702" s="9">
        <v>2.8000000000000001E-2</v>
      </c>
      <c r="F702" s="9">
        <v>188.261</v>
      </c>
      <c r="G702" s="9">
        <v>20</v>
      </c>
      <c r="H702" s="9">
        <v>255</v>
      </c>
      <c r="I702" s="9">
        <v>-90</v>
      </c>
      <c r="J702" s="9">
        <v>2.0449999999999999</v>
      </c>
      <c r="K702" s="11"/>
    </row>
    <row r="703" spans="2:11" s="12" customFormat="1" x14ac:dyDescent="0.25">
      <c r="B703" s="1"/>
      <c r="C703" s="5"/>
      <c r="D703" s="13">
        <v>43</v>
      </c>
      <c r="E703" s="9">
        <v>68.150000000000006</v>
      </c>
      <c r="F703" s="9">
        <v>224.77199999999999</v>
      </c>
      <c r="G703" s="9">
        <v>0</v>
      </c>
      <c r="H703" s="9">
        <v>255</v>
      </c>
      <c r="I703" s="9">
        <v>0</v>
      </c>
      <c r="J703" s="9">
        <v>0</v>
      </c>
      <c r="K703" s="11"/>
    </row>
    <row r="704" spans="2:11" s="12" customFormat="1" x14ac:dyDescent="0.25">
      <c r="B704" s="1"/>
      <c r="C704" s="5"/>
      <c r="D704" s="13">
        <v>44</v>
      </c>
      <c r="E704" s="9">
        <v>68.150000000000006</v>
      </c>
      <c r="F704" s="9">
        <v>224.77199999999999</v>
      </c>
      <c r="G704" s="9">
        <v>0</v>
      </c>
      <c r="H704" s="9">
        <v>255</v>
      </c>
      <c r="I704" s="9">
        <v>0</v>
      </c>
      <c r="J704" s="9">
        <v>0</v>
      </c>
      <c r="K704" s="11"/>
    </row>
    <row r="705" spans="2:13" s="12" customFormat="1" x14ac:dyDescent="0.25">
      <c r="B705" s="1"/>
      <c r="C705" s="5"/>
      <c r="D705" s="13">
        <v>45</v>
      </c>
      <c r="E705" s="9">
        <v>68.150000000000006</v>
      </c>
      <c r="F705" s="9">
        <v>224.77199999999999</v>
      </c>
      <c r="G705" s="9">
        <v>0</v>
      </c>
      <c r="H705" s="9">
        <v>255</v>
      </c>
      <c r="I705" s="9">
        <v>0</v>
      </c>
      <c r="J705" s="9">
        <v>0</v>
      </c>
      <c r="K705" s="11"/>
    </row>
    <row r="706" spans="2:13" s="12" customFormat="1" x14ac:dyDescent="0.25">
      <c r="B706" s="1"/>
      <c r="C706" s="5"/>
      <c r="D706" s="13">
        <v>46</v>
      </c>
      <c r="E706" s="9">
        <v>68.150000000000006</v>
      </c>
      <c r="F706" s="9">
        <v>224.77199999999999</v>
      </c>
      <c r="G706" s="9">
        <v>0</v>
      </c>
      <c r="H706" s="9">
        <v>255</v>
      </c>
      <c r="I706" s="9">
        <v>0</v>
      </c>
      <c r="J706" s="9">
        <v>0</v>
      </c>
      <c r="K706" s="11"/>
    </row>
    <row r="707" spans="2:13" s="12" customFormat="1" x14ac:dyDescent="0.25">
      <c r="B707" s="1"/>
      <c r="C707" s="5"/>
      <c r="D707" s="13">
        <v>47</v>
      </c>
      <c r="E707" s="9">
        <v>2E-3</v>
      </c>
      <c r="F707" s="9">
        <v>204.69200000000001</v>
      </c>
      <c r="G707" s="9">
        <v>40</v>
      </c>
      <c r="H707" s="9">
        <v>255</v>
      </c>
      <c r="I707" s="9">
        <v>-90</v>
      </c>
      <c r="J707" s="9">
        <v>0.161</v>
      </c>
      <c r="K707" s="11"/>
    </row>
    <row r="708" spans="2:13" s="12" customFormat="1" x14ac:dyDescent="0.25">
      <c r="B708" s="1"/>
      <c r="C708" s="5"/>
      <c r="D708" s="13">
        <v>48</v>
      </c>
      <c r="E708" s="9">
        <v>2E-3</v>
      </c>
      <c r="F708" s="9">
        <v>59</v>
      </c>
      <c r="G708" s="9">
        <v>27</v>
      </c>
      <c r="H708" s="9">
        <v>112</v>
      </c>
      <c r="I708" s="9">
        <v>-90</v>
      </c>
      <c r="J708" s="9">
        <v>0.161</v>
      </c>
      <c r="K708" s="11"/>
    </row>
    <row r="709" spans="2:13" s="12" customFormat="1" x14ac:dyDescent="0.25">
      <c r="B709" s="1"/>
      <c r="C709" s="5"/>
      <c r="D709" s="1"/>
      <c r="E709" s="1"/>
      <c r="F709"/>
      <c r="G709" s="11"/>
      <c r="H709" s="11"/>
      <c r="I709" s="11"/>
      <c r="J709" s="11"/>
      <c r="K709" s="11"/>
    </row>
    <row r="710" spans="2:13" s="12" customFormat="1" ht="18.600000000000001" customHeight="1" x14ac:dyDescent="0.25">
      <c r="B710" s="1" t="s">
        <v>555</v>
      </c>
      <c r="C710" s="5" t="s">
        <v>539</v>
      </c>
      <c r="D710" s="1" t="s">
        <v>486</v>
      </c>
      <c r="E710" s="1" t="s">
        <v>558</v>
      </c>
      <c r="F710" t="s">
        <v>29</v>
      </c>
      <c r="G710" s="1" t="s">
        <v>519</v>
      </c>
      <c r="H710" s="11">
        <v>3</v>
      </c>
      <c r="I710" s="11">
        <v>0.23599999999999999</v>
      </c>
      <c r="J710" s="11">
        <v>7.6207999999999998E-2</v>
      </c>
      <c r="K710" s="11">
        <v>3</v>
      </c>
      <c r="L710" s="12">
        <v>0.98299999999999998</v>
      </c>
      <c r="M710" s="12">
        <v>3.8103999999999999E-2</v>
      </c>
    </row>
    <row r="711" spans="2:13" s="12" customFormat="1" ht="18.600000000000001" customHeight="1" x14ac:dyDescent="0.25">
      <c r="B711" s="1" t="s">
        <v>555</v>
      </c>
      <c r="C711" s="5" t="s">
        <v>539</v>
      </c>
      <c r="D711" s="1" t="s">
        <v>486</v>
      </c>
      <c r="E711" s="1" t="s">
        <v>558</v>
      </c>
      <c r="F711" t="s">
        <v>29</v>
      </c>
      <c r="G711" s="11" t="s">
        <v>559</v>
      </c>
      <c r="H711" s="11">
        <v>3</v>
      </c>
      <c r="I711" s="11">
        <v>0.443</v>
      </c>
      <c r="J711" s="11">
        <v>5.1959999999999999E-2</v>
      </c>
      <c r="K711" s="11">
        <v>3</v>
      </c>
      <c r="L711" s="12">
        <v>0.98299999999999998</v>
      </c>
      <c r="M711" s="12">
        <v>2.598E-2</v>
      </c>
    </row>
    <row r="712" spans="2:13" s="12" customFormat="1" ht="18.600000000000001" customHeight="1" x14ac:dyDescent="0.25">
      <c r="B712" s="1" t="s">
        <v>555</v>
      </c>
      <c r="C712" s="5" t="s">
        <v>539</v>
      </c>
      <c r="D712" s="1" t="s">
        <v>486</v>
      </c>
      <c r="E712" s="1" t="s">
        <v>558</v>
      </c>
      <c r="F712" t="s">
        <v>29</v>
      </c>
      <c r="G712" s="11" t="s">
        <v>547</v>
      </c>
      <c r="H712" s="11">
        <v>3</v>
      </c>
      <c r="I712" s="11">
        <v>0.48</v>
      </c>
      <c r="J712" s="11">
        <v>6.4084000000000002E-2</v>
      </c>
      <c r="K712" s="11">
        <v>3</v>
      </c>
      <c r="L712" s="12">
        <v>0.99</v>
      </c>
      <c r="M712" s="12">
        <v>3.8103999999999999E-2</v>
      </c>
    </row>
    <row r="713" spans="2:13" s="12" customFormat="1" ht="18.600000000000001" customHeight="1" x14ac:dyDescent="0.25">
      <c r="B713" s="1" t="s">
        <v>555</v>
      </c>
      <c r="C713" s="5" t="s">
        <v>539</v>
      </c>
      <c r="D713" s="1" t="s">
        <v>486</v>
      </c>
      <c r="E713" s="1" t="s">
        <v>558</v>
      </c>
      <c r="F713" t="s">
        <v>29</v>
      </c>
      <c r="G713" s="11" t="s">
        <v>511</v>
      </c>
      <c r="H713" s="11">
        <v>3</v>
      </c>
      <c r="I713" s="11">
        <v>0.32500000000000001</v>
      </c>
      <c r="J713" s="11">
        <v>7.6207999999999998E-2</v>
      </c>
      <c r="K713" s="11">
        <v>3</v>
      </c>
      <c r="L713" s="12">
        <v>0.99</v>
      </c>
      <c r="M713" s="12">
        <v>5.1959999999999999E-2</v>
      </c>
    </row>
    <row r="714" spans="2:13" s="12" customFormat="1" x14ac:dyDescent="0.25">
      <c r="B714" s="1"/>
      <c r="C714" s="1"/>
      <c r="D714" s="11"/>
      <c r="E714" s="1"/>
      <c r="F714"/>
      <c r="H714" s="11"/>
      <c r="I714" s="11"/>
      <c r="J714" s="11"/>
      <c r="K714" s="11"/>
    </row>
    <row r="715" spans="2:13" s="12" customFormat="1" x14ac:dyDescent="0.25">
      <c r="B715" s="1"/>
      <c r="C715" s="1"/>
      <c r="D715" s="13"/>
      <c r="E715" t="s">
        <v>373</v>
      </c>
      <c r="F715" t="s">
        <v>374</v>
      </c>
      <c r="G715" t="s">
        <v>375</v>
      </c>
      <c r="H715" t="s">
        <v>376</v>
      </c>
      <c r="I715" t="s">
        <v>377</v>
      </c>
      <c r="J715" t="s">
        <v>378</v>
      </c>
      <c r="K715"/>
      <c r="L715" t="s">
        <v>379</v>
      </c>
      <c r="M715" t="s">
        <v>380</v>
      </c>
    </row>
    <row r="716" spans="2:13" s="12" customFormat="1" x14ac:dyDescent="0.25">
      <c r="B716" s="1"/>
      <c r="C716" s="1"/>
      <c r="D716" s="13">
        <v>1</v>
      </c>
      <c r="E716" s="9">
        <v>7.0000000000000001E-3</v>
      </c>
      <c r="F716" s="9">
        <v>251.49799999999999</v>
      </c>
      <c r="G716" s="9">
        <v>71.332999999999998</v>
      </c>
      <c r="H716" s="9">
        <v>255</v>
      </c>
      <c r="I716" s="9">
        <v>-90</v>
      </c>
      <c r="J716" s="9">
        <v>0.98299999999999998</v>
      </c>
      <c r="K716" s="11"/>
      <c r="L716" s="9">
        <v>0.98299999999999998</v>
      </c>
      <c r="M716" s="12">
        <f>1.732*J724</f>
        <v>3.8103999999999999E-2</v>
      </c>
    </row>
    <row r="717" spans="2:13" s="12" customFormat="1" x14ac:dyDescent="0.25">
      <c r="B717" s="1"/>
      <c r="C717" s="1"/>
      <c r="D717" s="13">
        <v>2</v>
      </c>
      <c r="E717" s="9">
        <v>7.0000000000000001E-3</v>
      </c>
      <c r="F717" s="9">
        <v>253.60900000000001</v>
      </c>
      <c r="G717" s="9">
        <v>153.333</v>
      </c>
      <c r="H717" s="9">
        <v>255</v>
      </c>
      <c r="I717" s="9">
        <v>-90</v>
      </c>
      <c r="J717" s="9">
        <v>0.98299999999999998</v>
      </c>
      <c r="K717" s="11"/>
      <c r="L717" s="9">
        <v>0.98299999999999998</v>
      </c>
      <c r="M717" s="12">
        <f t="shared" ref="M717:M723" si="25">1.732*J725</f>
        <v>2.598E-2</v>
      </c>
    </row>
    <row r="718" spans="2:13" s="12" customFormat="1" x14ac:dyDescent="0.25">
      <c r="B718" s="1"/>
      <c r="C718" s="1"/>
      <c r="D718" s="13">
        <v>3</v>
      </c>
      <c r="E718" s="9">
        <v>7.0000000000000001E-3</v>
      </c>
      <c r="F718" s="9">
        <v>252.29900000000001</v>
      </c>
      <c r="G718" s="9">
        <v>76.667000000000002</v>
      </c>
      <c r="H718" s="9">
        <v>255</v>
      </c>
      <c r="I718" s="9">
        <v>-90</v>
      </c>
      <c r="J718" s="9">
        <v>0.99</v>
      </c>
      <c r="K718" s="11"/>
      <c r="L718" s="9">
        <v>0.99</v>
      </c>
      <c r="M718" s="12">
        <f t="shared" si="25"/>
        <v>3.8103999999999999E-2</v>
      </c>
    </row>
    <row r="719" spans="2:13" s="12" customFormat="1" x14ac:dyDescent="0.25">
      <c r="B719" s="1"/>
      <c r="C719" s="1"/>
      <c r="D719" s="13">
        <v>4</v>
      </c>
      <c r="E719" s="9">
        <v>7.0000000000000001E-3</v>
      </c>
      <c r="F719" s="9">
        <v>252.33799999999999</v>
      </c>
      <c r="G719" s="9">
        <v>71.332999999999998</v>
      </c>
      <c r="H719" s="9">
        <v>255</v>
      </c>
      <c r="I719" s="9">
        <v>-90</v>
      </c>
      <c r="J719" s="9">
        <v>0.99</v>
      </c>
      <c r="K719" s="11"/>
      <c r="L719" s="9">
        <v>0.99</v>
      </c>
      <c r="M719" s="12">
        <f t="shared" si="25"/>
        <v>5.1959999999999999E-2</v>
      </c>
    </row>
    <row r="720" spans="2:13" s="12" customFormat="1" x14ac:dyDescent="0.25">
      <c r="B720" s="1"/>
      <c r="C720" s="1"/>
      <c r="D720" s="13">
        <v>5</v>
      </c>
      <c r="E720" s="9">
        <v>2E-3</v>
      </c>
      <c r="F720" s="9">
        <v>3.6459999999999999</v>
      </c>
      <c r="G720" s="9">
        <v>0</v>
      </c>
      <c r="H720" s="9">
        <v>120.333</v>
      </c>
      <c r="I720" s="9">
        <v>-90</v>
      </c>
      <c r="J720" s="9">
        <v>0.23599999999999999</v>
      </c>
      <c r="K720" s="11"/>
      <c r="L720" s="9">
        <v>0.23599999999999999</v>
      </c>
      <c r="M720" s="12">
        <f t="shared" si="25"/>
        <v>7.6207999999999998E-2</v>
      </c>
    </row>
    <row r="721" spans="1:13" s="12" customFormat="1" x14ac:dyDescent="0.25">
      <c r="B721" s="1"/>
      <c r="C721" s="1"/>
      <c r="D721" s="13">
        <v>6</v>
      </c>
      <c r="E721" s="9">
        <v>3.0000000000000001E-3</v>
      </c>
      <c r="F721" s="9">
        <v>4.2679999999999998</v>
      </c>
      <c r="G721" s="9">
        <v>0</v>
      </c>
      <c r="H721" s="9">
        <v>224.667</v>
      </c>
      <c r="I721" s="9">
        <v>-90</v>
      </c>
      <c r="J721" s="9">
        <v>0.443</v>
      </c>
      <c r="K721" s="11"/>
      <c r="L721" s="9">
        <v>0.443</v>
      </c>
      <c r="M721" s="12">
        <f t="shared" si="25"/>
        <v>5.1959999999999999E-2</v>
      </c>
    </row>
    <row r="722" spans="1:13" s="12" customFormat="1" x14ac:dyDescent="0.25">
      <c r="B722" s="1"/>
      <c r="C722" s="1"/>
      <c r="D722" s="13">
        <v>7</v>
      </c>
      <c r="E722" s="9">
        <v>4.0000000000000001E-3</v>
      </c>
      <c r="F722" s="9">
        <v>3.157</v>
      </c>
      <c r="G722" s="9">
        <v>0</v>
      </c>
      <c r="H722" s="9">
        <v>186.333</v>
      </c>
      <c r="I722" s="9">
        <v>-90</v>
      </c>
      <c r="J722" s="9">
        <v>0.48</v>
      </c>
      <c r="K722" s="11"/>
      <c r="L722" s="9">
        <v>0.48</v>
      </c>
      <c r="M722" s="12">
        <f t="shared" si="25"/>
        <v>6.4084000000000002E-2</v>
      </c>
    </row>
    <row r="723" spans="1:13" s="12" customFormat="1" x14ac:dyDescent="0.25">
      <c r="B723" s="1"/>
      <c r="C723" s="1"/>
      <c r="D723" s="13">
        <v>8</v>
      </c>
      <c r="E723" s="9">
        <v>2E-3</v>
      </c>
      <c r="F723" s="9">
        <v>4.6150000000000002</v>
      </c>
      <c r="G723" s="9">
        <v>0</v>
      </c>
      <c r="H723" s="9">
        <v>120.333</v>
      </c>
      <c r="I723" s="9">
        <v>-90</v>
      </c>
      <c r="J723" s="9">
        <v>0.32500000000000001</v>
      </c>
      <c r="K723" s="11"/>
      <c r="L723" s="9">
        <v>0.32500000000000001</v>
      </c>
      <c r="M723" s="12">
        <f t="shared" si="25"/>
        <v>7.6207999999999998E-2</v>
      </c>
    </row>
    <row r="724" spans="1:13" s="12" customFormat="1" x14ac:dyDescent="0.25">
      <c r="B724" s="1"/>
      <c r="C724" s="1"/>
      <c r="D724" s="13">
        <v>9</v>
      </c>
      <c r="E724" s="10">
        <v>2.184E-4</v>
      </c>
      <c r="F724" s="9">
        <v>38.917000000000002</v>
      </c>
      <c r="G724" s="9">
        <v>22</v>
      </c>
      <c r="H724" s="9">
        <v>49</v>
      </c>
      <c r="I724" s="9">
        <v>-90</v>
      </c>
      <c r="J724" s="9">
        <v>2.1999999999999999E-2</v>
      </c>
      <c r="K724" s="11"/>
      <c r="L724" s="9"/>
    </row>
    <row r="725" spans="1:13" s="12" customFormat="1" x14ac:dyDescent="0.25">
      <c r="B725" s="1"/>
      <c r="C725" s="1"/>
      <c r="D725" s="13">
        <v>10</v>
      </c>
      <c r="E725" s="10">
        <v>1.638E-4</v>
      </c>
      <c r="F725" s="9">
        <v>64.778000000000006</v>
      </c>
      <c r="G725" s="9">
        <v>35.667000000000002</v>
      </c>
      <c r="H725" s="9">
        <v>87.332999999999998</v>
      </c>
      <c r="I725" s="9">
        <v>-90</v>
      </c>
      <c r="J725" s="9">
        <v>1.4999999999999999E-2</v>
      </c>
      <c r="K725" s="11"/>
      <c r="L725" s="9"/>
    </row>
    <row r="726" spans="1:13" s="12" customFormat="1" x14ac:dyDescent="0.25">
      <c r="B726" s="1"/>
      <c r="C726" s="1"/>
      <c r="D726" s="13">
        <v>11</v>
      </c>
      <c r="E726" s="10">
        <v>2.184E-4</v>
      </c>
      <c r="F726" s="9">
        <v>174.75</v>
      </c>
      <c r="G726" s="9">
        <v>87.332999999999998</v>
      </c>
      <c r="H726" s="9">
        <v>255</v>
      </c>
      <c r="I726" s="9">
        <v>-90</v>
      </c>
      <c r="J726" s="9">
        <v>2.1999999999999999E-2</v>
      </c>
      <c r="K726" s="11"/>
      <c r="L726" s="9"/>
      <c r="M726" s="9"/>
    </row>
    <row r="727" spans="1:13" s="12" customFormat="1" x14ac:dyDescent="0.25">
      <c r="B727" s="1"/>
      <c r="C727" s="1"/>
      <c r="D727" s="13">
        <v>12</v>
      </c>
      <c r="E727" s="10">
        <v>2.7300000000000002E-4</v>
      </c>
      <c r="F727" s="9">
        <v>76.266999999999996</v>
      </c>
      <c r="G727" s="9">
        <v>22</v>
      </c>
      <c r="H727" s="9">
        <v>112.333</v>
      </c>
      <c r="I727" s="9">
        <v>-90</v>
      </c>
      <c r="J727" s="9">
        <v>0.03</v>
      </c>
      <c r="K727" s="11"/>
    </row>
    <row r="728" spans="1:13" s="12" customFormat="1" x14ac:dyDescent="0.25">
      <c r="B728" s="1"/>
      <c r="C728" s="1"/>
      <c r="D728" s="13">
        <v>13</v>
      </c>
      <c r="E728" s="10">
        <v>3.8220000000000002E-4</v>
      </c>
      <c r="F728" s="9">
        <v>190.286</v>
      </c>
      <c r="G728" s="9">
        <v>87.332999999999998</v>
      </c>
      <c r="H728" s="9">
        <v>255</v>
      </c>
      <c r="I728" s="9">
        <v>-90</v>
      </c>
      <c r="J728" s="9">
        <v>4.3999999999999997E-2</v>
      </c>
      <c r="K728" s="11"/>
    </row>
    <row r="729" spans="1:13" s="12" customFormat="1" x14ac:dyDescent="0.25">
      <c r="B729" s="1"/>
      <c r="C729" s="1"/>
      <c r="D729" s="13">
        <v>14</v>
      </c>
      <c r="E729" s="10">
        <v>2.7300000000000002E-4</v>
      </c>
      <c r="F729" s="9">
        <v>164.53299999999999</v>
      </c>
      <c r="G729" s="9">
        <v>35.667000000000002</v>
      </c>
      <c r="H729" s="9">
        <v>233</v>
      </c>
      <c r="I729" s="9">
        <v>-90</v>
      </c>
      <c r="J729" s="9">
        <v>0.03</v>
      </c>
      <c r="K729" s="11"/>
    </row>
    <row r="730" spans="1:13" s="12" customFormat="1" x14ac:dyDescent="0.25">
      <c r="B730" s="1"/>
      <c r="C730" s="1"/>
      <c r="D730" s="13">
        <v>15</v>
      </c>
      <c r="E730" s="10">
        <v>3.2759999999999999E-4</v>
      </c>
      <c r="F730" s="9">
        <v>62</v>
      </c>
      <c r="G730" s="9">
        <v>0</v>
      </c>
      <c r="H730" s="9">
        <v>93</v>
      </c>
      <c r="I730" s="9">
        <v>-90</v>
      </c>
      <c r="J730" s="9">
        <v>3.6999999999999998E-2</v>
      </c>
      <c r="K730" s="11"/>
    </row>
    <row r="731" spans="1:13" s="12" customFormat="1" x14ac:dyDescent="0.25">
      <c r="B731" s="1"/>
      <c r="C731" s="1"/>
      <c r="D731" s="13">
        <v>16</v>
      </c>
      <c r="E731" s="10">
        <v>3.8220000000000002E-4</v>
      </c>
      <c r="F731" s="9">
        <v>99.332999999999998</v>
      </c>
      <c r="G731" s="9">
        <v>49</v>
      </c>
      <c r="H731" s="9">
        <v>142.667</v>
      </c>
      <c r="I731" s="9">
        <v>-90</v>
      </c>
      <c r="J731" s="9">
        <v>4.3999999999999997E-2</v>
      </c>
      <c r="K731" s="11"/>
    </row>
    <row r="732" spans="1:13" s="12" customFormat="1" x14ac:dyDescent="0.25">
      <c r="B732" s="1"/>
      <c r="C732" s="1"/>
      <c r="D732" s="11"/>
      <c r="E732" s="1"/>
      <c r="F732"/>
      <c r="H732" s="11"/>
      <c r="I732" s="11"/>
      <c r="J732" s="11"/>
      <c r="K732" s="11"/>
    </row>
    <row r="733" spans="1:13" s="3" customFormat="1" x14ac:dyDescent="0.25"/>
    <row r="734" spans="1:13" ht="18.600000000000001" customHeight="1" x14ac:dyDescent="0.25">
      <c r="A734">
        <v>1</v>
      </c>
      <c r="B734" t="s">
        <v>27</v>
      </c>
      <c r="C734" s="1" t="s">
        <v>16</v>
      </c>
      <c r="E734" s="1" t="s">
        <v>5</v>
      </c>
      <c r="F734" t="s">
        <v>29</v>
      </c>
      <c r="G734" t="s">
        <v>30</v>
      </c>
      <c r="H734">
        <v>3</v>
      </c>
      <c r="I734">
        <v>0.80800000000000005</v>
      </c>
      <c r="J734">
        <v>0.18532399999999999</v>
      </c>
      <c r="K734">
        <v>3</v>
      </c>
      <c r="L734">
        <v>0.997</v>
      </c>
      <c r="M734">
        <v>0.14202400000000001</v>
      </c>
    </row>
    <row r="735" spans="1:13" ht="18.600000000000001" customHeight="1" x14ac:dyDescent="0.25">
      <c r="B735" t="s">
        <v>27</v>
      </c>
      <c r="C735" s="1" t="s">
        <v>16</v>
      </c>
      <c r="E735" s="1" t="s">
        <v>5</v>
      </c>
      <c r="F735" t="s">
        <v>29</v>
      </c>
      <c r="G735" t="s">
        <v>35</v>
      </c>
      <c r="H735">
        <v>3</v>
      </c>
      <c r="I735">
        <v>0.66800000000000004</v>
      </c>
      <c r="J735">
        <v>0.128168</v>
      </c>
      <c r="K735">
        <v>3</v>
      </c>
      <c r="L735">
        <v>1.0049999999999999</v>
      </c>
      <c r="M735">
        <v>0.25633600000000001</v>
      </c>
    </row>
    <row r="736" spans="1:13" ht="18.600000000000001" customHeight="1" x14ac:dyDescent="0.25">
      <c r="B736" t="s">
        <v>27</v>
      </c>
      <c r="C736" s="1" t="s">
        <v>16</v>
      </c>
      <c r="E736" s="1" t="s">
        <v>5</v>
      </c>
      <c r="F736" t="s">
        <v>29</v>
      </c>
      <c r="G736" t="s">
        <v>32</v>
      </c>
      <c r="H736">
        <v>3</v>
      </c>
      <c r="I736">
        <v>0.33</v>
      </c>
      <c r="J736">
        <v>8.4867999999999999E-2</v>
      </c>
      <c r="K736">
        <v>3</v>
      </c>
      <c r="L736">
        <v>0.98899999999999999</v>
      </c>
      <c r="M736">
        <v>8.4867999999999999E-2</v>
      </c>
    </row>
    <row r="737" spans="2:13" ht="18.600000000000001" customHeight="1" x14ac:dyDescent="0.25">
      <c r="B737" t="s">
        <v>27</v>
      </c>
      <c r="C737" s="1" t="s">
        <v>16</v>
      </c>
      <c r="E737" s="1" t="s">
        <v>5</v>
      </c>
      <c r="F737" t="s">
        <v>29</v>
      </c>
      <c r="G737" t="s">
        <v>33</v>
      </c>
      <c r="H737">
        <v>3</v>
      </c>
      <c r="I737">
        <v>0.73399999999999999</v>
      </c>
      <c r="J737">
        <v>0.18532399999999999</v>
      </c>
      <c r="K737">
        <v>3</v>
      </c>
      <c r="L737">
        <v>1.014</v>
      </c>
      <c r="M737">
        <v>0.28578000000000003</v>
      </c>
    </row>
    <row r="738" spans="2:13" ht="18.600000000000001" customHeight="1" x14ac:dyDescent="0.25">
      <c r="B738" t="s">
        <v>27</v>
      </c>
      <c r="C738" s="1" t="s">
        <v>16</v>
      </c>
      <c r="E738" s="1" t="s">
        <v>5</v>
      </c>
      <c r="F738" t="s">
        <v>29</v>
      </c>
      <c r="G738" t="s">
        <v>34</v>
      </c>
      <c r="H738">
        <v>3</v>
      </c>
      <c r="I738">
        <v>0.27200000000000002</v>
      </c>
      <c r="J738">
        <v>5.7156000000000005E-2</v>
      </c>
      <c r="K738">
        <v>3</v>
      </c>
      <c r="L738">
        <v>1.0469999999999999</v>
      </c>
      <c r="M738">
        <v>0.28578000000000003</v>
      </c>
    </row>
    <row r="739" spans="2:13" ht="18.600000000000001" customHeight="1" x14ac:dyDescent="0.25">
      <c r="B739" t="s">
        <v>27</v>
      </c>
      <c r="C739" s="1" t="s">
        <v>16</v>
      </c>
      <c r="E739" s="1" t="s">
        <v>5</v>
      </c>
      <c r="F739" t="s">
        <v>29</v>
      </c>
      <c r="G739" t="s">
        <v>31</v>
      </c>
      <c r="H739">
        <v>3</v>
      </c>
      <c r="I739">
        <v>0.32100000000000001</v>
      </c>
      <c r="J739">
        <v>8.4867999999999999E-2</v>
      </c>
      <c r="K739">
        <v>3</v>
      </c>
      <c r="L739">
        <v>1.014</v>
      </c>
      <c r="M739">
        <v>0.21476799999999999</v>
      </c>
    </row>
    <row r="740" spans="2:13" ht="18.600000000000001" customHeight="1" x14ac:dyDescent="0.25">
      <c r="B740" t="s">
        <v>27</v>
      </c>
      <c r="C740" s="1" t="s">
        <v>16</v>
      </c>
      <c r="E740" s="1" t="s">
        <v>5</v>
      </c>
      <c r="F740" t="s">
        <v>29</v>
      </c>
      <c r="G740" t="s">
        <v>586</v>
      </c>
      <c r="H740">
        <v>3</v>
      </c>
      <c r="I740">
        <v>0.16500000000000001</v>
      </c>
      <c r="J740">
        <v>8.4867999999999999E-2</v>
      </c>
      <c r="K740">
        <v>3</v>
      </c>
      <c r="L740">
        <v>0.997</v>
      </c>
      <c r="M740">
        <v>0.18532399999999999</v>
      </c>
    </row>
    <row r="741" spans="2:13" ht="18.600000000000001" customHeight="1" x14ac:dyDescent="0.25">
      <c r="B741" t="s">
        <v>27</v>
      </c>
      <c r="C741" s="1" t="s">
        <v>16</v>
      </c>
      <c r="E741" s="1" t="s">
        <v>5</v>
      </c>
      <c r="F741" t="s">
        <v>29</v>
      </c>
      <c r="G741" t="s">
        <v>36</v>
      </c>
      <c r="H741">
        <v>3</v>
      </c>
      <c r="I741">
        <v>0.92300000000000004</v>
      </c>
      <c r="J741">
        <v>0.157612</v>
      </c>
      <c r="K741">
        <v>3</v>
      </c>
      <c r="L741">
        <v>0.997</v>
      </c>
      <c r="M741">
        <v>4.3300000000000005E-2</v>
      </c>
    </row>
    <row r="742" spans="2:13" ht="18.600000000000001" customHeight="1" x14ac:dyDescent="0.25">
      <c r="B742" t="s">
        <v>27</v>
      </c>
      <c r="C742" s="1" t="s">
        <v>16</v>
      </c>
      <c r="E742" s="1" t="s">
        <v>5</v>
      </c>
      <c r="F742" t="s">
        <v>29</v>
      </c>
      <c r="G742" t="s">
        <v>37</v>
      </c>
      <c r="H742">
        <v>3</v>
      </c>
      <c r="K742">
        <v>3</v>
      </c>
    </row>
    <row r="743" spans="2:13" x14ac:dyDescent="0.25">
      <c r="C743" s="1"/>
      <c r="E743" s="1"/>
    </row>
    <row r="744" spans="2:13" x14ac:dyDescent="0.25">
      <c r="C744" s="1"/>
      <c r="D744" s="13"/>
      <c r="E744" t="s">
        <v>373</v>
      </c>
      <c r="F744" t="s">
        <v>374</v>
      </c>
      <c r="G744" t="s">
        <v>375</v>
      </c>
      <c r="H744" t="s">
        <v>376</v>
      </c>
      <c r="I744" t="s">
        <v>377</v>
      </c>
      <c r="J744" t="s">
        <v>378</v>
      </c>
      <c r="L744" t="s">
        <v>379</v>
      </c>
      <c r="M744" t="s">
        <v>380</v>
      </c>
    </row>
    <row r="745" spans="2:13" x14ac:dyDescent="0.25">
      <c r="C745" s="1"/>
      <c r="D745" s="13">
        <v>1</v>
      </c>
      <c r="E745" s="9">
        <v>4.0000000000000001E-3</v>
      </c>
      <c r="F745" s="9">
        <v>252.56399999999999</v>
      </c>
      <c r="G745" s="9">
        <v>5</v>
      </c>
      <c r="H745" s="9">
        <v>255</v>
      </c>
      <c r="I745" s="9">
        <v>-90</v>
      </c>
      <c r="J745" s="9">
        <v>0.997</v>
      </c>
      <c r="K745" s="11"/>
      <c r="L745" s="9">
        <v>0.997</v>
      </c>
      <c r="M745" s="12">
        <f>1.732*J761</f>
        <v>0.14202400000000001</v>
      </c>
    </row>
    <row r="746" spans="2:13" x14ac:dyDescent="0.25">
      <c r="C746" s="1"/>
      <c r="D746" s="13">
        <v>2</v>
      </c>
      <c r="E746" s="9">
        <v>4.0000000000000001E-3</v>
      </c>
      <c r="F746" s="9">
        <v>247.08199999999999</v>
      </c>
      <c r="G746" s="9">
        <v>0</v>
      </c>
      <c r="H746" s="9">
        <v>255</v>
      </c>
      <c r="I746" s="9">
        <v>-90</v>
      </c>
      <c r="J746" s="9">
        <v>1.0049999999999999</v>
      </c>
      <c r="K746" s="11"/>
      <c r="L746" s="9">
        <v>1.0049999999999999</v>
      </c>
      <c r="M746" s="12">
        <f t="shared" ref="M746:M760" si="26">1.732*J762</f>
        <v>0.25633600000000001</v>
      </c>
    </row>
    <row r="747" spans="2:13" x14ac:dyDescent="0.25">
      <c r="C747" s="1"/>
      <c r="D747" s="13">
        <v>3</v>
      </c>
      <c r="E747" s="9">
        <v>4.0000000000000001E-3</v>
      </c>
      <c r="F747" s="9">
        <v>250.17</v>
      </c>
      <c r="G747" s="9">
        <v>0</v>
      </c>
      <c r="H747" s="9">
        <v>255</v>
      </c>
      <c r="I747" s="9">
        <v>-90</v>
      </c>
      <c r="J747" s="9">
        <v>0.98899999999999999</v>
      </c>
      <c r="K747" s="11"/>
      <c r="L747" s="9">
        <v>0.98899999999999999</v>
      </c>
      <c r="M747" s="12">
        <f t="shared" si="26"/>
        <v>8.4867999999999999E-2</v>
      </c>
    </row>
    <row r="748" spans="2:13" x14ac:dyDescent="0.25">
      <c r="C748" s="1"/>
      <c r="D748" s="13">
        <v>4</v>
      </c>
      <c r="E748" s="9">
        <v>4.0000000000000001E-3</v>
      </c>
      <c r="F748" s="9">
        <v>248.27099999999999</v>
      </c>
      <c r="G748" s="9">
        <v>0</v>
      </c>
      <c r="H748" s="9">
        <v>255</v>
      </c>
      <c r="I748" s="9">
        <v>-90</v>
      </c>
      <c r="J748" s="9">
        <v>1.014</v>
      </c>
      <c r="K748" s="11"/>
      <c r="L748" s="9">
        <v>1.014</v>
      </c>
      <c r="M748" s="12">
        <f t="shared" si="26"/>
        <v>0.28578000000000003</v>
      </c>
    </row>
    <row r="749" spans="2:13" x14ac:dyDescent="0.25">
      <c r="C749" s="1"/>
      <c r="D749" s="13">
        <v>5</v>
      </c>
      <c r="E749" s="9">
        <v>4.0000000000000001E-3</v>
      </c>
      <c r="F749" s="9">
        <v>249.04300000000001</v>
      </c>
      <c r="G749" s="9">
        <v>0</v>
      </c>
      <c r="H749" s="9">
        <v>255</v>
      </c>
      <c r="I749" s="9">
        <v>-90</v>
      </c>
      <c r="J749" s="9">
        <v>1.0469999999999999</v>
      </c>
      <c r="K749" s="11"/>
      <c r="L749" s="9">
        <v>1.0469999999999999</v>
      </c>
      <c r="M749" s="12">
        <f t="shared" si="26"/>
        <v>0.28578000000000003</v>
      </c>
    </row>
    <row r="750" spans="2:13" x14ac:dyDescent="0.25">
      <c r="C750" s="1"/>
      <c r="D750" s="13">
        <v>6</v>
      </c>
      <c r="E750" s="9">
        <v>4.0000000000000001E-3</v>
      </c>
      <c r="F750" s="9">
        <v>70.347999999999999</v>
      </c>
      <c r="G750" s="9">
        <v>0</v>
      </c>
      <c r="H750" s="9">
        <v>220</v>
      </c>
      <c r="I750" s="9">
        <v>-90</v>
      </c>
      <c r="J750" s="9">
        <v>1.014</v>
      </c>
      <c r="K750" s="11"/>
      <c r="L750" s="9">
        <v>1.014</v>
      </c>
      <c r="M750" s="12">
        <f t="shared" si="26"/>
        <v>0.21476799999999999</v>
      </c>
    </row>
    <row r="751" spans="2:13" x14ac:dyDescent="0.25">
      <c r="C751" s="1"/>
      <c r="D751" s="13">
        <v>7</v>
      </c>
      <c r="E751" s="10">
        <v>4.0000000000000001E-3</v>
      </c>
      <c r="F751" s="9">
        <v>250.95500000000001</v>
      </c>
      <c r="G751" s="9">
        <v>0</v>
      </c>
      <c r="H751" s="9">
        <v>255</v>
      </c>
      <c r="I751" s="9">
        <v>-90</v>
      </c>
      <c r="J751" s="9">
        <v>0.997</v>
      </c>
      <c r="K751" s="11"/>
      <c r="L751" s="9">
        <v>0.997</v>
      </c>
      <c r="M751" s="12">
        <f t="shared" si="26"/>
        <v>0.18532399999999999</v>
      </c>
    </row>
    <row r="752" spans="2:13" x14ac:dyDescent="0.25">
      <c r="C752" s="1"/>
      <c r="D752" s="13">
        <v>8</v>
      </c>
      <c r="E752" s="10">
        <v>4.0000000000000001E-3</v>
      </c>
      <c r="F752" s="9">
        <v>249.51900000000001</v>
      </c>
      <c r="G752" s="9">
        <v>0</v>
      </c>
      <c r="H752" s="9">
        <v>255</v>
      </c>
      <c r="I752" s="9">
        <v>-90</v>
      </c>
      <c r="J752" s="9">
        <v>0.997</v>
      </c>
      <c r="K752" s="11"/>
      <c r="L752" s="9">
        <v>0.997</v>
      </c>
      <c r="M752" s="12">
        <f t="shared" si="26"/>
        <v>4.3300000000000005E-2</v>
      </c>
    </row>
    <row r="753" spans="3:13" x14ac:dyDescent="0.25">
      <c r="C753" s="1"/>
      <c r="D753" s="13">
        <v>9</v>
      </c>
      <c r="E753" s="10">
        <v>3.0000000000000001E-3</v>
      </c>
      <c r="F753" s="9">
        <v>9.6000000000000002E-2</v>
      </c>
      <c r="G753" s="9">
        <v>0</v>
      </c>
      <c r="H753" s="9">
        <v>19</v>
      </c>
      <c r="I753" s="9">
        <v>-90</v>
      </c>
      <c r="J753" s="9">
        <v>0.80800000000000005</v>
      </c>
      <c r="K753" s="11"/>
      <c r="L753" s="9">
        <v>0.80800000000000005</v>
      </c>
      <c r="M753" s="12">
        <f t="shared" si="26"/>
        <v>0.18532399999999999</v>
      </c>
    </row>
    <row r="754" spans="3:13" x14ac:dyDescent="0.25">
      <c r="C754" s="1"/>
      <c r="D754" s="13">
        <v>10</v>
      </c>
      <c r="E754" s="10">
        <v>3.0000000000000001E-3</v>
      </c>
      <c r="F754" s="9">
        <v>0.16</v>
      </c>
      <c r="G754" s="9">
        <v>0</v>
      </c>
      <c r="H754" s="9">
        <v>25</v>
      </c>
      <c r="I754" s="9">
        <v>-90</v>
      </c>
      <c r="J754" s="9">
        <v>0.66800000000000004</v>
      </c>
      <c r="K754" s="11"/>
      <c r="L754" s="9">
        <v>0.66800000000000004</v>
      </c>
      <c r="M754" s="12">
        <f t="shared" si="26"/>
        <v>0.128168</v>
      </c>
    </row>
    <row r="755" spans="3:13" x14ac:dyDescent="0.25">
      <c r="C755" s="1"/>
      <c r="D755" s="13">
        <v>11</v>
      </c>
      <c r="E755" s="10">
        <v>1E-3</v>
      </c>
      <c r="F755" s="9">
        <v>0.309</v>
      </c>
      <c r="G755" s="9">
        <v>0</v>
      </c>
      <c r="H755" s="9">
        <v>25</v>
      </c>
      <c r="I755" s="9">
        <v>-90</v>
      </c>
      <c r="J755" s="9">
        <v>0.33</v>
      </c>
      <c r="K755" s="11"/>
      <c r="L755" s="9">
        <v>0.33</v>
      </c>
      <c r="M755" s="12">
        <f t="shared" si="26"/>
        <v>8.4867999999999999E-2</v>
      </c>
    </row>
    <row r="756" spans="3:13" x14ac:dyDescent="0.25">
      <c r="C756" s="1"/>
      <c r="D756" s="13">
        <v>12</v>
      </c>
      <c r="E756" s="1">
        <v>3.0000000000000001E-3</v>
      </c>
      <c r="F756">
        <v>2.0609999999999999</v>
      </c>
      <c r="G756" s="11">
        <v>0</v>
      </c>
      <c r="H756" s="11">
        <v>223</v>
      </c>
      <c r="I756" s="11">
        <v>-90</v>
      </c>
      <c r="J756" s="11">
        <v>0.73399999999999999</v>
      </c>
      <c r="K756" s="11"/>
      <c r="L756" s="11">
        <v>0.73399999999999999</v>
      </c>
      <c r="M756" s="12">
        <f t="shared" si="26"/>
        <v>0.18532399999999999</v>
      </c>
    </row>
    <row r="757" spans="3:13" x14ac:dyDescent="0.25">
      <c r="C757" s="1"/>
      <c r="D757" s="13">
        <v>13</v>
      </c>
      <c r="E757" s="1">
        <v>1E-3</v>
      </c>
      <c r="F757">
        <v>0.32800000000000001</v>
      </c>
      <c r="G757" s="11">
        <v>0</v>
      </c>
      <c r="H757" s="11">
        <v>22</v>
      </c>
      <c r="I757" s="11">
        <v>-90</v>
      </c>
      <c r="J757" s="11">
        <v>0.27200000000000002</v>
      </c>
      <c r="K757" s="11"/>
      <c r="L757" s="11">
        <v>0.27200000000000002</v>
      </c>
      <c r="M757" s="12">
        <f t="shared" si="26"/>
        <v>5.7156000000000005E-2</v>
      </c>
    </row>
    <row r="758" spans="3:13" x14ac:dyDescent="0.25">
      <c r="C758" s="1"/>
      <c r="D758" s="13">
        <v>14</v>
      </c>
      <c r="E758" s="1">
        <v>1E-3</v>
      </c>
      <c r="F758">
        <v>0.89900000000000002</v>
      </c>
      <c r="G758" s="11">
        <v>0</v>
      </c>
      <c r="H758" s="11">
        <v>1</v>
      </c>
      <c r="I758" s="11">
        <v>-90</v>
      </c>
      <c r="J758" s="11">
        <v>0.32100000000000001</v>
      </c>
      <c r="K758" s="11"/>
      <c r="L758" s="11">
        <v>0.32100000000000001</v>
      </c>
      <c r="M758" s="12">
        <f t="shared" si="26"/>
        <v>8.4867999999999999E-2</v>
      </c>
    </row>
    <row r="759" spans="3:13" x14ac:dyDescent="0.25">
      <c r="C759" s="1"/>
      <c r="D759" s="13">
        <v>15</v>
      </c>
      <c r="E759" s="1">
        <v>6.9620000000000001E-4</v>
      </c>
      <c r="F759">
        <v>2.4E-2</v>
      </c>
      <c r="G759" s="11">
        <v>0</v>
      </c>
      <c r="H759" s="11">
        <v>1</v>
      </c>
      <c r="I759" s="11">
        <v>-90</v>
      </c>
      <c r="J759" s="11">
        <v>0.16500000000000001</v>
      </c>
      <c r="K759" s="11"/>
      <c r="L759" s="11">
        <v>0.16500000000000001</v>
      </c>
      <c r="M759" s="12">
        <f t="shared" si="26"/>
        <v>8.4867999999999999E-2</v>
      </c>
    </row>
    <row r="760" spans="3:13" x14ac:dyDescent="0.25">
      <c r="C760" s="1"/>
      <c r="D760" s="13">
        <v>16</v>
      </c>
      <c r="E760" s="1">
        <v>4.0000000000000001E-3</v>
      </c>
      <c r="F760">
        <v>1.6439999999999999</v>
      </c>
      <c r="G760" s="11">
        <v>0</v>
      </c>
      <c r="H760" s="11">
        <v>223</v>
      </c>
      <c r="I760" s="11">
        <v>-90</v>
      </c>
      <c r="J760" s="11">
        <v>0.92300000000000004</v>
      </c>
      <c r="K760" s="11"/>
      <c r="L760" s="11">
        <v>0.92300000000000004</v>
      </c>
      <c r="M760" s="12">
        <f t="shared" si="26"/>
        <v>0.157612</v>
      </c>
    </row>
    <row r="761" spans="3:13" x14ac:dyDescent="0.25">
      <c r="C761" s="1"/>
      <c r="D761" s="13">
        <v>17</v>
      </c>
      <c r="E761" s="1">
        <v>3.5659999999999999E-4</v>
      </c>
      <c r="F761">
        <v>12.952</v>
      </c>
      <c r="G761" s="11">
        <v>1</v>
      </c>
      <c r="H761" s="11">
        <v>18</v>
      </c>
      <c r="I761" s="11">
        <v>-90</v>
      </c>
      <c r="J761" s="11">
        <v>8.2000000000000003E-2</v>
      </c>
      <c r="K761" s="11"/>
      <c r="L761" s="12"/>
      <c r="M761" s="12"/>
    </row>
    <row r="762" spans="3:13" x14ac:dyDescent="0.25">
      <c r="C762" s="1"/>
      <c r="D762" s="13">
        <v>18</v>
      </c>
      <c r="E762" s="1">
        <v>6.2830000000000004E-4</v>
      </c>
      <c r="F762">
        <v>13.702999999999999</v>
      </c>
      <c r="G762" s="11">
        <v>0</v>
      </c>
      <c r="H762" s="11">
        <v>90</v>
      </c>
      <c r="I762" s="11">
        <v>-90</v>
      </c>
      <c r="J762" s="11">
        <v>0.14799999999999999</v>
      </c>
      <c r="K762" s="11"/>
      <c r="L762" s="12"/>
      <c r="M762" s="12"/>
    </row>
    <row r="763" spans="3:13" x14ac:dyDescent="0.25">
      <c r="C763" s="1"/>
      <c r="D763" s="13">
        <v>19</v>
      </c>
      <c r="E763" s="1">
        <v>2.208E-4</v>
      </c>
      <c r="F763">
        <v>185.76900000000001</v>
      </c>
      <c r="G763" s="11">
        <v>0</v>
      </c>
      <c r="H763" s="11">
        <v>255</v>
      </c>
      <c r="I763" s="11">
        <v>-90</v>
      </c>
      <c r="J763" s="11">
        <v>4.9000000000000002E-2</v>
      </c>
      <c r="K763" s="11"/>
      <c r="L763" s="12"/>
      <c r="M763" s="12"/>
    </row>
    <row r="764" spans="3:13" x14ac:dyDescent="0.25">
      <c r="C764" s="1"/>
      <c r="D764" s="13">
        <v>20</v>
      </c>
      <c r="E764" s="1">
        <v>6.9620000000000001E-4</v>
      </c>
      <c r="F764">
        <v>4.9000000000000002E-2</v>
      </c>
      <c r="G764" s="11">
        <v>0</v>
      </c>
      <c r="H764" s="11">
        <v>2</v>
      </c>
      <c r="I764" s="11">
        <v>-90</v>
      </c>
      <c r="J764" s="11">
        <v>0.16500000000000001</v>
      </c>
      <c r="K764" s="11"/>
      <c r="L764" s="12"/>
      <c r="M764" s="12"/>
    </row>
    <row r="765" spans="3:13" x14ac:dyDescent="0.25">
      <c r="C765" s="1"/>
      <c r="D765" s="13">
        <v>21</v>
      </c>
      <c r="E765" s="1">
        <v>6.9620000000000001E-4</v>
      </c>
      <c r="F765">
        <v>0.22</v>
      </c>
      <c r="G765" s="11">
        <v>0</v>
      </c>
      <c r="H765" s="11">
        <v>2</v>
      </c>
      <c r="I765" s="11">
        <v>-90</v>
      </c>
      <c r="J765" s="11">
        <v>0.16500000000000001</v>
      </c>
      <c r="K765" s="11"/>
      <c r="L765" s="12"/>
      <c r="M765" s="12"/>
    </row>
    <row r="766" spans="3:13" x14ac:dyDescent="0.25">
      <c r="C766" s="1"/>
      <c r="D766" s="13">
        <v>22</v>
      </c>
      <c r="E766" s="1">
        <v>5.264E-4</v>
      </c>
      <c r="F766">
        <v>43.161000000000001</v>
      </c>
      <c r="G766" s="11">
        <v>0</v>
      </c>
      <c r="H766" s="11">
        <v>49</v>
      </c>
      <c r="I766" s="11">
        <v>-90</v>
      </c>
      <c r="J766" s="11">
        <v>0.124</v>
      </c>
      <c r="K766" s="11"/>
      <c r="L766" s="12"/>
      <c r="M766" s="12"/>
    </row>
    <row r="767" spans="3:13" x14ac:dyDescent="0.25">
      <c r="C767" s="1"/>
      <c r="D767" s="13">
        <v>23</v>
      </c>
      <c r="E767" s="1">
        <v>4.5849999999999998E-4</v>
      </c>
      <c r="F767">
        <v>40.036999999999999</v>
      </c>
      <c r="G767" s="11">
        <v>1</v>
      </c>
      <c r="H767" s="11">
        <v>45</v>
      </c>
      <c r="I767" s="11">
        <v>-90</v>
      </c>
      <c r="J767" s="11">
        <v>0.107</v>
      </c>
      <c r="K767" s="11"/>
      <c r="L767" s="12"/>
      <c r="M767" s="12"/>
    </row>
    <row r="768" spans="3:13" x14ac:dyDescent="0.25">
      <c r="C768" s="1"/>
      <c r="D768" s="13">
        <v>24</v>
      </c>
      <c r="E768" s="1">
        <v>1.189E-4</v>
      </c>
      <c r="F768">
        <v>36.429000000000002</v>
      </c>
      <c r="G768" s="11">
        <v>0</v>
      </c>
      <c r="H768" s="11">
        <v>142</v>
      </c>
      <c r="I768" s="11">
        <v>-90</v>
      </c>
      <c r="J768" s="11">
        <v>2.5000000000000001E-2</v>
      </c>
      <c r="K768" s="11"/>
      <c r="L768" s="12"/>
      <c r="M768" s="12"/>
    </row>
    <row r="769" spans="1:13" x14ac:dyDescent="0.25">
      <c r="C769" s="1"/>
      <c r="D769" s="13">
        <v>25</v>
      </c>
      <c r="E769" s="1">
        <v>4.5849999999999998E-4</v>
      </c>
      <c r="F769">
        <v>153.11099999999999</v>
      </c>
      <c r="G769" s="11">
        <v>0</v>
      </c>
      <c r="H769" s="11">
        <v>241</v>
      </c>
      <c r="I769" s="11">
        <v>-90</v>
      </c>
      <c r="J769" s="11">
        <v>0.107</v>
      </c>
      <c r="K769" s="11"/>
      <c r="L769" s="12"/>
      <c r="M769" s="12"/>
    </row>
    <row r="770" spans="1:13" x14ac:dyDescent="0.25">
      <c r="C770" s="1"/>
      <c r="D770" s="13">
        <v>26</v>
      </c>
      <c r="E770" s="1">
        <v>3.2269999999999998E-4</v>
      </c>
      <c r="F770">
        <v>189.21100000000001</v>
      </c>
      <c r="G770" s="11">
        <v>0</v>
      </c>
      <c r="H770" s="11">
        <v>250</v>
      </c>
      <c r="I770" s="11">
        <v>-90</v>
      </c>
      <c r="J770" s="11">
        <v>7.3999999999999996E-2</v>
      </c>
      <c r="K770" s="11"/>
      <c r="L770" s="12"/>
      <c r="M770" s="12"/>
    </row>
    <row r="771" spans="1:13" x14ac:dyDescent="0.25">
      <c r="C771" s="1"/>
      <c r="D771" s="13">
        <v>27</v>
      </c>
      <c r="E771" s="1">
        <v>2.208E-4</v>
      </c>
      <c r="F771">
        <v>50.154000000000003</v>
      </c>
      <c r="G771" s="11">
        <v>0</v>
      </c>
      <c r="H771" s="11">
        <v>91</v>
      </c>
      <c r="I771" s="11">
        <v>-90</v>
      </c>
      <c r="J771" s="11">
        <v>4.9000000000000002E-2</v>
      </c>
      <c r="K771" s="11"/>
      <c r="L771" s="12"/>
      <c r="M771" s="12"/>
    </row>
    <row r="772" spans="1:13" x14ac:dyDescent="0.25">
      <c r="C772" s="1"/>
      <c r="D772" s="13">
        <v>28</v>
      </c>
      <c r="E772" s="1">
        <v>4.5849999999999998E-4</v>
      </c>
      <c r="F772">
        <v>232.03700000000001</v>
      </c>
      <c r="G772" s="11">
        <v>46</v>
      </c>
      <c r="H772" s="11">
        <v>255</v>
      </c>
      <c r="I772" s="11">
        <v>-90</v>
      </c>
      <c r="J772" s="11">
        <v>0.107</v>
      </c>
      <c r="K772" s="11"/>
      <c r="L772" s="12"/>
      <c r="M772" s="12"/>
    </row>
    <row r="773" spans="1:13" x14ac:dyDescent="0.25">
      <c r="C773" s="1"/>
      <c r="D773" s="13">
        <v>29</v>
      </c>
      <c r="E773" s="1">
        <v>1.528E-4</v>
      </c>
      <c r="F773">
        <v>0.66700000000000004</v>
      </c>
      <c r="G773" s="11">
        <v>0</v>
      </c>
      <c r="H773" s="11">
        <v>3</v>
      </c>
      <c r="I773" s="11">
        <v>-90</v>
      </c>
      <c r="J773" s="11">
        <v>3.3000000000000002E-2</v>
      </c>
      <c r="K773" s="11"/>
      <c r="L773" s="12"/>
      <c r="M773" s="12"/>
    </row>
    <row r="774" spans="1:13" x14ac:dyDescent="0.25">
      <c r="C774" s="1"/>
      <c r="D774" s="13">
        <v>30</v>
      </c>
      <c r="E774" s="1">
        <v>2.208E-4</v>
      </c>
      <c r="F774">
        <v>0.154</v>
      </c>
      <c r="G774" s="11">
        <v>0</v>
      </c>
      <c r="H774" s="11">
        <v>1</v>
      </c>
      <c r="I774" s="11">
        <v>-90</v>
      </c>
      <c r="J774" s="11">
        <v>4.9000000000000002E-2</v>
      </c>
      <c r="K774" s="11"/>
      <c r="L774" s="12"/>
      <c r="M774" s="12"/>
    </row>
    <row r="775" spans="1:13" x14ac:dyDescent="0.25">
      <c r="C775" s="1"/>
      <c r="D775" s="13">
        <v>31</v>
      </c>
      <c r="E775" s="1">
        <v>2.208E-4</v>
      </c>
      <c r="F775">
        <v>108.76900000000001</v>
      </c>
      <c r="G775" s="11">
        <v>0</v>
      </c>
      <c r="H775" s="11">
        <v>250</v>
      </c>
      <c r="I775" s="11">
        <v>-90</v>
      </c>
      <c r="J775" s="11">
        <v>4.9000000000000002E-2</v>
      </c>
      <c r="K775" s="11"/>
      <c r="L775" s="12"/>
      <c r="M775" s="12"/>
    </row>
    <row r="776" spans="1:13" x14ac:dyDescent="0.25">
      <c r="C776" s="1"/>
      <c r="D776" s="13">
        <v>32</v>
      </c>
      <c r="E776" s="1">
        <v>3.9060000000000001E-4</v>
      </c>
      <c r="F776">
        <v>49.478000000000002</v>
      </c>
      <c r="G776" s="11">
        <v>0</v>
      </c>
      <c r="H776" s="11">
        <v>62</v>
      </c>
      <c r="I776" s="11">
        <v>-90</v>
      </c>
      <c r="J776" s="11">
        <v>9.0999999999999998E-2</v>
      </c>
      <c r="K776" s="11"/>
      <c r="L776" s="12"/>
      <c r="M776" s="12"/>
    </row>
    <row r="777" spans="1:13" x14ac:dyDescent="0.25">
      <c r="C777" s="1"/>
      <c r="E777" s="1"/>
    </row>
    <row r="778" spans="1:13" ht="18.600000000000001" customHeight="1" x14ac:dyDescent="0.25">
      <c r="A778">
        <v>2</v>
      </c>
      <c r="B778" s="1" t="s">
        <v>10</v>
      </c>
      <c r="C778" s="1" t="s">
        <v>16</v>
      </c>
      <c r="E778" t="s">
        <v>11</v>
      </c>
      <c r="F778" t="s">
        <v>29</v>
      </c>
      <c r="G778" t="s">
        <v>38</v>
      </c>
      <c r="H778">
        <v>3</v>
      </c>
      <c r="I778">
        <v>0.26</v>
      </c>
      <c r="J778">
        <v>7.1012000000000006E-2</v>
      </c>
      <c r="K778">
        <v>3</v>
      </c>
      <c r="L778">
        <v>1.014</v>
      </c>
      <c r="M778">
        <v>0.19051999999999999</v>
      </c>
    </row>
    <row r="779" spans="1:13" ht="18.600000000000001" customHeight="1" x14ac:dyDescent="0.25">
      <c r="B779" s="1" t="s">
        <v>10</v>
      </c>
      <c r="C779" s="1" t="s">
        <v>16</v>
      </c>
      <c r="E779" t="s">
        <v>11</v>
      </c>
      <c r="F779" t="s">
        <v>29</v>
      </c>
      <c r="G779" t="s">
        <v>39</v>
      </c>
      <c r="H779">
        <v>3</v>
      </c>
      <c r="I779">
        <v>0.37</v>
      </c>
      <c r="J779">
        <v>7.1012000000000006E-2</v>
      </c>
      <c r="K779">
        <v>3</v>
      </c>
      <c r="L779">
        <v>0.98599999999999999</v>
      </c>
      <c r="M779">
        <v>0</v>
      </c>
    </row>
    <row r="780" spans="1:13" ht="18.600000000000001" customHeight="1" x14ac:dyDescent="0.25">
      <c r="B780" s="1" t="s">
        <v>10</v>
      </c>
      <c r="C780" s="1" t="s">
        <v>16</v>
      </c>
      <c r="E780" t="s">
        <v>11</v>
      </c>
      <c r="F780" t="s">
        <v>29</v>
      </c>
      <c r="G780" t="s">
        <v>36</v>
      </c>
      <c r="H780">
        <v>3</v>
      </c>
      <c r="I780">
        <v>0</v>
      </c>
      <c r="J780">
        <v>0</v>
      </c>
      <c r="K780">
        <v>3</v>
      </c>
      <c r="L780">
        <v>1.014</v>
      </c>
      <c r="M780">
        <v>0.35505999999999999</v>
      </c>
    </row>
    <row r="781" spans="1:13" ht="18.600000000000001" customHeight="1" x14ac:dyDescent="0.25">
      <c r="B781" s="1" t="s">
        <v>10</v>
      </c>
      <c r="C781" s="1" t="s">
        <v>16</v>
      </c>
      <c r="E781" t="s">
        <v>11</v>
      </c>
      <c r="F781" t="s">
        <v>29</v>
      </c>
      <c r="G781" t="s">
        <v>30</v>
      </c>
      <c r="H781">
        <v>3</v>
      </c>
      <c r="I781">
        <v>1.3420000000000001</v>
      </c>
      <c r="J781">
        <v>9.5259999999999997E-2</v>
      </c>
      <c r="K781">
        <v>3</v>
      </c>
      <c r="L781">
        <v>1.014</v>
      </c>
      <c r="M781">
        <v>0</v>
      </c>
    </row>
    <row r="782" spans="1:13" ht="18.600000000000001" customHeight="1" x14ac:dyDescent="0.25">
      <c r="B782" s="1" t="s">
        <v>10</v>
      </c>
      <c r="C782" s="1" t="s">
        <v>16</v>
      </c>
      <c r="E782" t="s">
        <v>11</v>
      </c>
      <c r="F782" t="s">
        <v>29</v>
      </c>
      <c r="G782" t="s">
        <v>40</v>
      </c>
      <c r="H782">
        <v>3</v>
      </c>
      <c r="I782">
        <v>0.17</v>
      </c>
      <c r="J782">
        <v>8.660000000000001E-2</v>
      </c>
      <c r="K782">
        <v>3</v>
      </c>
      <c r="L782">
        <v>0.98</v>
      </c>
      <c r="M782">
        <v>8.660000000000001E-2</v>
      </c>
    </row>
    <row r="783" spans="1:13" ht="18.600000000000001" customHeight="1" x14ac:dyDescent="0.25">
      <c r="B783" s="1" t="s">
        <v>10</v>
      </c>
      <c r="C783" s="1" t="s">
        <v>16</v>
      </c>
      <c r="E783" t="s">
        <v>11</v>
      </c>
      <c r="F783" t="s">
        <v>29</v>
      </c>
      <c r="G783" t="s">
        <v>265</v>
      </c>
      <c r="H783">
        <v>3</v>
      </c>
      <c r="I783">
        <v>0.88</v>
      </c>
      <c r="J783">
        <v>0.24248000000000003</v>
      </c>
      <c r="K783">
        <v>3</v>
      </c>
      <c r="L783">
        <v>1</v>
      </c>
      <c r="M783">
        <v>0.19051999999999999</v>
      </c>
    </row>
    <row r="784" spans="1:13" ht="18.600000000000001" customHeight="1" x14ac:dyDescent="0.25">
      <c r="B784" s="1" t="s">
        <v>10</v>
      </c>
      <c r="C784" s="1" t="s">
        <v>16</v>
      </c>
      <c r="E784" t="s">
        <v>11</v>
      </c>
      <c r="F784" t="s">
        <v>29</v>
      </c>
      <c r="G784" t="s">
        <v>589</v>
      </c>
      <c r="H784">
        <v>3</v>
      </c>
      <c r="I784">
        <v>0</v>
      </c>
      <c r="J784">
        <v>0</v>
      </c>
      <c r="K784">
        <v>3</v>
      </c>
      <c r="L784">
        <v>0.99</v>
      </c>
      <c r="M784">
        <v>0.10392</v>
      </c>
    </row>
    <row r="785" spans="2:13" ht="18.600000000000001" customHeight="1" x14ac:dyDescent="0.25">
      <c r="B785" s="1" t="s">
        <v>10</v>
      </c>
      <c r="C785" s="1" t="s">
        <v>16</v>
      </c>
      <c r="E785" t="s">
        <v>11</v>
      </c>
      <c r="F785" t="s">
        <v>29</v>
      </c>
      <c r="G785" t="s">
        <v>587</v>
      </c>
      <c r="H785">
        <v>3</v>
      </c>
      <c r="I785">
        <v>3.2000000000000001E-2</v>
      </c>
      <c r="J785">
        <v>0</v>
      </c>
      <c r="K785">
        <v>3</v>
      </c>
      <c r="L785">
        <v>0.996</v>
      </c>
      <c r="M785">
        <v>5.5424000000000001E-2</v>
      </c>
    </row>
    <row r="786" spans="2:13" ht="18.600000000000001" customHeight="1" x14ac:dyDescent="0.25">
      <c r="B786" s="1" t="s">
        <v>10</v>
      </c>
      <c r="C786" s="1" t="s">
        <v>16</v>
      </c>
      <c r="E786" t="s">
        <v>11</v>
      </c>
      <c r="F786" t="s">
        <v>29</v>
      </c>
      <c r="G786" t="s">
        <v>212</v>
      </c>
      <c r="H786">
        <v>3</v>
      </c>
      <c r="I786">
        <v>7.4999999999999997E-2</v>
      </c>
      <c r="J786">
        <v>0</v>
      </c>
      <c r="K786">
        <v>3</v>
      </c>
      <c r="L786">
        <v>0.996</v>
      </c>
      <c r="M786">
        <v>0.27885199999999999</v>
      </c>
    </row>
    <row r="787" spans="2:13" ht="18.600000000000001" customHeight="1" x14ac:dyDescent="0.25">
      <c r="B787" s="1" t="s">
        <v>10</v>
      </c>
      <c r="C787" s="1" t="s">
        <v>16</v>
      </c>
      <c r="E787" t="s">
        <v>11</v>
      </c>
      <c r="F787" t="s">
        <v>29</v>
      </c>
      <c r="G787" t="s">
        <v>588</v>
      </c>
      <c r="H787">
        <v>3</v>
      </c>
      <c r="I787">
        <v>3.2000000000000001E-2</v>
      </c>
      <c r="J787">
        <v>0</v>
      </c>
      <c r="K787">
        <v>3</v>
      </c>
      <c r="L787">
        <v>0.996</v>
      </c>
      <c r="M787">
        <v>3.6372000000000002E-2</v>
      </c>
    </row>
    <row r="788" spans="2:13" ht="18.600000000000001" customHeight="1" x14ac:dyDescent="0.25">
      <c r="B788" s="1" t="s">
        <v>10</v>
      </c>
      <c r="C788" s="1" t="s">
        <v>16</v>
      </c>
      <c r="E788" t="s">
        <v>11</v>
      </c>
      <c r="F788" t="s">
        <v>29</v>
      </c>
      <c r="G788" t="s">
        <v>269</v>
      </c>
      <c r="H788">
        <v>3</v>
      </c>
      <c r="I788">
        <v>0.129</v>
      </c>
      <c r="J788">
        <v>0</v>
      </c>
      <c r="K788">
        <v>3</v>
      </c>
      <c r="L788">
        <v>0.996</v>
      </c>
      <c r="M788">
        <v>3.6372000000000002E-2</v>
      </c>
    </row>
    <row r="789" spans="2:13" ht="18.600000000000001" customHeight="1" x14ac:dyDescent="0.25">
      <c r="B789" s="1" t="s">
        <v>10</v>
      </c>
      <c r="C789" s="1" t="s">
        <v>16</v>
      </c>
      <c r="E789" t="s">
        <v>11</v>
      </c>
      <c r="F789" t="s">
        <v>29</v>
      </c>
      <c r="G789" t="s">
        <v>41</v>
      </c>
      <c r="H789">
        <v>3</v>
      </c>
      <c r="I789">
        <v>0</v>
      </c>
      <c r="J789">
        <v>0</v>
      </c>
      <c r="K789">
        <v>3</v>
      </c>
      <c r="L789">
        <v>1.0069999999999999</v>
      </c>
      <c r="M789">
        <v>0.166272</v>
      </c>
    </row>
    <row r="790" spans="2:13" ht="18.600000000000001" customHeight="1" x14ac:dyDescent="0.25">
      <c r="B790" s="1" t="s">
        <v>10</v>
      </c>
      <c r="C790" s="1" t="s">
        <v>16</v>
      </c>
      <c r="E790" t="s">
        <v>11</v>
      </c>
      <c r="F790" t="s">
        <v>29</v>
      </c>
      <c r="G790" t="s">
        <v>32</v>
      </c>
      <c r="H790">
        <v>3</v>
      </c>
      <c r="I790">
        <v>3.2000000000000001E-2</v>
      </c>
      <c r="J790">
        <v>0</v>
      </c>
      <c r="K790">
        <v>3</v>
      </c>
      <c r="L790">
        <v>1.0069999999999999</v>
      </c>
      <c r="M790">
        <v>7.4475999999999987E-2</v>
      </c>
    </row>
    <row r="791" spans="2:13" x14ac:dyDescent="0.25">
      <c r="B791" s="1"/>
      <c r="C791" s="1"/>
    </row>
    <row r="792" spans="2:13" x14ac:dyDescent="0.25">
      <c r="B792" s="1"/>
      <c r="C792" s="1"/>
    </row>
    <row r="793" spans="2:13" x14ac:dyDescent="0.25">
      <c r="B793" s="1"/>
      <c r="C793" s="1"/>
      <c r="D793" s="13"/>
      <c r="E793" t="s">
        <v>373</v>
      </c>
      <c r="F793" t="s">
        <v>374</v>
      </c>
      <c r="G793" t="s">
        <v>375</v>
      </c>
      <c r="H793" t="s">
        <v>376</v>
      </c>
      <c r="I793" t="s">
        <v>377</v>
      </c>
      <c r="J793" t="s">
        <v>378</v>
      </c>
      <c r="L793" t="s">
        <v>379</v>
      </c>
      <c r="M793" t="s">
        <v>380</v>
      </c>
    </row>
    <row r="794" spans="2:13" x14ac:dyDescent="0.25">
      <c r="B794" s="1"/>
      <c r="C794" s="1"/>
      <c r="D794" s="13">
        <v>1</v>
      </c>
      <c r="E794" s="9">
        <v>1.4E-2</v>
      </c>
      <c r="F794" s="9">
        <v>246.70699999999999</v>
      </c>
      <c r="G794" s="9">
        <v>86</v>
      </c>
      <c r="H794" s="9">
        <v>255</v>
      </c>
      <c r="I794" s="9">
        <v>-90</v>
      </c>
      <c r="J794" s="9">
        <v>1.014</v>
      </c>
      <c r="K794" s="11"/>
      <c r="L794" s="9">
        <v>9</v>
      </c>
      <c r="M794" s="12">
        <f>1.732*J802</f>
        <v>0.19051999999999999</v>
      </c>
    </row>
    <row r="795" spans="2:13" x14ac:dyDescent="0.25">
      <c r="B795" s="1"/>
      <c r="C795" s="1"/>
      <c r="D795" s="13">
        <v>2</v>
      </c>
      <c r="E795" s="9">
        <v>1.4E-2</v>
      </c>
      <c r="F795" s="9">
        <v>187.75299999999999</v>
      </c>
      <c r="G795" s="9">
        <v>67</v>
      </c>
      <c r="H795" s="9">
        <v>242</v>
      </c>
      <c r="I795" s="9">
        <v>-90</v>
      </c>
      <c r="J795" s="9">
        <v>0.98599999999999999</v>
      </c>
      <c r="K795" s="11"/>
      <c r="L795" s="9">
        <v>0.98599999999999999</v>
      </c>
      <c r="M795" s="12">
        <f t="shared" ref="M795:M800" si="27">1.732*J803</f>
        <v>0</v>
      </c>
    </row>
    <row r="796" spans="2:13" x14ac:dyDescent="0.25">
      <c r="B796" s="1"/>
      <c r="C796" s="1"/>
      <c r="D796" s="13">
        <v>3</v>
      </c>
      <c r="E796" s="9">
        <v>1.4E-2</v>
      </c>
      <c r="F796" s="9">
        <v>242.02699999999999</v>
      </c>
      <c r="G796" s="9">
        <v>83</v>
      </c>
      <c r="H796" s="9">
        <v>255</v>
      </c>
      <c r="I796" s="9">
        <v>-90</v>
      </c>
      <c r="J796" s="9">
        <v>1.014</v>
      </c>
      <c r="K796" s="11"/>
      <c r="L796" s="9">
        <v>1.014</v>
      </c>
      <c r="M796" s="12">
        <f t="shared" si="27"/>
        <v>0.35505999999999999</v>
      </c>
    </row>
    <row r="797" spans="2:13" x14ac:dyDescent="0.25">
      <c r="B797" s="1"/>
      <c r="C797" s="1"/>
      <c r="D797" s="13">
        <v>4</v>
      </c>
      <c r="E797" s="9">
        <v>1.4E-2</v>
      </c>
      <c r="F797" s="9">
        <v>244.57300000000001</v>
      </c>
      <c r="G797" s="9">
        <v>38</v>
      </c>
      <c r="H797" s="9">
        <v>255</v>
      </c>
      <c r="I797" s="9">
        <v>-90</v>
      </c>
      <c r="J797" s="9">
        <v>1.014</v>
      </c>
      <c r="K797" s="11"/>
      <c r="L797" s="9">
        <v>1.014</v>
      </c>
      <c r="M797" s="12">
        <f t="shared" si="27"/>
        <v>0</v>
      </c>
    </row>
    <row r="798" spans="2:13" x14ac:dyDescent="0.25">
      <c r="B798" s="1"/>
      <c r="C798" s="1"/>
      <c r="D798" s="13">
        <v>5</v>
      </c>
      <c r="E798" s="9">
        <v>4.0000000000000001E-3</v>
      </c>
      <c r="F798" s="9">
        <v>12.85</v>
      </c>
      <c r="G798" s="9">
        <v>0</v>
      </c>
      <c r="H798" s="9">
        <v>111</v>
      </c>
      <c r="I798" s="9">
        <v>-90</v>
      </c>
      <c r="J798" s="9">
        <v>0.26</v>
      </c>
      <c r="K798" s="11"/>
      <c r="L798" s="9">
        <v>0.26</v>
      </c>
      <c r="M798" s="12">
        <f t="shared" si="27"/>
        <v>7.1012000000000006E-2</v>
      </c>
    </row>
    <row r="799" spans="2:13" x14ac:dyDescent="0.25">
      <c r="B799" s="1"/>
      <c r="C799" s="1"/>
      <c r="D799" s="13">
        <v>6</v>
      </c>
      <c r="E799" s="9">
        <v>5.0000000000000001E-3</v>
      </c>
      <c r="F799" s="9">
        <v>3.4289999999999998</v>
      </c>
      <c r="G799" s="9">
        <v>0</v>
      </c>
      <c r="H799" s="9">
        <v>61</v>
      </c>
      <c r="I799" s="9">
        <v>-90</v>
      </c>
      <c r="J799" s="9">
        <v>0.37</v>
      </c>
      <c r="K799" s="11"/>
      <c r="L799" s="9">
        <v>0.37</v>
      </c>
      <c r="M799" s="12">
        <f t="shared" si="27"/>
        <v>7.1012000000000006E-2</v>
      </c>
    </row>
    <row r="800" spans="2:13" x14ac:dyDescent="0.25">
      <c r="B800" s="1"/>
      <c r="C800" s="1"/>
      <c r="D800" s="13">
        <v>7</v>
      </c>
      <c r="E800" s="9">
        <v>48.69</v>
      </c>
      <c r="F800" s="9">
        <v>239.51400000000001</v>
      </c>
      <c r="G800" s="9">
        <v>0</v>
      </c>
      <c r="H800" s="9">
        <v>255</v>
      </c>
      <c r="I800" s="9">
        <v>0</v>
      </c>
      <c r="J800" s="9">
        <v>0</v>
      </c>
      <c r="K800" s="11"/>
      <c r="L800" s="9">
        <v>0</v>
      </c>
      <c r="M800" s="12">
        <f t="shared" si="27"/>
        <v>0</v>
      </c>
    </row>
    <row r="801" spans="2:13" x14ac:dyDescent="0.25">
      <c r="B801" s="1"/>
      <c r="C801" s="1"/>
      <c r="D801" s="13">
        <v>8</v>
      </c>
      <c r="E801" s="9">
        <v>1.9E-2</v>
      </c>
      <c r="F801" s="9">
        <v>1.5349999999999999</v>
      </c>
      <c r="G801" s="9">
        <v>0</v>
      </c>
      <c r="H801" s="9">
        <v>129</v>
      </c>
      <c r="I801" s="9">
        <v>-90</v>
      </c>
      <c r="J801" s="9">
        <v>1.3420000000000001</v>
      </c>
      <c r="K801" s="11"/>
      <c r="L801" s="9">
        <v>1.3420000000000001</v>
      </c>
      <c r="M801" s="12">
        <f>1.732*J809</f>
        <v>9.5259999999999997E-2</v>
      </c>
    </row>
    <row r="802" spans="2:13" x14ac:dyDescent="0.25">
      <c r="B802" s="1"/>
      <c r="C802" s="1"/>
      <c r="D802" s="13">
        <v>9</v>
      </c>
      <c r="E802" s="9">
        <v>2E-3</v>
      </c>
      <c r="F802" s="9">
        <v>187.88900000000001</v>
      </c>
      <c r="G802" s="9">
        <v>97</v>
      </c>
      <c r="H802" s="9">
        <v>255</v>
      </c>
      <c r="I802" s="9">
        <v>-90</v>
      </c>
      <c r="J802" s="9">
        <v>0.11</v>
      </c>
      <c r="K802" s="11"/>
      <c r="L802" s="9">
        <v>0.98</v>
      </c>
      <c r="M802" s="12">
        <f>1.732*J816</f>
        <v>8.660000000000001E-2</v>
      </c>
    </row>
    <row r="803" spans="2:13" x14ac:dyDescent="0.25">
      <c r="B803" s="1"/>
      <c r="C803" s="1"/>
      <c r="D803" s="13">
        <v>10</v>
      </c>
      <c r="E803" s="9">
        <v>48.69</v>
      </c>
      <c r="F803" s="9">
        <v>239.51400000000001</v>
      </c>
      <c r="G803" s="9">
        <v>0</v>
      </c>
      <c r="H803" s="9">
        <v>255</v>
      </c>
      <c r="I803" s="9">
        <v>0</v>
      </c>
      <c r="J803" s="9">
        <v>0</v>
      </c>
      <c r="K803" s="11"/>
      <c r="L803" s="9">
        <v>1</v>
      </c>
      <c r="M803" s="12">
        <f t="shared" ref="M803:M807" si="28">1.732*J817</f>
        <v>0.19051999999999999</v>
      </c>
    </row>
    <row r="804" spans="2:13" x14ac:dyDescent="0.25">
      <c r="B804" s="1"/>
      <c r="C804" s="1"/>
      <c r="D804" s="13">
        <v>11</v>
      </c>
      <c r="E804" s="9">
        <v>3.0000000000000001E-3</v>
      </c>
      <c r="F804" s="9">
        <v>211.43799999999999</v>
      </c>
      <c r="G804" s="9">
        <v>77</v>
      </c>
      <c r="H804" s="9">
        <v>248</v>
      </c>
      <c r="I804" s="9">
        <v>-90</v>
      </c>
      <c r="J804" s="9">
        <v>0.20499999999999999</v>
      </c>
      <c r="K804" s="11"/>
      <c r="L804" s="9">
        <v>0.99</v>
      </c>
      <c r="M804" s="12">
        <f t="shared" si="28"/>
        <v>0.10392</v>
      </c>
    </row>
    <row r="805" spans="2:13" x14ac:dyDescent="0.25">
      <c r="B805" s="1"/>
      <c r="C805" s="1"/>
      <c r="D805" s="13">
        <v>12</v>
      </c>
      <c r="E805" s="9">
        <v>48.69</v>
      </c>
      <c r="F805" s="9">
        <v>239.51400000000001</v>
      </c>
      <c r="G805" s="9">
        <v>0</v>
      </c>
      <c r="H805" s="9">
        <v>255</v>
      </c>
      <c r="I805" s="9">
        <v>0</v>
      </c>
      <c r="J805" s="9">
        <v>0</v>
      </c>
      <c r="K805" s="11"/>
      <c r="L805" s="9">
        <v>0.17</v>
      </c>
      <c r="M805" s="12">
        <f t="shared" si="28"/>
        <v>8.660000000000001E-2</v>
      </c>
    </row>
    <row r="806" spans="2:13" x14ac:dyDescent="0.25">
      <c r="B806" s="1"/>
      <c r="C806" s="1"/>
      <c r="D806" s="13">
        <v>13</v>
      </c>
      <c r="E806" s="10">
        <v>7.5060000000000003E-4</v>
      </c>
      <c r="F806" s="9">
        <v>163.5</v>
      </c>
      <c r="G806" s="9">
        <v>90</v>
      </c>
      <c r="H806" s="9">
        <v>255</v>
      </c>
      <c r="I806" s="9">
        <v>-90</v>
      </c>
      <c r="J806" s="9">
        <v>4.1000000000000002E-2</v>
      </c>
      <c r="K806" s="11"/>
      <c r="L806" s="9">
        <v>0.88</v>
      </c>
      <c r="M806" s="12">
        <f t="shared" si="28"/>
        <v>0.24248000000000003</v>
      </c>
    </row>
    <row r="807" spans="2:13" x14ac:dyDescent="0.25">
      <c r="B807" s="1"/>
      <c r="C807" s="1"/>
      <c r="D807" s="13">
        <v>14</v>
      </c>
      <c r="E807" s="10">
        <v>7.5060000000000003E-4</v>
      </c>
      <c r="F807" s="9">
        <v>147.25</v>
      </c>
      <c r="G807" s="9">
        <v>65</v>
      </c>
      <c r="H807" s="9">
        <v>255</v>
      </c>
      <c r="I807" s="9">
        <v>-90</v>
      </c>
      <c r="J807" s="9">
        <v>4.1000000000000002E-2</v>
      </c>
      <c r="K807" s="11"/>
      <c r="L807" s="9">
        <v>0</v>
      </c>
      <c r="M807" s="12">
        <f t="shared" si="28"/>
        <v>0</v>
      </c>
    </row>
    <row r="808" spans="2:13" x14ac:dyDescent="0.25">
      <c r="B808" s="1"/>
      <c r="C808" s="1"/>
      <c r="D808" s="13">
        <v>15</v>
      </c>
      <c r="E808" s="9">
        <v>48.69</v>
      </c>
      <c r="F808" s="9">
        <v>239.51400000000001</v>
      </c>
      <c r="G808" s="9">
        <v>0</v>
      </c>
      <c r="H808" s="9">
        <v>255</v>
      </c>
      <c r="I808" s="9">
        <v>0</v>
      </c>
      <c r="J808" s="9">
        <v>0</v>
      </c>
      <c r="K808" s="11"/>
      <c r="L808" s="9">
        <v>0.996</v>
      </c>
      <c r="M808" s="12">
        <f>1.732*J827</f>
        <v>5.5424000000000001E-2</v>
      </c>
    </row>
    <row r="809" spans="2:13" x14ac:dyDescent="0.25">
      <c r="B809" s="1"/>
      <c r="C809" s="1"/>
      <c r="D809" s="13">
        <v>16</v>
      </c>
      <c r="E809" s="10">
        <v>9.3829999999999998E-4</v>
      </c>
      <c r="F809" s="9">
        <v>120.6</v>
      </c>
      <c r="G809" s="9">
        <v>58</v>
      </c>
      <c r="H809" s="9">
        <v>176</v>
      </c>
      <c r="I809" s="9">
        <v>-90</v>
      </c>
      <c r="J809" s="9">
        <v>5.5E-2</v>
      </c>
      <c r="K809" s="11"/>
      <c r="L809" s="9">
        <v>0.996</v>
      </c>
      <c r="M809" s="12">
        <f t="shared" ref="M809:M812" si="29">1.732*J828</f>
        <v>0.27885199999999999</v>
      </c>
    </row>
    <row r="810" spans="2:13" x14ac:dyDescent="0.25">
      <c r="B810" s="1"/>
      <c r="C810" s="1"/>
      <c r="D810" s="13">
        <v>17</v>
      </c>
      <c r="E810" s="9">
        <v>0.01</v>
      </c>
      <c r="F810" s="9">
        <v>252.21199999999999</v>
      </c>
      <c r="G810" s="9">
        <v>110</v>
      </c>
      <c r="H810" s="9">
        <v>255</v>
      </c>
      <c r="I810" s="9">
        <v>-90</v>
      </c>
      <c r="J810" s="9">
        <v>0.98</v>
      </c>
      <c r="K810" s="11"/>
      <c r="L810" s="9">
        <v>0.996</v>
      </c>
      <c r="M810" s="12">
        <f t="shared" si="29"/>
        <v>3.6372000000000002E-2</v>
      </c>
    </row>
    <row r="811" spans="2:13" x14ac:dyDescent="0.25">
      <c r="B811" s="1"/>
      <c r="C811" s="1"/>
      <c r="D811" s="13">
        <v>18</v>
      </c>
      <c r="E811" s="9">
        <v>0.01</v>
      </c>
      <c r="F811" s="9">
        <v>250.78200000000001</v>
      </c>
      <c r="G811" s="9">
        <v>90</v>
      </c>
      <c r="H811" s="9">
        <v>255</v>
      </c>
      <c r="I811" s="9">
        <v>-90</v>
      </c>
      <c r="J811" s="9">
        <v>1</v>
      </c>
      <c r="K811" s="11"/>
      <c r="L811" s="9">
        <v>3.2000000000000001E-2</v>
      </c>
      <c r="M811" s="12">
        <f t="shared" si="29"/>
        <v>0</v>
      </c>
    </row>
    <row r="812" spans="2:13" x14ac:dyDescent="0.25">
      <c r="B812" s="1"/>
      <c r="C812" s="1"/>
      <c r="D812" s="13">
        <v>19</v>
      </c>
      <c r="E812" s="9">
        <v>0.01</v>
      </c>
      <c r="F812" s="9">
        <v>250.27</v>
      </c>
      <c r="G812" s="9">
        <v>99</v>
      </c>
      <c r="H812" s="9">
        <v>255</v>
      </c>
      <c r="I812" s="9">
        <v>-90</v>
      </c>
      <c r="J812" s="9">
        <v>0.99</v>
      </c>
      <c r="K812" s="11"/>
      <c r="L812" s="9">
        <v>7.4999999999999997E-2</v>
      </c>
      <c r="M812" s="12">
        <f t="shared" si="29"/>
        <v>0</v>
      </c>
    </row>
    <row r="813" spans="2:13" x14ac:dyDescent="0.25">
      <c r="B813" s="1"/>
      <c r="C813" s="1"/>
      <c r="D813" s="13">
        <v>20</v>
      </c>
      <c r="E813" s="9">
        <v>2E-3</v>
      </c>
      <c r="F813" s="9">
        <v>21.556000000000001</v>
      </c>
      <c r="G813" s="9">
        <v>0</v>
      </c>
      <c r="H813" s="9">
        <v>254</v>
      </c>
      <c r="I813" s="9">
        <v>-90</v>
      </c>
      <c r="J813" s="9">
        <v>0.17</v>
      </c>
      <c r="K813" s="11"/>
      <c r="L813" s="9">
        <v>3.2000000000000001E-2</v>
      </c>
      <c r="M813" s="12">
        <f>1.732*J833</f>
        <v>0</v>
      </c>
    </row>
    <row r="814" spans="2:13" x14ac:dyDescent="0.25">
      <c r="B814" s="1"/>
      <c r="C814" s="1"/>
      <c r="D814" s="13">
        <v>21</v>
      </c>
      <c r="E814" s="9">
        <v>8.9999999999999993E-3</v>
      </c>
      <c r="F814" s="9">
        <v>4.18</v>
      </c>
      <c r="G814" s="9">
        <v>0</v>
      </c>
      <c r="H814" s="9">
        <v>226</v>
      </c>
      <c r="I814" s="9">
        <v>-90</v>
      </c>
      <c r="J814" s="9">
        <v>0.88</v>
      </c>
      <c r="K814" s="11"/>
      <c r="L814" s="9">
        <v>0.996</v>
      </c>
      <c r="M814" s="12">
        <f>1.732*J840</f>
        <v>3.6372000000000002E-2</v>
      </c>
    </row>
    <row r="815" spans="2:13" x14ac:dyDescent="0.25">
      <c r="B815" s="1"/>
      <c r="C815" s="1"/>
      <c r="D815" s="13">
        <v>22</v>
      </c>
      <c r="E815" s="9">
        <v>25.946999999999999</v>
      </c>
      <c r="F815" s="9">
        <v>239.51400000000001</v>
      </c>
      <c r="G815" s="9">
        <v>0</v>
      </c>
      <c r="H815" s="9">
        <v>255</v>
      </c>
      <c r="I815" s="9">
        <v>0</v>
      </c>
      <c r="J815" s="9">
        <v>0</v>
      </c>
      <c r="K815" s="11"/>
      <c r="L815" s="9">
        <v>1.0069999999999999</v>
      </c>
      <c r="M815" s="12">
        <f t="shared" ref="M815:M819" si="30">1.732*J841</f>
        <v>0.166272</v>
      </c>
    </row>
    <row r="816" spans="2:13" x14ac:dyDescent="0.25">
      <c r="B816" s="1"/>
      <c r="C816" s="1"/>
      <c r="D816" s="13">
        <v>23</v>
      </c>
      <c r="E816" s="10">
        <v>5.9999999999999995E-4</v>
      </c>
      <c r="F816" s="9">
        <v>99</v>
      </c>
      <c r="G816" s="9">
        <v>53</v>
      </c>
      <c r="H816" s="9">
        <v>129</v>
      </c>
      <c r="I816" s="9">
        <v>-90</v>
      </c>
      <c r="J816" s="9">
        <v>0.05</v>
      </c>
      <c r="K816" s="11"/>
      <c r="L816" s="9">
        <v>1.0069999999999999</v>
      </c>
      <c r="M816" s="12">
        <f t="shared" si="30"/>
        <v>7.4475999999999987E-2</v>
      </c>
    </row>
    <row r="817" spans="2:13" x14ac:dyDescent="0.25">
      <c r="B817" s="1"/>
      <c r="C817" s="1"/>
      <c r="D817" s="13">
        <v>24</v>
      </c>
      <c r="E817" s="9">
        <v>1E-3</v>
      </c>
      <c r="F817" s="9">
        <v>117.167</v>
      </c>
      <c r="G817" s="9">
        <v>45</v>
      </c>
      <c r="H817" s="9">
        <v>255</v>
      </c>
      <c r="I817" s="9">
        <v>-90</v>
      </c>
      <c r="J817" s="9">
        <v>0.11</v>
      </c>
      <c r="K817" s="11"/>
      <c r="L817" s="9">
        <v>0.129</v>
      </c>
      <c r="M817" s="12">
        <f t="shared" si="30"/>
        <v>0</v>
      </c>
    </row>
    <row r="818" spans="2:13" x14ac:dyDescent="0.25">
      <c r="B818" s="1"/>
      <c r="C818" s="1"/>
      <c r="D818" s="13">
        <v>25</v>
      </c>
      <c r="E818" s="10">
        <v>6.9999999999999999E-4</v>
      </c>
      <c r="F818" s="9">
        <v>200.857</v>
      </c>
      <c r="G818" s="9">
        <v>108</v>
      </c>
      <c r="H818" s="9">
        <v>255</v>
      </c>
      <c r="I818" s="9">
        <v>-90</v>
      </c>
      <c r="J818" s="9">
        <v>0.06</v>
      </c>
      <c r="K818" s="11"/>
      <c r="L818" s="9">
        <v>0</v>
      </c>
      <c r="M818" s="12">
        <f t="shared" si="30"/>
        <v>0</v>
      </c>
    </row>
    <row r="819" spans="2:13" x14ac:dyDescent="0.25">
      <c r="B819" s="1"/>
      <c r="C819" s="1"/>
      <c r="D819" s="13">
        <v>26</v>
      </c>
      <c r="E819" s="10">
        <v>5.9999999999999995E-4</v>
      </c>
      <c r="F819" s="9">
        <v>97</v>
      </c>
      <c r="G819" s="9">
        <v>43</v>
      </c>
      <c r="H819" s="9">
        <v>234</v>
      </c>
      <c r="I819" s="9">
        <v>-90</v>
      </c>
      <c r="J819" s="9">
        <v>0.05</v>
      </c>
      <c r="K819" s="11"/>
      <c r="L819" s="9">
        <v>3.2000000000000001E-2</v>
      </c>
      <c r="M819" s="12">
        <f t="shared" si="30"/>
        <v>0</v>
      </c>
    </row>
    <row r="820" spans="2:13" x14ac:dyDescent="0.25">
      <c r="B820" s="1"/>
      <c r="C820" s="1"/>
      <c r="D820" s="13">
        <v>27</v>
      </c>
      <c r="E820" s="9">
        <v>2E-3</v>
      </c>
      <c r="F820" s="9">
        <v>186.333</v>
      </c>
      <c r="G820" s="9">
        <v>77</v>
      </c>
      <c r="H820" s="9">
        <v>211</v>
      </c>
      <c r="I820" s="9">
        <v>-90</v>
      </c>
      <c r="J820" s="9">
        <v>0.14000000000000001</v>
      </c>
      <c r="K820" s="11"/>
      <c r="L820" s="12"/>
      <c r="M820" s="12"/>
    </row>
    <row r="821" spans="2:13" x14ac:dyDescent="0.25">
      <c r="B821" s="1"/>
      <c r="C821" s="1"/>
      <c r="D821" s="13">
        <v>28</v>
      </c>
      <c r="E821" s="9">
        <v>25.946999999999999</v>
      </c>
      <c r="F821" s="9">
        <v>239.51400000000001</v>
      </c>
      <c r="G821" s="9">
        <v>0</v>
      </c>
      <c r="H821" s="9">
        <v>255</v>
      </c>
      <c r="I821" s="9">
        <v>0</v>
      </c>
      <c r="J821" s="9">
        <v>0</v>
      </c>
      <c r="K821" s="11"/>
      <c r="L821" s="12"/>
      <c r="M821" s="12"/>
    </row>
    <row r="822" spans="2:13" x14ac:dyDescent="0.25">
      <c r="B822" s="1"/>
      <c r="C822" s="1"/>
      <c r="D822" s="13">
        <v>29</v>
      </c>
      <c r="E822" s="9">
        <v>1.0999999999999999E-2</v>
      </c>
      <c r="F822" s="9">
        <v>249.53200000000001</v>
      </c>
      <c r="G822" s="9">
        <v>68</v>
      </c>
      <c r="H822" s="9">
        <v>255</v>
      </c>
      <c r="I822" s="9">
        <v>-90</v>
      </c>
      <c r="J822" s="9">
        <v>0.996</v>
      </c>
      <c r="K822" s="11"/>
      <c r="L822" s="12"/>
      <c r="M822" s="12"/>
    </row>
    <row r="823" spans="2:13" x14ac:dyDescent="0.25">
      <c r="B823" s="1"/>
      <c r="C823" s="1"/>
      <c r="D823" s="13">
        <v>30</v>
      </c>
      <c r="E823" s="9">
        <v>1.0999999999999999E-2</v>
      </c>
      <c r="F823" s="9">
        <v>250.45699999999999</v>
      </c>
      <c r="G823" s="9">
        <v>68</v>
      </c>
      <c r="H823" s="9">
        <v>255</v>
      </c>
      <c r="I823" s="9">
        <v>-90</v>
      </c>
      <c r="J823" s="9">
        <v>0.996</v>
      </c>
      <c r="K823" s="11"/>
      <c r="L823" s="12"/>
      <c r="M823" s="12"/>
    </row>
    <row r="824" spans="2:13" x14ac:dyDescent="0.25">
      <c r="B824" s="1"/>
      <c r="C824" s="1"/>
      <c r="D824" s="13">
        <v>31</v>
      </c>
      <c r="E824" s="9">
        <v>1.0999999999999999E-2</v>
      </c>
      <c r="F824" s="9">
        <v>250.351</v>
      </c>
      <c r="G824" s="9">
        <v>67</v>
      </c>
      <c r="H824" s="9">
        <v>255</v>
      </c>
      <c r="I824" s="9">
        <v>-90</v>
      </c>
      <c r="J824" s="9">
        <v>0.996</v>
      </c>
      <c r="K824" s="11"/>
      <c r="L824" s="12"/>
      <c r="M824" s="12"/>
    </row>
    <row r="825" spans="2:13" x14ac:dyDescent="0.25">
      <c r="B825" s="1"/>
      <c r="C825" s="1"/>
      <c r="D825" s="13">
        <v>32</v>
      </c>
      <c r="E825" s="10">
        <v>4.5919999999999999E-4</v>
      </c>
      <c r="F825" s="9">
        <v>35</v>
      </c>
      <c r="G825" s="9">
        <v>0</v>
      </c>
      <c r="H825" s="9">
        <v>103</v>
      </c>
      <c r="I825" s="9">
        <v>-90</v>
      </c>
      <c r="J825" s="9">
        <v>3.2000000000000001E-2</v>
      </c>
      <c r="K825" s="11"/>
      <c r="L825" s="12"/>
      <c r="M825" s="12"/>
    </row>
    <row r="826" spans="2:13" x14ac:dyDescent="0.25">
      <c r="B826" s="1"/>
      <c r="C826" s="1"/>
      <c r="D826" s="13">
        <v>33</v>
      </c>
      <c r="E826" s="10">
        <v>9.1839999999999999E-4</v>
      </c>
      <c r="F826" s="9">
        <v>18.125</v>
      </c>
      <c r="G826" s="9">
        <v>0</v>
      </c>
      <c r="H826" s="9">
        <v>108</v>
      </c>
      <c r="I826" s="9">
        <v>-90</v>
      </c>
      <c r="J826" s="9">
        <v>7.4999999999999997E-2</v>
      </c>
    </row>
    <row r="827" spans="2:13" x14ac:dyDescent="0.25">
      <c r="B827" s="1"/>
      <c r="C827" s="1"/>
      <c r="D827" s="13">
        <v>34</v>
      </c>
      <c r="E827" s="10">
        <v>4.5919999999999999E-4</v>
      </c>
      <c r="F827" s="9">
        <v>137.5</v>
      </c>
      <c r="G827" s="9">
        <v>73</v>
      </c>
      <c r="H827" s="9">
        <v>175</v>
      </c>
      <c r="I827" s="9">
        <v>-90</v>
      </c>
      <c r="J827" s="9">
        <v>3.2000000000000001E-2</v>
      </c>
    </row>
    <row r="828" spans="2:13" x14ac:dyDescent="0.25">
      <c r="B828" s="1"/>
      <c r="C828" s="1"/>
      <c r="D828" s="13">
        <v>35</v>
      </c>
      <c r="E828" s="9">
        <v>2E-3</v>
      </c>
      <c r="F828" s="9">
        <v>233.43799999999999</v>
      </c>
      <c r="G828" s="9">
        <v>74</v>
      </c>
      <c r="H828" s="9">
        <v>255</v>
      </c>
      <c r="I828" s="9">
        <v>-90</v>
      </c>
      <c r="J828" s="9">
        <v>0.161</v>
      </c>
    </row>
    <row r="829" spans="2:13" x14ac:dyDescent="0.25">
      <c r="B829" s="1"/>
      <c r="C829" s="1"/>
      <c r="D829" s="13">
        <v>36</v>
      </c>
      <c r="E829" s="10">
        <v>3.4440000000000002E-4</v>
      </c>
      <c r="F829" s="9">
        <v>139.667</v>
      </c>
      <c r="G829" s="9">
        <v>81</v>
      </c>
      <c r="H829" s="9">
        <v>180</v>
      </c>
      <c r="I829" s="9">
        <v>-90</v>
      </c>
      <c r="J829" s="9">
        <v>2.1000000000000001E-2</v>
      </c>
    </row>
    <row r="830" spans="2:13" x14ac:dyDescent="0.25">
      <c r="B830" s="1"/>
      <c r="C830" s="1"/>
      <c r="D830" s="13">
        <v>37</v>
      </c>
      <c r="E830" s="9">
        <v>24.28</v>
      </c>
      <c r="F830" s="9">
        <v>242.91900000000001</v>
      </c>
      <c r="G830" s="9">
        <v>0</v>
      </c>
      <c r="H830" s="9">
        <v>255</v>
      </c>
      <c r="I830" s="9">
        <v>0</v>
      </c>
      <c r="J830" s="9">
        <v>0</v>
      </c>
    </row>
    <row r="831" spans="2:13" x14ac:dyDescent="0.25">
      <c r="B831" s="1"/>
      <c r="C831" s="1"/>
      <c r="D831" s="13">
        <v>38</v>
      </c>
      <c r="E831" s="9">
        <v>24.28</v>
      </c>
      <c r="F831" s="9">
        <v>242.91900000000001</v>
      </c>
      <c r="G831" s="9">
        <v>0</v>
      </c>
      <c r="H831" s="9">
        <v>255</v>
      </c>
      <c r="I831" s="9">
        <v>0</v>
      </c>
      <c r="J831" s="9">
        <v>0</v>
      </c>
    </row>
    <row r="832" spans="2:13" x14ac:dyDescent="0.25">
      <c r="B832" s="1"/>
      <c r="C832" s="1"/>
      <c r="D832" s="13">
        <v>39</v>
      </c>
      <c r="E832" s="9">
        <v>24.28</v>
      </c>
      <c r="F832" s="9">
        <v>242.91900000000001</v>
      </c>
      <c r="G832" s="9">
        <v>0</v>
      </c>
      <c r="H832" s="9">
        <v>255</v>
      </c>
      <c r="I832" s="9">
        <v>0</v>
      </c>
      <c r="J832" s="9">
        <v>0</v>
      </c>
    </row>
    <row r="833" spans="1:13" x14ac:dyDescent="0.25">
      <c r="B833" s="1"/>
      <c r="C833" s="1"/>
      <c r="D833" s="13">
        <v>40</v>
      </c>
      <c r="E833" s="9">
        <v>24.28</v>
      </c>
      <c r="F833" s="9">
        <v>242.91900000000001</v>
      </c>
      <c r="G833" s="9">
        <v>0</v>
      </c>
      <c r="H833" s="9">
        <v>255</v>
      </c>
      <c r="I833" s="9">
        <v>0</v>
      </c>
      <c r="J833" s="9">
        <v>0</v>
      </c>
    </row>
    <row r="834" spans="1:13" x14ac:dyDescent="0.25">
      <c r="B834" s="1"/>
      <c r="C834" s="1"/>
      <c r="D834" s="13">
        <v>41</v>
      </c>
      <c r="E834" s="9">
        <v>1.0999999999999999E-2</v>
      </c>
      <c r="F834" s="9">
        <v>249.45699999999999</v>
      </c>
      <c r="G834" s="9">
        <v>68</v>
      </c>
      <c r="H834" s="9">
        <v>255</v>
      </c>
      <c r="I834" s="9">
        <v>-90</v>
      </c>
      <c r="J834" s="9">
        <v>0.996</v>
      </c>
    </row>
    <row r="835" spans="1:13" x14ac:dyDescent="0.25">
      <c r="B835" s="1"/>
      <c r="C835" s="1"/>
      <c r="D835" s="13">
        <v>42</v>
      </c>
      <c r="E835" s="9">
        <v>1.0999999999999999E-2</v>
      </c>
      <c r="F835" s="9">
        <v>247.65299999999999</v>
      </c>
      <c r="G835" s="9">
        <v>62</v>
      </c>
      <c r="H835" s="9">
        <v>255</v>
      </c>
      <c r="I835" s="9">
        <v>-90</v>
      </c>
      <c r="J835" s="9">
        <v>1.0069999999999999</v>
      </c>
    </row>
    <row r="836" spans="1:13" x14ac:dyDescent="0.25">
      <c r="B836" s="1"/>
      <c r="C836" s="1"/>
      <c r="D836" s="13">
        <v>43</v>
      </c>
      <c r="E836" s="9">
        <v>1.0999999999999999E-2</v>
      </c>
      <c r="F836" s="9">
        <v>246.89500000000001</v>
      </c>
      <c r="G836" s="9">
        <v>60</v>
      </c>
      <c r="H836" s="9">
        <v>255</v>
      </c>
      <c r="I836" s="9">
        <v>-90</v>
      </c>
      <c r="J836" s="9">
        <v>1.0069999999999999</v>
      </c>
    </row>
    <row r="837" spans="1:13" x14ac:dyDescent="0.25">
      <c r="B837" s="1"/>
      <c r="C837" s="1"/>
      <c r="D837" s="13">
        <v>44</v>
      </c>
      <c r="E837" s="9">
        <v>1E-3</v>
      </c>
      <c r="F837" s="9">
        <v>4.2309999999999999</v>
      </c>
      <c r="G837" s="9">
        <v>0</v>
      </c>
      <c r="H837" s="9">
        <v>40</v>
      </c>
      <c r="I837" s="9">
        <v>-90</v>
      </c>
      <c r="J837" s="9">
        <v>0.129</v>
      </c>
    </row>
    <row r="838" spans="1:13" x14ac:dyDescent="0.25">
      <c r="B838" s="1"/>
      <c r="C838" s="1"/>
      <c r="D838" s="13">
        <v>45</v>
      </c>
      <c r="E838" s="9">
        <v>24.28</v>
      </c>
      <c r="F838" s="9">
        <v>242.91900000000001</v>
      </c>
      <c r="G838" s="9">
        <v>0</v>
      </c>
      <c r="H838" s="9">
        <v>255</v>
      </c>
      <c r="I838" s="9">
        <v>0</v>
      </c>
      <c r="J838" s="9">
        <v>0</v>
      </c>
    </row>
    <row r="839" spans="1:13" x14ac:dyDescent="0.25">
      <c r="B839" s="1"/>
      <c r="C839" s="1"/>
      <c r="D839" s="13">
        <v>46</v>
      </c>
      <c r="E839" s="10">
        <v>4.5919999999999999E-4</v>
      </c>
      <c r="F839" s="9">
        <v>10</v>
      </c>
      <c r="G839" s="9">
        <v>0</v>
      </c>
      <c r="H839" s="9">
        <v>40</v>
      </c>
      <c r="I839" s="9">
        <v>-90</v>
      </c>
      <c r="J839" s="9">
        <v>3.2000000000000001E-2</v>
      </c>
    </row>
    <row r="840" spans="1:13" x14ac:dyDescent="0.25">
      <c r="B840" s="1"/>
      <c r="C840" s="1"/>
      <c r="D840" s="13">
        <v>47</v>
      </c>
      <c r="E840" s="10">
        <v>3.4440000000000002E-4</v>
      </c>
      <c r="F840" s="9">
        <v>112</v>
      </c>
      <c r="G840" s="9">
        <v>100</v>
      </c>
      <c r="H840" s="9">
        <v>126</v>
      </c>
      <c r="I840" s="9">
        <v>-90</v>
      </c>
      <c r="J840" s="9">
        <v>2.1000000000000001E-2</v>
      </c>
    </row>
    <row r="841" spans="1:13" x14ac:dyDescent="0.25">
      <c r="B841" s="1"/>
      <c r="C841" s="1"/>
      <c r="D841" s="13">
        <v>48</v>
      </c>
      <c r="E841" s="9">
        <v>1E-3</v>
      </c>
      <c r="F841" s="9">
        <v>155.9</v>
      </c>
      <c r="G841" s="9">
        <v>68</v>
      </c>
      <c r="H841" s="9">
        <v>184</v>
      </c>
      <c r="I841" s="9">
        <v>-90</v>
      </c>
      <c r="J841" s="9">
        <v>9.6000000000000002E-2</v>
      </c>
    </row>
    <row r="842" spans="1:13" x14ac:dyDescent="0.25">
      <c r="B842" s="1"/>
      <c r="C842" s="1"/>
      <c r="D842" s="13">
        <v>49</v>
      </c>
      <c r="E842" s="10">
        <v>5.7399999999999997E-4</v>
      </c>
      <c r="F842" s="9">
        <v>129.6</v>
      </c>
      <c r="G842" s="9">
        <v>62</v>
      </c>
      <c r="H842" s="9">
        <v>190</v>
      </c>
      <c r="I842" s="9">
        <v>-90</v>
      </c>
      <c r="J842" s="9">
        <v>4.2999999999999997E-2</v>
      </c>
    </row>
    <row r="843" spans="1:13" x14ac:dyDescent="0.25">
      <c r="B843" s="1"/>
      <c r="C843" s="1"/>
      <c r="D843" s="13">
        <v>50</v>
      </c>
      <c r="E843" s="9">
        <v>24.28</v>
      </c>
      <c r="F843" s="9">
        <v>242.91900000000001</v>
      </c>
      <c r="G843" s="9">
        <v>0</v>
      </c>
      <c r="H843" s="9">
        <v>255</v>
      </c>
      <c r="I843" s="9">
        <v>0</v>
      </c>
      <c r="J843" s="9">
        <v>0</v>
      </c>
    </row>
    <row r="844" spans="1:13" x14ac:dyDescent="0.25">
      <c r="B844" s="1"/>
      <c r="C844" s="1"/>
      <c r="D844" s="13">
        <v>51</v>
      </c>
      <c r="E844" s="9">
        <v>24.28</v>
      </c>
      <c r="F844" s="9">
        <v>242.91900000000001</v>
      </c>
      <c r="G844" s="9">
        <v>0</v>
      </c>
      <c r="H844" s="9">
        <v>255</v>
      </c>
      <c r="I844" s="9">
        <v>0</v>
      </c>
      <c r="J844" s="9">
        <v>0</v>
      </c>
    </row>
    <row r="845" spans="1:13" x14ac:dyDescent="0.25">
      <c r="B845" s="1"/>
      <c r="C845" s="1"/>
      <c r="D845" s="13">
        <v>52</v>
      </c>
      <c r="E845" s="9">
        <v>24.28</v>
      </c>
      <c r="F845" s="9">
        <v>242.91900000000001</v>
      </c>
      <c r="G845" s="9">
        <v>0</v>
      </c>
      <c r="H845" s="9">
        <v>255</v>
      </c>
      <c r="I845" s="9">
        <v>0</v>
      </c>
      <c r="J845" s="9">
        <v>0</v>
      </c>
    </row>
    <row r="846" spans="1:13" x14ac:dyDescent="0.25">
      <c r="B846" s="1"/>
      <c r="C846" s="1"/>
    </row>
    <row r="847" spans="1:13" x14ac:dyDescent="0.25">
      <c r="B847" s="1"/>
      <c r="C847" s="1"/>
    </row>
    <row r="848" spans="1:13" ht="18.600000000000001" customHeight="1" x14ac:dyDescent="0.25">
      <c r="A848">
        <v>4</v>
      </c>
      <c r="B848" s="1" t="s">
        <v>68</v>
      </c>
      <c r="C848" s="1" t="s">
        <v>65</v>
      </c>
      <c r="E848" s="1" t="s">
        <v>64</v>
      </c>
      <c r="F848" t="s">
        <v>29</v>
      </c>
      <c r="G848" t="s">
        <v>47</v>
      </c>
      <c r="H848">
        <v>3</v>
      </c>
      <c r="I848">
        <v>0.51400000000000001</v>
      </c>
      <c r="J848">
        <v>0</v>
      </c>
      <c r="K848">
        <v>3</v>
      </c>
      <c r="L848">
        <v>1</v>
      </c>
      <c r="M848">
        <v>0</v>
      </c>
    </row>
    <row r="849" spans="2:13" ht="18.600000000000001" customHeight="1" x14ac:dyDescent="0.25">
      <c r="B849" s="1" t="s">
        <v>68</v>
      </c>
      <c r="C849" s="1" t="s">
        <v>65</v>
      </c>
      <c r="E849" s="1" t="s">
        <v>64</v>
      </c>
      <c r="F849" t="s">
        <v>29</v>
      </c>
      <c r="G849" s="1" t="s">
        <v>49</v>
      </c>
      <c r="H849">
        <v>3</v>
      </c>
      <c r="I849">
        <v>0.32100000000000001</v>
      </c>
      <c r="J849">
        <v>0</v>
      </c>
      <c r="K849">
        <v>3</v>
      </c>
      <c r="L849">
        <v>0.98599999999999999</v>
      </c>
      <c r="M849">
        <v>0</v>
      </c>
    </row>
    <row r="850" spans="2:13" ht="18.600000000000001" customHeight="1" x14ac:dyDescent="0.25">
      <c r="B850" s="1" t="s">
        <v>68</v>
      </c>
      <c r="C850" s="1" t="s">
        <v>65</v>
      </c>
      <c r="E850" s="1" t="s">
        <v>64</v>
      </c>
      <c r="F850" t="s">
        <v>29</v>
      </c>
      <c r="G850" t="s">
        <v>50</v>
      </c>
      <c r="H850">
        <v>3</v>
      </c>
      <c r="I850">
        <v>0.33600000000000002</v>
      </c>
      <c r="J850">
        <v>0</v>
      </c>
      <c r="K850">
        <v>3</v>
      </c>
      <c r="L850">
        <v>1</v>
      </c>
      <c r="M850">
        <v>0.13682800000000001</v>
      </c>
    </row>
    <row r="851" spans="2:13" ht="18.600000000000001" customHeight="1" x14ac:dyDescent="0.25">
      <c r="B851" s="1" t="s">
        <v>68</v>
      </c>
      <c r="C851" s="1" t="s">
        <v>65</v>
      </c>
      <c r="E851" s="1" t="s">
        <v>64</v>
      </c>
      <c r="F851" t="s">
        <v>29</v>
      </c>
      <c r="G851" t="s">
        <v>66</v>
      </c>
      <c r="H851">
        <v>3</v>
      </c>
      <c r="I851">
        <v>1.014</v>
      </c>
      <c r="J851">
        <v>7.1012000000000006E-2</v>
      </c>
      <c r="K851">
        <v>3</v>
      </c>
      <c r="L851">
        <v>1.014</v>
      </c>
      <c r="M851">
        <v>0.10738399999999999</v>
      </c>
    </row>
    <row r="852" spans="2:13" ht="18.600000000000001" customHeight="1" x14ac:dyDescent="0.25">
      <c r="B852" s="1" t="s">
        <v>68</v>
      </c>
      <c r="C852" s="1" t="s">
        <v>65</v>
      </c>
      <c r="E852" s="1" t="s">
        <v>64</v>
      </c>
      <c r="F852" t="s">
        <v>29</v>
      </c>
      <c r="G852" t="s">
        <v>43</v>
      </c>
      <c r="H852">
        <v>3</v>
      </c>
      <c r="I852">
        <v>0.63</v>
      </c>
      <c r="J852">
        <v>3.6372000000000002E-2</v>
      </c>
      <c r="K852">
        <v>3</v>
      </c>
      <c r="L852">
        <v>1</v>
      </c>
      <c r="M852">
        <v>8.3136000000000002E-2</v>
      </c>
    </row>
    <row r="853" spans="2:13" ht="18.600000000000001" customHeight="1" x14ac:dyDescent="0.25">
      <c r="B853" s="1" t="s">
        <v>68</v>
      </c>
      <c r="C853" s="1" t="s">
        <v>65</v>
      </c>
      <c r="E853" s="1" t="s">
        <v>64</v>
      </c>
      <c r="F853" t="s">
        <v>29</v>
      </c>
      <c r="G853" t="s">
        <v>44</v>
      </c>
      <c r="H853">
        <v>3</v>
      </c>
      <c r="I853">
        <v>0.91100000000000003</v>
      </c>
      <c r="J853">
        <v>0.28404800000000002</v>
      </c>
      <c r="K853">
        <v>3</v>
      </c>
      <c r="L853">
        <v>1.0069999999999999</v>
      </c>
      <c r="M853">
        <v>9.5259999999999997E-2</v>
      </c>
    </row>
    <row r="854" spans="2:13" ht="18.600000000000001" customHeight="1" x14ac:dyDescent="0.25">
      <c r="B854" s="1" t="s">
        <v>68</v>
      </c>
      <c r="C854" s="1" t="s">
        <v>65</v>
      </c>
      <c r="E854" s="1" t="s">
        <v>64</v>
      </c>
      <c r="F854" t="s">
        <v>29</v>
      </c>
      <c r="G854" t="s">
        <v>46</v>
      </c>
      <c r="H854">
        <v>3</v>
      </c>
      <c r="I854">
        <v>0.89</v>
      </c>
      <c r="J854">
        <v>0.15414799999999998</v>
      </c>
      <c r="K854">
        <v>3</v>
      </c>
      <c r="L854">
        <v>1.0069999999999999</v>
      </c>
      <c r="M854">
        <v>0.166272</v>
      </c>
    </row>
    <row r="855" spans="2:13" ht="18.600000000000001" customHeight="1" x14ac:dyDescent="0.25">
      <c r="B855" s="1" t="s">
        <v>68</v>
      </c>
      <c r="C855" s="1" t="s">
        <v>65</v>
      </c>
      <c r="E855" s="1" t="s">
        <v>64</v>
      </c>
      <c r="F855" t="s">
        <v>29</v>
      </c>
      <c r="G855" t="s">
        <v>590</v>
      </c>
      <c r="H855">
        <v>3</v>
      </c>
      <c r="I855">
        <v>0.90600000000000003</v>
      </c>
      <c r="J855">
        <v>0.15934399999999999</v>
      </c>
      <c r="K855">
        <v>3</v>
      </c>
      <c r="L855">
        <v>0.99099999999999999</v>
      </c>
      <c r="M855">
        <v>0</v>
      </c>
    </row>
    <row r="856" spans="2:13" ht="18.600000000000001" customHeight="1" x14ac:dyDescent="0.25">
      <c r="B856" s="1" t="s">
        <v>68</v>
      </c>
      <c r="C856" s="1" t="s">
        <v>65</v>
      </c>
      <c r="E856" s="1" t="s">
        <v>64</v>
      </c>
      <c r="F856" t="s">
        <v>29</v>
      </c>
      <c r="G856" t="s">
        <v>67</v>
      </c>
      <c r="H856">
        <v>3</v>
      </c>
      <c r="I856">
        <v>0.73599999999999999</v>
      </c>
      <c r="J856">
        <v>0.195716</v>
      </c>
      <c r="K856">
        <v>3</v>
      </c>
      <c r="L856">
        <v>1.0189999999999999</v>
      </c>
      <c r="M856">
        <v>0</v>
      </c>
    </row>
    <row r="857" spans="2:13" ht="18.600000000000001" customHeight="1" x14ac:dyDescent="0.25">
      <c r="B857" s="1" t="s">
        <v>68</v>
      </c>
      <c r="C857" s="1" t="s">
        <v>65</v>
      </c>
      <c r="E857" s="1" t="s">
        <v>64</v>
      </c>
      <c r="F857" t="s">
        <v>29</v>
      </c>
      <c r="G857" t="s">
        <v>52</v>
      </c>
      <c r="H857">
        <v>3</v>
      </c>
      <c r="I857">
        <v>0.91300000000000003</v>
      </c>
      <c r="J857">
        <v>0.18359200000000001</v>
      </c>
      <c r="K857">
        <v>3</v>
      </c>
      <c r="L857">
        <v>0.998</v>
      </c>
      <c r="M857">
        <v>0</v>
      </c>
    </row>
    <row r="858" spans="2:13" ht="18.600000000000001" customHeight="1" x14ac:dyDescent="0.25">
      <c r="B858" s="1" t="s">
        <v>68</v>
      </c>
      <c r="C858" s="1" t="s">
        <v>65</v>
      </c>
      <c r="E858" s="1" t="s">
        <v>64</v>
      </c>
      <c r="F858" t="s">
        <v>29</v>
      </c>
      <c r="G858" t="s">
        <v>14</v>
      </c>
      <c r="H858">
        <v>3</v>
      </c>
      <c r="I858">
        <v>0.55900000000000005</v>
      </c>
      <c r="J858">
        <v>0</v>
      </c>
      <c r="K858">
        <v>3</v>
      </c>
      <c r="L858">
        <v>1.012</v>
      </c>
      <c r="M858">
        <v>0.195716</v>
      </c>
    </row>
    <row r="859" spans="2:13" ht="18.600000000000001" customHeight="1" x14ac:dyDescent="0.25">
      <c r="B859" s="1" t="s">
        <v>68</v>
      </c>
      <c r="C859" s="1" t="s">
        <v>65</v>
      </c>
      <c r="E859" s="1" t="s">
        <v>64</v>
      </c>
      <c r="F859" t="s">
        <v>29</v>
      </c>
      <c r="G859" t="s">
        <v>53</v>
      </c>
      <c r="H859">
        <v>3</v>
      </c>
      <c r="I859">
        <v>0.28299999999999997</v>
      </c>
      <c r="J859">
        <v>0</v>
      </c>
      <c r="K859">
        <v>3</v>
      </c>
      <c r="L859">
        <v>0.998</v>
      </c>
      <c r="M859">
        <v>6.0620000000000007E-2</v>
      </c>
    </row>
    <row r="860" spans="2:13" ht="18.600000000000001" customHeight="1" x14ac:dyDescent="0.25">
      <c r="B860" s="1" t="s">
        <v>68</v>
      </c>
      <c r="C860" s="1" t="s">
        <v>65</v>
      </c>
      <c r="E860" s="1" t="s">
        <v>64</v>
      </c>
      <c r="F860" t="s">
        <v>29</v>
      </c>
      <c r="G860" t="s">
        <v>31</v>
      </c>
      <c r="H860">
        <v>3</v>
      </c>
      <c r="I860">
        <v>1.0580000000000001</v>
      </c>
      <c r="J860">
        <v>8.1404000000000004E-2</v>
      </c>
      <c r="K860">
        <v>3</v>
      </c>
      <c r="L860">
        <v>0.998</v>
      </c>
      <c r="M860">
        <v>0.41741200000000001</v>
      </c>
    </row>
    <row r="861" spans="2:13" ht="18.600000000000001" customHeight="1" x14ac:dyDescent="0.25">
      <c r="B861" s="1" t="s">
        <v>68</v>
      </c>
      <c r="C861" s="1" t="s">
        <v>65</v>
      </c>
      <c r="E861" s="1" t="s">
        <v>64</v>
      </c>
      <c r="F861" t="s">
        <v>29</v>
      </c>
      <c r="G861" t="s">
        <v>32</v>
      </c>
      <c r="H861">
        <v>3</v>
      </c>
      <c r="I861">
        <v>0.375</v>
      </c>
      <c r="J861">
        <v>4.6764E-2</v>
      </c>
      <c r="K861">
        <v>3</v>
      </c>
      <c r="L861">
        <v>0.99099999999999999</v>
      </c>
      <c r="M861">
        <v>0.18532399999999999</v>
      </c>
    </row>
    <row r="863" spans="2:13" x14ac:dyDescent="0.25">
      <c r="B863" s="1"/>
      <c r="C863" s="1"/>
      <c r="D863" s="13"/>
      <c r="E863" s="1"/>
    </row>
    <row r="864" spans="2:13" x14ac:dyDescent="0.25">
      <c r="B864" s="1"/>
      <c r="C864" s="1"/>
      <c r="E864" t="s">
        <v>373</v>
      </c>
      <c r="F864" t="s">
        <v>374</v>
      </c>
      <c r="G864" t="s">
        <v>375</v>
      </c>
      <c r="H864" t="s">
        <v>376</v>
      </c>
      <c r="I864" t="s">
        <v>377</v>
      </c>
      <c r="J864" t="s">
        <v>378</v>
      </c>
      <c r="L864" t="s">
        <v>379</v>
      </c>
      <c r="M864" t="s">
        <v>380</v>
      </c>
    </row>
    <row r="865" spans="2:13" x14ac:dyDescent="0.25">
      <c r="B865" s="1"/>
      <c r="C865" s="1"/>
      <c r="D865" s="13">
        <v>1</v>
      </c>
      <c r="E865" s="9">
        <v>7.0000000000000001E-3</v>
      </c>
      <c r="F865" s="9">
        <v>36.695</v>
      </c>
      <c r="G865" s="9">
        <v>29.667000000000002</v>
      </c>
      <c r="H865" s="9">
        <v>96</v>
      </c>
      <c r="I865" s="9">
        <v>-90</v>
      </c>
      <c r="J865" s="9">
        <v>1</v>
      </c>
      <c r="K865" s="11"/>
      <c r="L865" s="9">
        <v>1</v>
      </c>
      <c r="M865" s="12">
        <f>1.732*J871</f>
        <v>0</v>
      </c>
    </row>
    <row r="866" spans="2:13" x14ac:dyDescent="0.25">
      <c r="B866" s="1"/>
      <c r="C866" s="1"/>
      <c r="D866" s="13">
        <v>2</v>
      </c>
      <c r="E866" s="9">
        <v>7.0000000000000001E-3</v>
      </c>
      <c r="F866" s="9">
        <v>37.256999999999998</v>
      </c>
      <c r="G866" s="9">
        <v>30.667000000000002</v>
      </c>
      <c r="H866" s="9">
        <v>37.332999999999998</v>
      </c>
      <c r="I866" s="9">
        <v>-90</v>
      </c>
      <c r="J866" s="9">
        <v>0.98599999999999999</v>
      </c>
      <c r="K866" s="11"/>
      <c r="L866" s="9">
        <v>0.98599999999999999</v>
      </c>
      <c r="M866" s="12">
        <f t="shared" ref="M866:M870" si="31">1.732*J872</f>
        <v>0</v>
      </c>
    </row>
    <row r="867" spans="2:13" x14ac:dyDescent="0.25">
      <c r="B867" s="1"/>
      <c r="C867" s="1"/>
      <c r="D867" s="13">
        <v>3</v>
      </c>
      <c r="E867" s="9">
        <v>7.0000000000000001E-3</v>
      </c>
      <c r="F867" s="9">
        <v>37.661999999999999</v>
      </c>
      <c r="G867" s="9">
        <v>30.667000000000002</v>
      </c>
      <c r="H867" s="9">
        <v>91.667000000000002</v>
      </c>
      <c r="I867" s="9">
        <v>-90</v>
      </c>
      <c r="J867" s="9">
        <v>1</v>
      </c>
      <c r="K867" s="11"/>
      <c r="L867" s="9">
        <v>1</v>
      </c>
      <c r="M867" s="12">
        <f t="shared" si="31"/>
        <v>0.13682800000000001</v>
      </c>
    </row>
    <row r="868" spans="2:13" x14ac:dyDescent="0.25">
      <c r="B868" s="1"/>
      <c r="C868" s="1"/>
      <c r="D868" s="13">
        <v>4</v>
      </c>
      <c r="E868" s="9">
        <v>4.0000000000000001E-3</v>
      </c>
      <c r="F868" s="9">
        <v>236.46600000000001</v>
      </c>
      <c r="G868" s="9">
        <v>26.667000000000002</v>
      </c>
      <c r="H868" s="9">
        <v>255</v>
      </c>
      <c r="I868" s="9">
        <v>-90</v>
      </c>
      <c r="J868" s="9">
        <v>0.51400000000000001</v>
      </c>
      <c r="K868" s="11"/>
      <c r="L868" s="9">
        <v>0.51400000000000001</v>
      </c>
      <c r="M868" s="12">
        <f t="shared" si="31"/>
        <v>0</v>
      </c>
    </row>
    <row r="869" spans="2:13" x14ac:dyDescent="0.25">
      <c r="B869" s="1"/>
      <c r="C869" s="1"/>
      <c r="D869" s="13">
        <v>5</v>
      </c>
      <c r="E869" s="9">
        <v>2E-3</v>
      </c>
      <c r="F869" s="9">
        <v>240.399</v>
      </c>
      <c r="G869" s="9">
        <v>41.667000000000002</v>
      </c>
      <c r="H869" s="9">
        <v>255</v>
      </c>
      <c r="I869" s="9">
        <v>-90</v>
      </c>
      <c r="J869" s="9">
        <v>0.32100000000000001</v>
      </c>
      <c r="K869" s="11"/>
      <c r="L869" s="9">
        <v>0.32100000000000001</v>
      </c>
      <c r="M869" s="12">
        <f t="shared" si="31"/>
        <v>0</v>
      </c>
    </row>
    <row r="870" spans="2:13" x14ac:dyDescent="0.25">
      <c r="B870" s="1"/>
      <c r="C870" s="1"/>
      <c r="D870" s="13">
        <v>6</v>
      </c>
      <c r="E870" s="9">
        <v>2E-3</v>
      </c>
      <c r="F870" s="9">
        <v>217.32599999999999</v>
      </c>
      <c r="G870" s="9">
        <v>24.667000000000002</v>
      </c>
      <c r="H870" s="9">
        <v>255</v>
      </c>
      <c r="I870" s="9">
        <v>-90</v>
      </c>
      <c r="J870" s="9">
        <v>0.33600000000000002</v>
      </c>
      <c r="K870" s="11"/>
      <c r="L870" s="9">
        <v>0.33600000000000002</v>
      </c>
      <c r="M870" s="12">
        <f t="shared" si="31"/>
        <v>0</v>
      </c>
    </row>
    <row r="871" spans="2:13" x14ac:dyDescent="0.25">
      <c r="B871" s="1"/>
      <c r="C871" s="1"/>
      <c r="D871" s="13">
        <v>7</v>
      </c>
      <c r="E871" s="10">
        <v>8.0129999999999999</v>
      </c>
      <c r="F871" s="9">
        <v>220.976</v>
      </c>
      <c r="G871" s="9">
        <v>10</v>
      </c>
      <c r="H871" s="9">
        <v>255</v>
      </c>
      <c r="I871" s="9">
        <v>0</v>
      </c>
      <c r="J871" s="9">
        <v>0</v>
      </c>
      <c r="K871" s="11"/>
      <c r="L871" s="9">
        <v>1.014</v>
      </c>
      <c r="M871" s="12">
        <f>1.732*J885</f>
        <v>0.10738399999999999</v>
      </c>
    </row>
    <row r="872" spans="2:13" x14ac:dyDescent="0.25">
      <c r="B872" s="1"/>
      <c r="C872" s="1"/>
      <c r="D872" s="13">
        <v>8</v>
      </c>
      <c r="E872" s="10">
        <v>8.0129999999999999</v>
      </c>
      <c r="F872" s="9">
        <v>220.976</v>
      </c>
      <c r="G872" s="9">
        <v>10</v>
      </c>
      <c r="H872" s="9">
        <v>255</v>
      </c>
      <c r="I872" s="9">
        <v>0</v>
      </c>
      <c r="J872" s="9">
        <v>0</v>
      </c>
      <c r="K872" s="11"/>
      <c r="L872" s="9">
        <v>1</v>
      </c>
      <c r="M872" s="12">
        <f t="shared" ref="M872:M878" si="32">1.732*J886</f>
        <v>8.3136000000000002E-2</v>
      </c>
    </row>
    <row r="873" spans="2:13" x14ac:dyDescent="0.25">
      <c r="B873" s="1"/>
      <c r="C873" s="1"/>
      <c r="D873" s="13">
        <v>9</v>
      </c>
      <c r="E873" s="10">
        <v>6.1220000000000003E-4</v>
      </c>
      <c r="F873" s="9">
        <v>180.11099999999999</v>
      </c>
      <c r="G873" s="9">
        <v>41</v>
      </c>
      <c r="H873" s="9">
        <v>223</v>
      </c>
      <c r="I873" s="9">
        <v>-90</v>
      </c>
      <c r="J873" s="9">
        <v>7.9000000000000001E-2</v>
      </c>
      <c r="K873" s="11"/>
      <c r="L873" s="9">
        <v>1.0069999999999999</v>
      </c>
      <c r="M873" s="12">
        <f t="shared" si="32"/>
        <v>9.5259999999999997E-2</v>
      </c>
    </row>
    <row r="874" spans="2:13" x14ac:dyDescent="0.25">
      <c r="B874" s="1"/>
      <c r="C874" s="1"/>
      <c r="D874" s="13">
        <v>10</v>
      </c>
      <c r="E874" s="10">
        <v>8.0129999999999999</v>
      </c>
      <c r="F874" s="9">
        <v>220.976</v>
      </c>
      <c r="G874" s="9">
        <v>10</v>
      </c>
      <c r="H874" s="9">
        <v>255</v>
      </c>
      <c r="I874" s="9">
        <v>0</v>
      </c>
      <c r="J874" s="9">
        <v>0</v>
      </c>
      <c r="K874" s="11"/>
      <c r="L874" s="9">
        <v>1.0069999999999999</v>
      </c>
      <c r="M874" s="12">
        <f t="shared" si="32"/>
        <v>0.166272</v>
      </c>
    </row>
    <row r="875" spans="2:13" x14ac:dyDescent="0.25">
      <c r="B875" s="1"/>
      <c r="C875" s="1"/>
      <c r="D875" s="13">
        <v>11</v>
      </c>
      <c r="E875" s="10">
        <v>8.0129999999999999</v>
      </c>
      <c r="F875" s="9">
        <v>220.976</v>
      </c>
      <c r="G875" s="9">
        <v>10</v>
      </c>
      <c r="H875" s="9">
        <v>255</v>
      </c>
      <c r="I875" s="9">
        <v>0</v>
      </c>
      <c r="J875" s="9">
        <v>0</v>
      </c>
      <c r="K875" s="11"/>
      <c r="L875" s="9">
        <v>1.014</v>
      </c>
      <c r="M875" s="12">
        <f t="shared" si="32"/>
        <v>7.1012000000000006E-2</v>
      </c>
    </row>
    <row r="876" spans="2:13" x14ac:dyDescent="0.25">
      <c r="B876" s="1"/>
      <c r="C876" s="1"/>
      <c r="D876" s="13">
        <v>12</v>
      </c>
      <c r="E876" s="1">
        <v>8.0129999999999999</v>
      </c>
      <c r="F876">
        <v>220.976</v>
      </c>
      <c r="G876" s="11">
        <v>10</v>
      </c>
      <c r="H876" s="11">
        <v>255</v>
      </c>
      <c r="I876" s="11">
        <v>0</v>
      </c>
      <c r="J876" s="11">
        <v>0</v>
      </c>
      <c r="K876" s="11"/>
      <c r="L876" s="9">
        <v>0.63</v>
      </c>
      <c r="M876" s="12">
        <f t="shared" si="32"/>
        <v>3.6372000000000002E-2</v>
      </c>
    </row>
    <row r="877" spans="2:13" x14ac:dyDescent="0.25">
      <c r="B877" s="1"/>
      <c r="C877" s="1"/>
      <c r="D877" s="13">
        <v>13</v>
      </c>
      <c r="E877" s="9">
        <v>7.0000000000000001E-3</v>
      </c>
      <c r="F877" s="9">
        <v>38.902000000000001</v>
      </c>
      <c r="G877" s="9">
        <v>31.332999999999998</v>
      </c>
      <c r="H877" s="9">
        <v>198.667</v>
      </c>
      <c r="I877" s="9">
        <v>-90</v>
      </c>
      <c r="J877" s="9">
        <v>1.014</v>
      </c>
      <c r="K877" s="11"/>
      <c r="L877" s="9">
        <v>0.91100000000000003</v>
      </c>
      <c r="M877" s="12">
        <f t="shared" si="32"/>
        <v>0.28404800000000002</v>
      </c>
    </row>
    <row r="878" spans="2:13" x14ac:dyDescent="0.25">
      <c r="B878" s="1"/>
      <c r="C878" s="1"/>
      <c r="D878" s="13">
        <v>14</v>
      </c>
      <c r="E878" s="9">
        <v>7.0000000000000001E-3</v>
      </c>
      <c r="F878" s="9">
        <v>32.975000000000001</v>
      </c>
      <c r="G878" s="9">
        <v>27.667000000000002</v>
      </c>
      <c r="H878" s="9">
        <v>67.667000000000002</v>
      </c>
      <c r="I878" s="9">
        <v>-90</v>
      </c>
      <c r="J878" s="9">
        <v>1</v>
      </c>
      <c r="K878" s="11"/>
      <c r="L878" s="9">
        <v>0.89</v>
      </c>
      <c r="M878" s="12">
        <f t="shared" si="32"/>
        <v>0.15414799999999998</v>
      </c>
    </row>
    <row r="879" spans="2:13" x14ac:dyDescent="0.25">
      <c r="B879" s="1"/>
      <c r="C879" s="1"/>
      <c r="D879" s="13">
        <v>15</v>
      </c>
      <c r="E879" s="9">
        <v>7.0000000000000001E-3</v>
      </c>
      <c r="F879" s="9">
        <v>37.36</v>
      </c>
      <c r="G879" s="9">
        <v>31.332999999999998</v>
      </c>
      <c r="H879" s="9">
        <v>47.332999999999998</v>
      </c>
      <c r="I879" s="9">
        <v>-90.39</v>
      </c>
      <c r="J879" s="9">
        <v>1.0069999999999999</v>
      </c>
      <c r="K879" s="11"/>
      <c r="L879" s="9">
        <v>0.99099999999999999</v>
      </c>
      <c r="M879" s="12">
        <f>1.732*J903</f>
        <v>0</v>
      </c>
    </row>
    <row r="880" spans="2:13" x14ac:dyDescent="0.25">
      <c r="B880" s="1"/>
      <c r="C880" s="1"/>
      <c r="D880" s="13">
        <v>16</v>
      </c>
      <c r="E880" s="9">
        <v>7.0000000000000001E-3</v>
      </c>
      <c r="F880" s="9">
        <v>37.418999999999997</v>
      </c>
      <c r="G880" s="9">
        <v>31.332999999999998</v>
      </c>
      <c r="H880" s="9">
        <v>50</v>
      </c>
      <c r="I880" s="9">
        <v>-90</v>
      </c>
      <c r="J880" s="9">
        <v>1.0069999999999999</v>
      </c>
      <c r="K880" s="11"/>
      <c r="L880" s="9">
        <v>1.0189999999999999</v>
      </c>
      <c r="M880" s="12">
        <f t="shared" ref="M880:M888" si="33">1.732*J904</f>
        <v>0</v>
      </c>
    </row>
    <row r="881" spans="2:13" x14ac:dyDescent="0.25">
      <c r="B881" s="1"/>
      <c r="C881" s="1"/>
      <c r="D881" s="13">
        <v>17</v>
      </c>
      <c r="E881" s="9">
        <v>7.0000000000000001E-3</v>
      </c>
      <c r="F881" s="9">
        <v>92.272999999999996</v>
      </c>
      <c r="G881" s="9">
        <v>25.667000000000002</v>
      </c>
      <c r="H881" s="9">
        <v>95</v>
      </c>
      <c r="I881" s="9">
        <v>-90</v>
      </c>
      <c r="J881" s="9">
        <v>1.014</v>
      </c>
      <c r="K881" s="11"/>
      <c r="L881" s="9">
        <v>0.998</v>
      </c>
      <c r="M881" s="12">
        <f t="shared" si="33"/>
        <v>0</v>
      </c>
    </row>
    <row r="882" spans="2:13" x14ac:dyDescent="0.25">
      <c r="B882" s="1"/>
      <c r="C882" s="1"/>
      <c r="D882" s="13">
        <v>18</v>
      </c>
      <c r="E882" s="9">
        <v>4.0000000000000001E-3</v>
      </c>
      <c r="F882" s="9">
        <v>239.77099999999999</v>
      </c>
      <c r="G882" s="9">
        <v>33.332999999999998</v>
      </c>
      <c r="H882" s="9">
        <v>255</v>
      </c>
      <c r="I882" s="9">
        <v>-90</v>
      </c>
      <c r="J882" s="9">
        <v>0.63</v>
      </c>
      <c r="K882" s="11"/>
      <c r="L882" s="9">
        <v>1.012</v>
      </c>
      <c r="M882" s="12">
        <f t="shared" si="33"/>
        <v>0.195716</v>
      </c>
    </row>
    <row r="883" spans="2:13" x14ac:dyDescent="0.25">
      <c r="B883" s="1"/>
      <c r="C883" s="1"/>
      <c r="D883" s="13">
        <v>19</v>
      </c>
      <c r="E883" s="9">
        <v>6.0000000000000001E-3</v>
      </c>
      <c r="F883" s="9">
        <v>247.65899999999999</v>
      </c>
      <c r="G883" s="9">
        <v>32.332999999999998</v>
      </c>
      <c r="H883" s="9">
        <v>255</v>
      </c>
      <c r="I883" s="9">
        <v>-90</v>
      </c>
      <c r="J883" s="9">
        <v>0.91100000000000003</v>
      </c>
      <c r="K883" s="11"/>
      <c r="L883" s="9">
        <v>0.998</v>
      </c>
      <c r="M883" s="12">
        <f t="shared" si="33"/>
        <v>6.0620000000000007E-2</v>
      </c>
    </row>
    <row r="884" spans="2:13" x14ac:dyDescent="0.25">
      <c r="B884" s="1"/>
      <c r="C884" s="1"/>
      <c r="D884" s="13">
        <v>20</v>
      </c>
      <c r="E884" s="9">
        <v>6.0000000000000001E-3</v>
      </c>
      <c r="F884" s="9">
        <v>246.303</v>
      </c>
      <c r="G884" s="9">
        <v>33.667000000000002</v>
      </c>
      <c r="H884" s="9">
        <v>255</v>
      </c>
      <c r="I884" s="9">
        <v>-90</v>
      </c>
      <c r="J884" s="9">
        <v>0.89</v>
      </c>
      <c r="K884" s="11"/>
      <c r="L884" s="9">
        <v>0.90600000000000003</v>
      </c>
      <c r="M884" s="12">
        <f t="shared" si="33"/>
        <v>0.15934399999999999</v>
      </c>
    </row>
    <row r="885" spans="2:13" x14ac:dyDescent="0.25">
      <c r="B885" s="1"/>
      <c r="C885" s="1"/>
      <c r="D885" s="13">
        <v>21</v>
      </c>
      <c r="E885" s="10">
        <v>4.6910000000000002E-4</v>
      </c>
      <c r="F885" s="9">
        <v>22.933</v>
      </c>
      <c r="G885" s="9">
        <v>17.332999999999998</v>
      </c>
      <c r="H885" s="9">
        <v>31.667000000000002</v>
      </c>
      <c r="I885" s="9">
        <v>-90</v>
      </c>
      <c r="J885" s="9">
        <v>6.2E-2</v>
      </c>
      <c r="K885" s="11"/>
      <c r="L885" s="9">
        <v>0.73599999999999999</v>
      </c>
      <c r="M885" s="12">
        <f t="shared" si="33"/>
        <v>0.195716</v>
      </c>
    </row>
    <row r="886" spans="2:13" x14ac:dyDescent="0.25">
      <c r="B886" s="1"/>
      <c r="C886" s="1"/>
      <c r="D886" s="13">
        <v>22</v>
      </c>
      <c r="E886" s="10">
        <v>3.7530000000000002E-4</v>
      </c>
      <c r="F886" s="9">
        <v>97.375</v>
      </c>
      <c r="G886" s="9">
        <v>25.667000000000002</v>
      </c>
      <c r="H886" s="9">
        <v>176.667</v>
      </c>
      <c r="I886" s="9">
        <v>-90</v>
      </c>
      <c r="J886" s="9">
        <v>4.8000000000000001E-2</v>
      </c>
      <c r="K886" s="11"/>
      <c r="L886" s="9">
        <v>0.91300000000000003</v>
      </c>
      <c r="M886" s="12">
        <f t="shared" si="33"/>
        <v>0.18359200000000001</v>
      </c>
    </row>
    <row r="887" spans="2:13" x14ac:dyDescent="0.25">
      <c r="B887" s="1"/>
      <c r="C887" s="1"/>
      <c r="D887" s="13">
        <v>23</v>
      </c>
      <c r="E887" s="10">
        <v>4.2220000000000002E-4</v>
      </c>
      <c r="F887" s="9">
        <v>39.555999999999997</v>
      </c>
      <c r="G887" s="9">
        <v>26</v>
      </c>
      <c r="H887" s="9">
        <v>48.332999999999998</v>
      </c>
      <c r="I887" s="9">
        <v>-90</v>
      </c>
      <c r="J887" s="9">
        <v>5.5E-2</v>
      </c>
      <c r="K887" s="11"/>
      <c r="L887" s="9">
        <v>0.55900000000000005</v>
      </c>
      <c r="M887" s="12">
        <f t="shared" si="33"/>
        <v>0</v>
      </c>
    </row>
    <row r="888" spans="2:13" x14ac:dyDescent="0.25">
      <c r="B888" s="1"/>
      <c r="C888" s="1"/>
      <c r="D888" s="13">
        <v>24</v>
      </c>
      <c r="E888" s="10">
        <v>7.0370000000000003E-4</v>
      </c>
      <c r="F888" s="9">
        <v>65.289000000000001</v>
      </c>
      <c r="G888" s="9">
        <v>33.667000000000002</v>
      </c>
      <c r="H888" s="9">
        <v>74</v>
      </c>
      <c r="I888" s="9">
        <v>-90</v>
      </c>
      <c r="J888" s="9">
        <v>9.6000000000000002E-2</v>
      </c>
      <c r="K888" s="11"/>
      <c r="L888" s="9">
        <v>0.28299999999999997</v>
      </c>
      <c r="M888" s="12">
        <f t="shared" si="33"/>
        <v>0</v>
      </c>
    </row>
    <row r="889" spans="2:13" x14ac:dyDescent="0.25">
      <c r="B889" s="1"/>
      <c r="C889" s="1"/>
      <c r="D889" s="13">
        <v>25</v>
      </c>
      <c r="E889" s="10">
        <v>3.2840000000000001E-4</v>
      </c>
      <c r="F889" s="9">
        <v>62.429000000000002</v>
      </c>
      <c r="G889" s="9">
        <v>28.667000000000002</v>
      </c>
      <c r="H889" s="9">
        <v>93.332999999999998</v>
      </c>
      <c r="I889" s="9">
        <v>-90</v>
      </c>
      <c r="J889" s="9">
        <v>4.1000000000000002E-2</v>
      </c>
      <c r="K889" s="11"/>
      <c r="L889" s="9">
        <v>0.998</v>
      </c>
      <c r="M889" s="12">
        <f>1.732*J917</f>
        <v>0.41741200000000001</v>
      </c>
    </row>
    <row r="890" spans="2:13" x14ac:dyDescent="0.25">
      <c r="B890" s="1"/>
      <c r="C890" s="1"/>
      <c r="D890" s="13">
        <v>26</v>
      </c>
      <c r="E890" s="10">
        <v>1.8770000000000001E-4</v>
      </c>
      <c r="F890" s="9">
        <v>61.582999999999998</v>
      </c>
      <c r="G890" s="9">
        <v>20.667000000000002</v>
      </c>
      <c r="H890" s="9">
        <v>139.667</v>
      </c>
      <c r="I890" s="9">
        <v>-90</v>
      </c>
      <c r="J890" s="9">
        <v>2.1000000000000001E-2</v>
      </c>
      <c r="K890" s="11"/>
      <c r="L890" s="9">
        <v>0.99099999999999999</v>
      </c>
      <c r="M890" s="12">
        <f t="shared" ref="M890:M892" si="34">1.732*J918</f>
        <v>0.18532399999999999</v>
      </c>
    </row>
    <row r="891" spans="2:13" x14ac:dyDescent="0.25">
      <c r="B891" s="1"/>
      <c r="C891" s="1"/>
      <c r="D891" s="13">
        <v>27</v>
      </c>
      <c r="E891" s="9">
        <v>1E-3</v>
      </c>
      <c r="F891" s="9">
        <v>79.387</v>
      </c>
      <c r="G891" s="9">
        <v>28.332999999999998</v>
      </c>
      <c r="H891" s="9">
        <v>127</v>
      </c>
      <c r="I891" s="9">
        <v>-90</v>
      </c>
      <c r="J891" s="9">
        <v>0.16400000000000001</v>
      </c>
      <c r="K891" s="11"/>
      <c r="L891" s="9">
        <v>1.0580000000000001</v>
      </c>
      <c r="M891" s="12">
        <f t="shared" si="34"/>
        <v>8.1404000000000004E-2</v>
      </c>
    </row>
    <row r="892" spans="2:13" x14ac:dyDescent="0.25">
      <c r="B892" s="1"/>
      <c r="C892" s="1"/>
      <c r="D892" s="13">
        <v>28</v>
      </c>
      <c r="E892" s="10">
        <v>6.5680000000000003E-4</v>
      </c>
      <c r="F892" s="9">
        <v>40.524000000000001</v>
      </c>
      <c r="G892" s="9">
        <v>21</v>
      </c>
      <c r="H892" s="9">
        <v>46</v>
      </c>
      <c r="I892" s="9">
        <v>-90</v>
      </c>
      <c r="J892" s="9">
        <v>8.8999999999999996E-2</v>
      </c>
      <c r="K892" s="11"/>
      <c r="L892" s="9">
        <v>0.375</v>
      </c>
      <c r="M892" s="12">
        <f t="shared" si="34"/>
        <v>4.6764E-2</v>
      </c>
    </row>
    <row r="893" spans="2:13" x14ac:dyDescent="0.25">
      <c r="B893" s="1"/>
      <c r="C893" s="1"/>
      <c r="D893" s="13">
        <v>29</v>
      </c>
      <c r="E893" s="9">
        <v>7.0000000000000001E-3</v>
      </c>
      <c r="F893" s="9">
        <v>37.962000000000003</v>
      </c>
      <c r="G893" s="9">
        <v>32.667000000000002</v>
      </c>
      <c r="H893" s="9">
        <v>125.667</v>
      </c>
      <c r="I893" s="9">
        <v>-90</v>
      </c>
      <c r="J893" s="9">
        <v>0.99099999999999999</v>
      </c>
      <c r="K893" s="11"/>
      <c r="L893" s="12"/>
      <c r="M893" s="12"/>
    </row>
    <row r="894" spans="2:13" x14ac:dyDescent="0.25">
      <c r="B894" s="1"/>
      <c r="C894" s="1"/>
      <c r="D894" s="13">
        <v>30</v>
      </c>
      <c r="E894" s="9">
        <v>7.0000000000000001E-3</v>
      </c>
      <c r="F894" s="9">
        <v>37.406999999999996</v>
      </c>
      <c r="G894" s="9">
        <v>31.667000000000002</v>
      </c>
      <c r="H894" s="9">
        <v>58.667000000000002</v>
      </c>
      <c r="I894" s="9">
        <v>-90</v>
      </c>
      <c r="J894" s="9">
        <v>1.0189999999999999</v>
      </c>
      <c r="K894" s="11"/>
      <c r="L894" s="12"/>
      <c r="M894" s="12"/>
    </row>
    <row r="895" spans="2:13" x14ac:dyDescent="0.25">
      <c r="B895" s="1"/>
      <c r="C895" s="1"/>
      <c r="D895" s="13">
        <v>31</v>
      </c>
      <c r="E895" s="9">
        <v>7.0000000000000001E-3</v>
      </c>
      <c r="F895" s="9">
        <v>37.274999999999999</v>
      </c>
      <c r="G895" s="9">
        <v>31</v>
      </c>
      <c r="H895" s="9">
        <v>37.332999999999998</v>
      </c>
      <c r="I895" s="9">
        <v>-90</v>
      </c>
      <c r="J895" s="9">
        <v>0.998</v>
      </c>
      <c r="K895" s="11"/>
      <c r="L895" s="12"/>
      <c r="M895" s="12"/>
    </row>
    <row r="896" spans="2:13" x14ac:dyDescent="0.25">
      <c r="B896" s="1"/>
      <c r="C896" s="1"/>
      <c r="D896" s="13">
        <v>32</v>
      </c>
      <c r="E896" s="9">
        <v>7.0000000000000001E-3</v>
      </c>
      <c r="F896" s="9">
        <v>38.103999999999999</v>
      </c>
      <c r="G896" s="9">
        <v>31.667000000000002</v>
      </c>
      <c r="H896" s="9">
        <v>153.333</v>
      </c>
      <c r="I896" s="9">
        <v>-90</v>
      </c>
      <c r="J896" s="9">
        <v>1.012</v>
      </c>
      <c r="K896" s="11"/>
      <c r="L896" s="12"/>
      <c r="M896" s="12"/>
    </row>
    <row r="897" spans="2:10" x14ac:dyDescent="0.25">
      <c r="B897" s="1"/>
      <c r="C897" s="1"/>
      <c r="D897" s="13">
        <v>33</v>
      </c>
      <c r="E897" s="9">
        <v>7.0000000000000001E-3</v>
      </c>
      <c r="F897" s="9">
        <v>38.161999999999999</v>
      </c>
      <c r="G897" s="9">
        <v>31.667000000000002</v>
      </c>
      <c r="H897" s="9">
        <v>153.333</v>
      </c>
      <c r="I897" s="9">
        <v>-90</v>
      </c>
      <c r="J897" s="9">
        <v>0.998</v>
      </c>
    </row>
    <row r="898" spans="2:10" x14ac:dyDescent="0.25">
      <c r="B898" s="1"/>
      <c r="C898" s="1"/>
      <c r="D898" s="13">
        <v>34</v>
      </c>
      <c r="E898" s="9">
        <v>6.0000000000000001E-3</v>
      </c>
      <c r="F898" s="9">
        <v>240.517</v>
      </c>
      <c r="G898" s="9">
        <v>26.667000000000002</v>
      </c>
      <c r="H898" s="9">
        <v>255</v>
      </c>
      <c r="I898" s="9">
        <v>-90</v>
      </c>
      <c r="J898" s="9">
        <v>0.90600000000000003</v>
      </c>
    </row>
    <row r="899" spans="2:10" x14ac:dyDescent="0.25">
      <c r="B899" s="1"/>
      <c r="C899" s="1"/>
      <c r="D899" s="13">
        <v>35</v>
      </c>
      <c r="E899" s="9">
        <v>5.0000000000000001E-3</v>
      </c>
      <c r="F899" s="9">
        <v>244.01599999999999</v>
      </c>
      <c r="G899" s="9">
        <v>31.332999999999998</v>
      </c>
      <c r="H899" s="9">
        <v>255</v>
      </c>
      <c r="I899" s="9">
        <v>-90</v>
      </c>
      <c r="J899" s="9">
        <v>0.73599999999999999</v>
      </c>
    </row>
    <row r="900" spans="2:10" x14ac:dyDescent="0.25">
      <c r="B900" s="1"/>
      <c r="C900" s="1"/>
      <c r="D900" s="13">
        <v>36</v>
      </c>
      <c r="E900" s="9">
        <v>7.0000000000000001E-3</v>
      </c>
      <c r="F900" s="9">
        <v>241.45599999999999</v>
      </c>
      <c r="G900" s="9">
        <v>31.332999999999998</v>
      </c>
      <c r="H900" s="9">
        <v>255</v>
      </c>
      <c r="I900" s="9">
        <v>-90</v>
      </c>
      <c r="J900" s="9">
        <v>0.91300000000000003</v>
      </c>
    </row>
    <row r="901" spans="2:10" x14ac:dyDescent="0.25">
      <c r="B901" s="1"/>
      <c r="C901" s="1"/>
      <c r="D901" s="13">
        <v>37</v>
      </c>
      <c r="E901" s="9">
        <v>4.0000000000000001E-3</v>
      </c>
      <c r="F901" s="9">
        <v>235.125</v>
      </c>
      <c r="G901" s="9">
        <v>27</v>
      </c>
      <c r="H901" s="9">
        <v>255</v>
      </c>
      <c r="I901" s="9">
        <v>-90</v>
      </c>
      <c r="J901" s="9">
        <v>0.55900000000000005</v>
      </c>
    </row>
    <row r="902" spans="2:10" x14ac:dyDescent="0.25">
      <c r="B902" s="1"/>
      <c r="C902" s="1"/>
      <c r="D902" s="13">
        <v>38</v>
      </c>
      <c r="E902" s="9">
        <v>2E-3</v>
      </c>
      <c r="F902" s="9">
        <v>236.374</v>
      </c>
      <c r="G902" s="9">
        <v>32.332999999999998</v>
      </c>
      <c r="H902" s="9">
        <v>255</v>
      </c>
      <c r="I902" s="9">
        <v>-90</v>
      </c>
      <c r="J902" s="9">
        <v>0.28299999999999997</v>
      </c>
    </row>
    <row r="903" spans="2:10" x14ac:dyDescent="0.25">
      <c r="B903" s="1"/>
      <c r="C903" s="1"/>
      <c r="D903" s="13">
        <v>39</v>
      </c>
      <c r="E903" s="9">
        <v>12.638</v>
      </c>
      <c r="F903" s="9">
        <v>219.667</v>
      </c>
      <c r="G903" s="9">
        <v>13</v>
      </c>
      <c r="H903" s="9">
        <v>255</v>
      </c>
      <c r="I903" s="9">
        <v>0</v>
      </c>
      <c r="J903" s="9">
        <v>0</v>
      </c>
    </row>
    <row r="904" spans="2:10" x14ac:dyDescent="0.25">
      <c r="B904" s="1"/>
      <c r="C904" s="1"/>
      <c r="D904" s="13">
        <v>40</v>
      </c>
      <c r="E904" s="9">
        <v>12.638</v>
      </c>
      <c r="F904" s="9">
        <v>219.667</v>
      </c>
      <c r="G904" s="9">
        <v>13</v>
      </c>
      <c r="H904" s="9">
        <v>255</v>
      </c>
      <c r="I904" s="9">
        <v>0</v>
      </c>
      <c r="J904" s="9">
        <v>0</v>
      </c>
    </row>
    <row r="905" spans="2:10" x14ac:dyDescent="0.25">
      <c r="B905" s="1"/>
      <c r="C905" s="1"/>
      <c r="D905" s="13">
        <v>41</v>
      </c>
      <c r="E905" s="9">
        <v>12.638</v>
      </c>
      <c r="F905" s="9">
        <v>219.667</v>
      </c>
      <c r="G905" s="9">
        <v>13</v>
      </c>
      <c r="H905" s="9">
        <v>255</v>
      </c>
      <c r="I905" s="9">
        <v>0</v>
      </c>
      <c r="J905" s="9">
        <v>0</v>
      </c>
    </row>
    <row r="906" spans="2:10" x14ac:dyDescent="0.25">
      <c r="B906" s="1"/>
      <c r="C906" s="1"/>
      <c r="D906" s="13">
        <v>42</v>
      </c>
      <c r="E906" s="10">
        <v>8.5110000000000003E-4</v>
      </c>
      <c r="F906" s="9">
        <v>63.332999999999998</v>
      </c>
      <c r="G906" s="9">
        <v>32.332999999999998</v>
      </c>
      <c r="H906" s="9">
        <v>75</v>
      </c>
      <c r="I906" s="9">
        <v>-90</v>
      </c>
      <c r="J906" s="9">
        <v>0.113</v>
      </c>
    </row>
    <row r="907" spans="2:10" x14ac:dyDescent="0.25">
      <c r="B907" s="1"/>
      <c r="C907" s="1"/>
      <c r="D907" s="13">
        <v>43</v>
      </c>
      <c r="E907" s="10">
        <v>3.0039999999999998E-4</v>
      </c>
      <c r="F907" s="9">
        <v>55.110999999999997</v>
      </c>
      <c r="G907" s="9">
        <v>31.667000000000002</v>
      </c>
      <c r="H907" s="9">
        <v>143</v>
      </c>
      <c r="I907" s="9">
        <v>-90</v>
      </c>
      <c r="J907" s="9">
        <v>3.5000000000000003E-2</v>
      </c>
    </row>
    <row r="908" spans="2:10" x14ac:dyDescent="0.25">
      <c r="B908" s="1"/>
      <c r="C908" s="1"/>
      <c r="D908" s="13">
        <v>44</v>
      </c>
      <c r="E908" s="10">
        <v>7.0089999999999996E-4</v>
      </c>
      <c r="F908" s="9">
        <v>93.786000000000001</v>
      </c>
      <c r="G908" s="9">
        <v>32.667000000000002</v>
      </c>
      <c r="H908" s="9">
        <v>121.667</v>
      </c>
      <c r="I908" s="9">
        <v>-90</v>
      </c>
      <c r="J908" s="9">
        <v>9.1999999999999998E-2</v>
      </c>
    </row>
    <row r="909" spans="2:10" x14ac:dyDescent="0.25">
      <c r="B909" s="1"/>
      <c r="C909" s="1"/>
      <c r="D909" s="13">
        <v>45</v>
      </c>
      <c r="E909" s="10">
        <v>8.5110000000000003E-4</v>
      </c>
      <c r="F909" s="9">
        <v>47.843000000000004</v>
      </c>
      <c r="G909" s="9">
        <v>30</v>
      </c>
      <c r="H909" s="9">
        <v>111.667</v>
      </c>
      <c r="I909" s="9">
        <v>-90</v>
      </c>
      <c r="J909" s="9">
        <v>0.113</v>
      </c>
    </row>
    <row r="910" spans="2:10" x14ac:dyDescent="0.25">
      <c r="B910" s="1"/>
      <c r="C910" s="1"/>
      <c r="D910" s="13">
        <v>46</v>
      </c>
      <c r="E910" s="10">
        <v>8.0099999999999995E-4</v>
      </c>
      <c r="F910" s="9">
        <v>190.417</v>
      </c>
      <c r="G910" s="9">
        <v>24.667000000000002</v>
      </c>
      <c r="H910" s="9">
        <v>247</v>
      </c>
      <c r="I910" s="9">
        <v>-90</v>
      </c>
      <c r="J910" s="9">
        <v>0.106</v>
      </c>
    </row>
    <row r="911" spans="2:10" x14ac:dyDescent="0.25">
      <c r="B911" s="1"/>
      <c r="C911" s="1"/>
      <c r="D911" s="13">
        <v>47</v>
      </c>
      <c r="E911" s="9">
        <v>12.638</v>
      </c>
      <c r="F911" s="9">
        <v>219.667</v>
      </c>
      <c r="G911" s="9">
        <v>13</v>
      </c>
      <c r="H911" s="9">
        <v>255</v>
      </c>
      <c r="I911" s="9">
        <v>0</v>
      </c>
      <c r="J911" s="9">
        <v>0</v>
      </c>
    </row>
    <row r="912" spans="2:10" x14ac:dyDescent="0.25">
      <c r="B912" s="1"/>
      <c r="C912" s="1"/>
      <c r="D912" s="13">
        <v>48</v>
      </c>
      <c r="E912" s="9">
        <v>12.638</v>
      </c>
      <c r="F912" s="9">
        <v>219.667</v>
      </c>
      <c r="G912" s="9">
        <v>13</v>
      </c>
      <c r="H912" s="9">
        <v>255</v>
      </c>
      <c r="I912" s="9">
        <v>0</v>
      </c>
      <c r="J912" s="9">
        <v>0</v>
      </c>
    </row>
    <row r="913" spans="1:13" x14ac:dyDescent="0.25">
      <c r="B913" s="1"/>
      <c r="C913" s="1"/>
      <c r="D913" s="13">
        <v>49</v>
      </c>
      <c r="E913" s="9">
        <v>7.0000000000000001E-3</v>
      </c>
      <c r="F913" s="9">
        <v>37.569000000000003</v>
      </c>
      <c r="G913" s="9">
        <v>31.332999999999998</v>
      </c>
      <c r="H913" s="9">
        <v>89.332999999999998</v>
      </c>
      <c r="I913" s="9">
        <v>-90</v>
      </c>
      <c r="J913" s="9">
        <v>0.998</v>
      </c>
    </row>
    <row r="914" spans="1:13" x14ac:dyDescent="0.25">
      <c r="B914" s="1"/>
      <c r="C914" s="1"/>
      <c r="D914" s="13">
        <v>50</v>
      </c>
      <c r="E914" s="9">
        <v>7.0000000000000001E-3</v>
      </c>
      <c r="F914" s="9">
        <v>37.603999999999999</v>
      </c>
      <c r="G914" s="9">
        <v>30.667000000000002</v>
      </c>
      <c r="H914" s="9">
        <v>91.332999999999998</v>
      </c>
      <c r="I914" s="9">
        <v>-90</v>
      </c>
      <c r="J914" s="9">
        <v>0.99099999999999999</v>
      </c>
    </row>
    <row r="915" spans="1:13" x14ac:dyDescent="0.25">
      <c r="B915" s="1"/>
      <c r="C915" s="1"/>
      <c r="D915" s="13">
        <v>51</v>
      </c>
      <c r="E915" s="9">
        <v>7.0000000000000001E-3</v>
      </c>
      <c r="F915" s="9">
        <v>245.971</v>
      </c>
      <c r="G915" s="9">
        <v>30</v>
      </c>
      <c r="H915" s="9">
        <v>255</v>
      </c>
      <c r="I915" s="9">
        <v>-90</v>
      </c>
      <c r="J915" s="9">
        <v>1.0580000000000001</v>
      </c>
    </row>
    <row r="916" spans="1:13" x14ac:dyDescent="0.25">
      <c r="B916" s="1"/>
      <c r="C916" s="1"/>
      <c r="D916" s="13">
        <v>52</v>
      </c>
      <c r="E916" s="9">
        <v>3.0000000000000001E-3</v>
      </c>
      <c r="F916" s="9">
        <v>229.24</v>
      </c>
      <c r="G916" s="9">
        <v>29.667000000000002</v>
      </c>
      <c r="H916" s="9">
        <v>255</v>
      </c>
      <c r="I916" s="9">
        <v>-90</v>
      </c>
      <c r="J916" s="9">
        <v>0.375</v>
      </c>
    </row>
    <row r="917" spans="1:13" x14ac:dyDescent="0.25">
      <c r="B917" s="1"/>
      <c r="C917" s="1"/>
      <c r="D917" s="13">
        <v>53</v>
      </c>
      <c r="E917" s="9">
        <v>2E-3</v>
      </c>
      <c r="F917" s="9">
        <v>28.486000000000001</v>
      </c>
      <c r="G917" s="9">
        <v>27</v>
      </c>
      <c r="H917" s="9">
        <v>38</v>
      </c>
      <c r="I917" s="9">
        <v>-90</v>
      </c>
      <c r="J917" s="9">
        <v>0.24099999999999999</v>
      </c>
    </row>
    <row r="918" spans="1:13" x14ac:dyDescent="0.25">
      <c r="B918" s="1"/>
      <c r="C918" s="1"/>
      <c r="D918" s="13">
        <v>54</v>
      </c>
      <c r="E918" s="10">
        <v>7.6230000000000004E-4</v>
      </c>
      <c r="F918" s="9">
        <v>48.293999999999997</v>
      </c>
      <c r="G918" s="9">
        <v>31.667000000000002</v>
      </c>
      <c r="H918" s="9">
        <v>81.332999999999998</v>
      </c>
      <c r="I918" s="9">
        <v>-90</v>
      </c>
      <c r="J918" s="9">
        <v>0.107</v>
      </c>
    </row>
    <row r="919" spans="1:13" x14ac:dyDescent="0.25">
      <c r="B919" s="1"/>
      <c r="C919" s="1"/>
      <c r="D919" s="13">
        <v>55</v>
      </c>
      <c r="E919" s="10">
        <v>3.5869999999999999E-4</v>
      </c>
      <c r="F919" s="9">
        <v>49.457999999999998</v>
      </c>
      <c r="G919" s="9">
        <v>32.332999999999998</v>
      </c>
      <c r="H919" s="9">
        <v>110.667</v>
      </c>
      <c r="I919" s="9">
        <v>-90</v>
      </c>
      <c r="J919" s="9">
        <v>4.7E-2</v>
      </c>
    </row>
    <row r="920" spans="1:13" x14ac:dyDescent="0.25">
      <c r="B920" s="1"/>
      <c r="C920" s="1"/>
      <c r="D920" s="13">
        <v>56</v>
      </c>
      <c r="E920" s="10">
        <v>2.242E-4</v>
      </c>
      <c r="F920" s="9">
        <v>44</v>
      </c>
      <c r="G920" s="9">
        <v>25.332999999999998</v>
      </c>
      <c r="H920" s="9">
        <v>89</v>
      </c>
      <c r="I920" s="9">
        <v>-90</v>
      </c>
      <c r="J920" s="9">
        <v>2.7E-2</v>
      </c>
    </row>
    <row r="921" spans="1:13" x14ac:dyDescent="0.25">
      <c r="B921" s="1"/>
      <c r="C921" s="1"/>
      <c r="E921" s="1"/>
    </row>
    <row r="922" spans="1:13" s="7" customFormat="1" x14ac:dyDescent="0.25">
      <c r="C922" s="22"/>
      <c r="D922"/>
    </row>
    <row r="923" spans="1:13" ht="18.600000000000001" customHeight="1" x14ac:dyDescent="0.25">
      <c r="A923" s="1">
        <v>7</v>
      </c>
      <c r="B923" s="1" t="s">
        <v>101</v>
      </c>
      <c r="C923" s="1" t="s">
        <v>15</v>
      </c>
      <c r="E923" s="1" t="s">
        <v>102</v>
      </c>
      <c r="F923" t="s">
        <v>29</v>
      </c>
      <c r="G923" t="s">
        <v>49</v>
      </c>
      <c r="H923">
        <v>3</v>
      </c>
      <c r="I923">
        <v>0.24299999999999999</v>
      </c>
      <c r="J923">
        <v>0.34120400000000001</v>
      </c>
      <c r="K923">
        <v>3</v>
      </c>
      <c r="L923">
        <v>0.60199999999999998</v>
      </c>
      <c r="M923">
        <v>0.94220800000000005</v>
      </c>
    </row>
    <row r="924" spans="1:13" ht="18.600000000000001" customHeight="1" x14ac:dyDescent="0.25">
      <c r="B924" s="1" t="s">
        <v>101</v>
      </c>
      <c r="C924" s="1" t="s">
        <v>15</v>
      </c>
      <c r="E924" s="1" t="s">
        <v>102</v>
      </c>
      <c r="F924" t="s">
        <v>29</v>
      </c>
      <c r="G924" t="s">
        <v>50</v>
      </c>
      <c r="H924">
        <v>3</v>
      </c>
      <c r="I924">
        <v>0.44</v>
      </c>
      <c r="J924">
        <v>6.0620000000000007E-2</v>
      </c>
      <c r="K924">
        <v>3</v>
      </c>
      <c r="L924">
        <v>1.0189999999999999</v>
      </c>
      <c r="M924">
        <v>7.9671999999999993E-2</v>
      </c>
    </row>
    <row r="925" spans="1:13" ht="18.600000000000001" customHeight="1" x14ac:dyDescent="0.25">
      <c r="B925" s="1" t="s">
        <v>101</v>
      </c>
      <c r="C925" s="1" t="s">
        <v>15</v>
      </c>
      <c r="E925" s="1" t="s">
        <v>102</v>
      </c>
      <c r="F925" t="s">
        <v>29</v>
      </c>
      <c r="G925" t="s">
        <v>36</v>
      </c>
      <c r="H925">
        <v>3</v>
      </c>
      <c r="I925">
        <v>0.41699999999999998</v>
      </c>
      <c r="J925">
        <v>2.0784E-2</v>
      </c>
      <c r="K925">
        <v>3</v>
      </c>
      <c r="L925">
        <v>1.83</v>
      </c>
      <c r="M925">
        <v>0.119508</v>
      </c>
    </row>
    <row r="926" spans="1:13" ht="18.600000000000001" customHeight="1" x14ac:dyDescent="0.25">
      <c r="B926" s="1" t="s">
        <v>101</v>
      </c>
      <c r="C926" s="1" t="s">
        <v>15</v>
      </c>
      <c r="E926" s="1" t="s">
        <v>102</v>
      </c>
      <c r="F926" t="s">
        <v>29</v>
      </c>
      <c r="G926" t="s">
        <v>103</v>
      </c>
      <c r="H926">
        <v>3</v>
      </c>
      <c r="I926">
        <v>0.54400000000000004</v>
      </c>
      <c r="J926">
        <v>7.9671999999999993E-2</v>
      </c>
      <c r="K926">
        <v>3</v>
      </c>
      <c r="L926">
        <v>2.7450000000000001</v>
      </c>
      <c r="M926">
        <v>0.24074800000000002</v>
      </c>
    </row>
    <row r="927" spans="1:13" ht="18.600000000000001" customHeight="1" x14ac:dyDescent="0.25">
      <c r="B927" s="1" t="s">
        <v>101</v>
      </c>
      <c r="C927" s="1" t="s">
        <v>15</v>
      </c>
      <c r="E927" s="1" t="s">
        <v>102</v>
      </c>
      <c r="F927" t="s">
        <v>29</v>
      </c>
      <c r="G927" t="s">
        <v>56</v>
      </c>
      <c r="H927">
        <v>3</v>
      </c>
      <c r="I927">
        <v>0.88</v>
      </c>
      <c r="J927">
        <v>0.140292</v>
      </c>
      <c r="K927">
        <v>3</v>
      </c>
      <c r="L927">
        <v>2.71</v>
      </c>
      <c r="M927">
        <v>0.50227999999999995</v>
      </c>
    </row>
    <row r="928" spans="1:13" ht="18.600000000000001" customHeight="1" x14ac:dyDescent="0.25">
      <c r="B928" s="1" t="s">
        <v>101</v>
      </c>
      <c r="C928" s="1" t="s">
        <v>15</v>
      </c>
      <c r="E928" s="1" t="s">
        <v>102</v>
      </c>
      <c r="F928" t="s">
        <v>29</v>
      </c>
      <c r="G928" t="s">
        <v>73</v>
      </c>
      <c r="H928">
        <v>3</v>
      </c>
      <c r="I928">
        <v>0.53300000000000003</v>
      </c>
      <c r="J928">
        <v>0.140292</v>
      </c>
      <c r="K928">
        <v>3</v>
      </c>
      <c r="L928">
        <v>2.4319999999999999</v>
      </c>
      <c r="M928">
        <v>0.32041999999999998</v>
      </c>
    </row>
    <row r="929" spans="2:13" x14ac:dyDescent="0.25">
      <c r="B929" s="1"/>
      <c r="C929" s="1"/>
      <c r="D929" s="13"/>
      <c r="E929" s="1"/>
    </row>
    <row r="930" spans="2:13" x14ac:dyDescent="0.25">
      <c r="B930" s="1"/>
      <c r="C930" s="1"/>
      <c r="E930" t="s">
        <v>373</v>
      </c>
      <c r="F930" t="s">
        <v>374</v>
      </c>
      <c r="G930" t="s">
        <v>375</v>
      </c>
      <c r="H930" t="s">
        <v>376</v>
      </c>
      <c r="I930" t="s">
        <v>377</v>
      </c>
      <c r="J930" t="s">
        <v>378</v>
      </c>
      <c r="L930" t="s">
        <v>379</v>
      </c>
      <c r="M930" t="s">
        <v>380</v>
      </c>
    </row>
    <row r="931" spans="2:13" x14ac:dyDescent="0.25">
      <c r="B931" s="1"/>
      <c r="C931" s="1" t="s">
        <v>591</v>
      </c>
      <c r="D931" s="13">
        <v>1</v>
      </c>
      <c r="E931" s="9">
        <v>7.0000000000000001E-3</v>
      </c>
      <c r="F931" s="9">
        <v>250.03800000000001</v>
      </c>
      <c r="G931" s="9">
        <v>119</v>
      </c>
      <c r="H931" s="9">
        <v>255</v>
      </c>
      <c r="I931" s="9">
        <v>-90</v>
      </c>
      <c r="J931" s="9">
        <v>0.60199999999999998</v>
      </c>
      <c r="K931" s="11"/>
      <c r="L931" s="9">
        <v>0.60199999999999998</v>
      </c>
      <c r="M931" s="12">
        <f>1.732*J938</f>
        <v>0.94220800000000005</v>
      </c>
    </row>
    <row r="932" spans="2:13" x14ac:dyDescent="0.25">
      <c r="B932" s="1"/>
      <c r="C932" s="1"/>
      <c r="D932" s="13">
        <v>2</v>
      </c>
      <c r="E932" s="9">
        <v>1.2E-2</v>
      </c>
      <c r="F932" s="9">
        <v>253.202</v>
      </c>
      <c r="G932" s="9">
        <v>129.333</v>
      </c>
      <c r="H932" s="9">
        <v>255</v>
      </c>
      <c r="I932" s="9">
        <v>-90</v>
      </c>
      <c r="J932" s="9">
        <v>1.0189999999999999</v>
      </c>
      <c r="K932" s="11"/>
      <c r="L932" s="9">
        <v>1.0189999999999999</v>
      </c>
      <c r="M932" s="12">
        <f t="shared" ref="M932:M938" si="35">1.732*J939</f>
        <v>7.9671999999999993E-2</v>
      </c>
    </row>
    <row r="933" spans="2:13" x14ac:dyDescent="0.25">
      <c r="B933" s="1"/>
      <c r="C933" s="1"/>
      <c r="D933" s="13">
        <v>3</v>
      </c>
      <c r="E933" s="9">
        <v>2.1000000000000001E-2</v>
      </c>
      <c r="F933" s="9">
        <v>252.285</v>
      </c>
      <c r="G933" s="9">
        <v>119</v>
      </c>
      <c r="H933" s="9">
        <v>255</v>
      </c>
      <c r="I933" s="9">
        <v>-90</v>
      </c>
      <c r="J933" s="9">
        <v>1.83</v>
      </c>
      <c r="K933" s="11"/>
      <c r="L933" s="9">
        <v>1.83</v>
      </c>
      <c r="M933" s="12">
        <f t="shared" si="35"/>
        <v>0.119508</v>
      </c>
    </row>
    <row r="934" spans="2:13" x14ac:dyDescent="0.25">
      <c r="B934" s="1"/>
      <c r="C934" s="1"/>
      <c r="D934" s="13">
        <v>4</v>
      </c>
      <c r="E934" s="9">
        <v>3.2000000000000001E-2</v>
      </c>
      <c r="F934" s="9">
        <v>253.72499999999999</v>
      </c>
      <c r="G934" s="9">
        <v>119</v>
      </c>
      <c r="H934" s="9">
        <v>255</v>
      </c>
      <c r="I934" s="9">
        <v>-90</v>
      </c>
      <c r="J934" s="9">
        <v>2.7450000000000001</v>
      </c>
      <c r="K934" s="11"/>
      <c r="L934" s="9">
        <v>2.7450000000000001</v>
      </c>
      <c r="M934" s="12">
        <f t="shared" si="35"/>
        <v>0.24074800000000002</v>
      </c>
    </row>
    <row r="935" spans="2:13" x14ac:dyDescent="0.25">
      <c r="B935" s="1"/>
      <c r="C935" s="1"/>
      <c r="D935" s="13">
        <v>5</v>
      </c>
      <c r="E935" s="9">
        <v>3.0000000000000001E-3</v>
      </c>
      <c r="F935" s="9">
        <v>211.21199999999999</v>
      </c>
      <c r="G935" s="9">
        <v>63.667000000000002</v>
      </c>
      <c r="H935" s="9">
        <v>255</v>
      </c>
      <c r="I935" s="9">
        <v>-90</v>
      </c>
      <c r="J935" s="9">
        <v>0.24299999999999999</v>
      </c>
      <c r="K935" s="11"/>
      <c r="L935" s="9">
        <v>0.24299999999999999</v>
      </c>
      <c r="M935" s="12">
        <f t="shared" si="35"/>
        <v>0.34120400000000001</v>
      </c>
    </row>
    <row r="936" spans="2:13" x14ac:dyDescent="0.25">
      <c r="B936" s="1"/>
      <c r="C936" s="1"/>
      <c r="D936" s="13">
        <v>6</v>
      </c>
      <c r="E936" s="9">
        <v>5.0000000000000001E-3</v>
      </c>
      <c r="F936" s="9">
        <v>217.44399999999999</v>
      </c>
      <c r="G936" s="9">
        <v>104</v>
      </c>
      <c r="H936" s="9">
        <v>255</v>
      </c>
      <c r="I936" s="9">
        <v>-90</v>
      </c>
      <c r="J936" s="9">
        <v>0.44</v>
      </c>
      <c r="K936" s="11"/>
      <c r="L936" s="9">
        <v>0.44</v>
      </c>
      <c r="M936" s="12">
        <f t="shared" si="35"/>
        <v>6.0620000000000007E-2</v>
      </c>
    </row>
    <row r="937" spans="2:13" x14ac:dyDescent="0.25">
      <c r="B937" s="1"/>
      <c r="C937" s="1"/>
      <c r="D937" s="13">
        <v>7</v>
      </c>
      <c r="E937" s="9">
        <v>5.0000000000000001E-3</v>
      </c>
      <c r="F937" s="9">
        <v>216.53200000000001</v>
      </c>
      <c r="G937" s="9">
        <v>72</v>
      </c>
      <c r="H937" s="9">
        <v>255</v>
      </c>
      <c r="I937" s="9">
        <v>-90</v>
      </c>
      <c r="J937" s="9">
        <v>0.41699999999999998</v>
      </c>
      <c r="K937" s="11"/>
      <c r="L937" s="9">
        <v>0.41699999999999998</v>
      </c>
      <c r="M937" s="12">
        <f t="shared" si="35"/>
        <v>2.0784E-2</v>
      </c>
    </row>
    <row r="938" spans="2:13" x14ac:dyDescent="0.25">
      <c r="B938" s="1"/>
      <c r="C938" s="1"/>
      <c r="D938" s="13">
        <v>8</v>
      </c>
      <c r="E938" s="9">
        <v>6.0000000000000001E-3</v>
      </c>
      <c r="F938" s="9">
        <v>216.85400000000001</v>
      </c>
      <c r="G938" s="9">
        <v>79.332999999999998</v>
      </c>
      <c r="H938" s="9">
        <v>255</v>
      </c>
      <c r="I938" s="9">
        <v>-90</v>
      </c>
      <c r="J938" s="9">
        <v>0.54400000000000004</v>
      </c>
      <c r="K938" s="11"/>
      <c r="L938" s="9">
        <v>0.54400000000000004</v>
      </c>
      <c r="M938" s="12">
        <f t="shared" si="35"/>
        <v>7.9671999999999993E-2</v>
      </c>
    </row>
    <row r="939" spans="2:13" x14ac:dyDescent="0.25">
      <c r="B939" s="1"/>
      <c r="C939" s="1"/>
      <c r="D939" s="13">
        <v>9</v>
      </c>
      <c r="E939" s="10">
        <v>6.7080000000000004E-4</v>
      </c>
      <c r="F939" s="9">
        <v>156.86699999999999</v>
      </c>
      <c r="G939" s="9">
        <v>122.333</v>
      </c>
      <c r="H939" s="9">
        <v>173</v>
      </c>
      <c r="I939" s="9">
        <v>-90</v>
      </c>
      <c r="J939" s="9">
        <v>4.5999999999999999E-2</v>
      </c>
      <c r="K939" s="11"/>
      <c r="L939" s="9">
        <v>2.71</v>
      </c>
      <c r="M939" s="12">
        <f>1.732*J951</f>
        <v>0.50227999999999995</v>
      </c>
    </row>
    <row r="940" spans="2:13" x14ac:dyDescent="0.25">
      <c r="B940" s="1"/>
      <c r="C940" s="1"/>
      <c r="D940" s="13">
        <v>10</v>
      </c>
      <c r="E940" s="10">
        <v>9.3919999999999995E-4</v>
      </c>
      <c r="F940" s="9">
        <v>208.143</v>
      </c>
      <c r="G940" s="9">
        <v>144.333</v>
      </c>
      <c r="H940" s="9">
        <v>230</v>
      </c>
      <c r="I940" s="9">
        <v>-90</v>
      </c>
      <c r="J940" s="9">
        <v>6.9000000000000006E-2</v>
      </c>
      <c r="K940" s="11"/>
      <c r="L940" s="9">
        <v>2.4319999999999999</v>
      </c>
      <c r="M940" s="12">
        <f t="shared" ref="M940:M942" si="36">1.732*J952</f>
        <v>0.32041999999999998</v>
      </c>
    </row>
    <row r="941" spans="2:13" x14ac:dyDescent="0.25">
      <c r="B941" s="1"/>
      <c r="C941" s="1"/>
      <c r="D941" s="13">
        <v>11</v>
      </c>
      <c r="E941" s="9">
        <v>2E-3</v>
      </c>
      <c r="F941" s="9">
        <v>238.28200000000001</v>
      </c>
      <c r="G941" s="9">
        <v>130.667</v>
      </c>
      <c r="H941" s="9">
        <v>255</v>
      </c>
      <c r="I941" s="9">
        <v>-90</v>
      </c>
      <c r="J941" s="9">
        <v>0.13900000000000001</v>
      </c>
      <c r="K941" s="11"/>
      <c r="L941" s="9">
        <v>0.88</v>
      </c>
      <c r="M941" s="12">
        <f t="shared" si="36"/>
        <v>0.140292</v>
      </c>
    </row>
    <row r="942" spans="2:13" x14ac:dyDescent="0.25">
      <c r="B942" s="1"/>
      <c r="C942" s="1"/>
      <c r="D942" s="13">
        <v>12</v>
      </c>
      <c r="E942" s="9">
        <v>2E-3</v>
      </c>
      <c r="F942" s="9">
        <v>243.05600000000001</v>
      </c>
      <c r="G942" s="9">
        <v>243</v>
      </c>
      <c r="H942" s="9">
        <v>244</v>
      </c>
      <c r="I942" s="9">
        <v>-90</v>
      </c>
      <c r="J942" s="9">
        <v>0.19700000000000001</v>
      </c>
      <c r="L942" s="9">
        <v>0.53300000000000003</v>
      </c>
      <c r="M942" s="12">
        <f t="shared" si="36"/>
        <v>0.140292</v>
      </c>
    </row>
    <row r="943" spans="2:13" x14ac:dyDescent="0.25">
      <c r="B943" s="1"/>
      <c r="C943" s="1"/>
      <c r="D943" s="13">
        <v>13</v>
      </c>
      <c r="E943" s="10">
        <v>5.3669999999999998E-4</v>
      </c>
      <c r="F943" s="9">
        <v>167.333</v>
      </c>
      <c r="G943" s="9">
        <v>73.332999999999998</v>
      </c>
      <c r="H943" s="9">
        <v>247</v>
      </c>
      <c r="I943" s="9">
        <v>-90</v>
      </c>
      <c r="J943" s="9">
        <v>3.5000000000000003E-2</v>
      </c>
    </row>
    <row r="944" spans="2:13" x14ac:dyDescent="0.25">
      <c r="B944" s="1"/>
      <c r="C944" s="1"/>
      <c r="D944" s="13">
        <v>14</v>
      </c>
      <c r="E944" s="10">
        <v>2.6830000000000002E-4</v>
      </c>
      <c r="F944" s="9">
        <v>121.5</v>
      </c>
      <c r="G944" s="9">
        <v>104.333</v>
      </c>
      <c r="H944" s="9">
        <v>138.667</v>
      </c>
      <c r="I944" s="9">
        <v>-90</v>
      </c>
      <c r="J944" s="9">
        <v>1.2E-2</v>
      </c>
    </row>
    <row r="945" spans="1:13" x14ac:dyDescent="0.25">
      <c r="B945" s="1"/>
      <c r="C945" s="1"/>
      <c r="D945" s="13">
        <v>15</v>
      </c>
      <c r="E945" s="10">
        <v>6.7080000000000004E-4</v>
      </c>
      <c r="F945" s="9">
        <v>197.46700000000001</v>
      </c>
      <c r="G945" s="9">
        <v>144.333</v>
      </c>
      <c r="H945" s="9">
        <v>252</v>
      </c>
      <c r="I945" s="9">
        <v>-90</v>
      </c>
      <c r="J945" s="9">
        <v>4.5999999999999999E-2</v>
      </c>
    </row>
    <row r="946" spans="1:13" x14ac:dyDescent="0.25">
      <c r="B946" s="1"/>
      <c r="C946" s="1"/>
      <c r="D946" s="13">
        <v>16</v>
      </c>
      <c r="E946" s="10">
        <v>5.3669999999999998E-4</v>
      </c>
      <c r="F946" s="9">
        <v>249.583</v>
      </c>
      <c r="G946" s="9">
        <v>242.333</v>
      </c>
      <c r="H946" s="9">
        <v>255</v>
      </c>
      <c r="I946" s="9">
        <v>-90</v>
      </c>
      <c r="J946" s="9">
        <v>3.5000000000000003E-2</v>
      </c>
    </row>
    <row r="947" spans="1:13" x14ac:dyDescent="0.25">
      <c r="B947" s="1"/>
      <c r="C947" s="1"/>
      <c r="D947" s="13">
        <v>17</v>
      </c>
      <c r="E947" s="9">
        <v>3.2000000000000001E-2</v>
      </c>
      <c r="F947" s="9">
        <v>254.28800000000001</v>
      </c>
      <c r="G947" s="9">
        <v>154.333</v>
      </c>
      <c r="H947" s="9">
        <v>255</v>
      </c>
      <c r="I947" s="9">
        <v>-90</v>
      </c>
      <c r="J947" s="9">
        <v>2.71</v>
      </c>
    </row>
    <row r="948" spans="1:13" x14ac:dyDescent="0.25">
      <c r="B948" s="1"/>
      <c r="C948" s="1"/>
      <c r="D948" s="13">
        <v>18</v>
      </c>
      <c r="E948" s="9">
        <v>2.8000000000000001E-2</v>
      </c>
      <c r="F948" s="9">
        <v>253.79599999999999</v>
      </c>
      <c r="G948" s="9">
        <v>119</v>
      </c>
      <c r="H948" s="9">
        <v>255</v>
      </c>
      <c r="I948" s="9">
        <v>-90</v>
      </c>
      <c r="J948" s="9">
        <v>2.4319999999999999</v>
      </c>
    </row>
    <row r="949" spans="1:13" x14ac:dyDescent="0.25">
      <c r="B949" s="1"/>
      <c r="C949" s="1"/>
      <c r="D949" s="13">
        <v>19</v>
      </c>
      <c r="E949" s="9">
        <v>0.01</v>
      </c>
      <c r="F949" s="9">
        <v>218.16499999999999</v>
      </c>
      <c r="G949" s="9">
        <v>104</v>
      </c>
      <c r="H949" s="9">
        <v>255</v>
      </c>
      <c r="I949" s="9">
        <v>-90</v>
      </c>
      <c r="J949" s="9">
        <v>0.88</v>
      </c>
    </row>
    <row r="950" spans="1:13" x14ac:dyDescent="0.25">
      <c r="B950" s="1"/>
      <c r="C950" s="1"/>
      <c r="D950" s="13">
        <v>20</v>
      </c>
      <c r="E950" s="9">
        <v>6.0000000000000001E-3</v>
      </c>
      <c r="F950" s="9">
        <v>216.30500000000001</v>
      </c>
      <c r="G950" s="9">
        <v>79.667000000000002</v>
      </c>
      <c r="H950" s="9">
        <v>255</v>
      </c>
      <c r="I950" s="9">
        <v>-90</v>
      </c>
      <c r="J950" s="9">
        <v>0.53300000000000003</v>
      </c>
    </row>
    <row r="951" spans="1:13" x14ac:dyDescent="0.25">
      <c r="B951" s="1"/>
      <c r="C951" s="1"/>
      <c r="D951" s="13">
        <v>21</v>
      </c>
      <c r="E951" s="9">
        <v>3.0000000000000001E-3</v>
      </c>
      <c r="F951" s="9">
        <v>252.20500000000001</v>
      </c>
      <c r="G951" s="9">
        <v>210.333</v>
      </c>
      <c r="H951" s="9">
        <v>255</v>
      </c>
      <c r="I951" s="9">
        <v>-90</v>
      </c>
      <c r="J951" s="9">
        <v>0.28999999999999998</v>
      </c>
    </row>
    <row r="952" spans="1:13" x14ac:dyDescent="0.25">
      <c r="B952" s="1"/>
      <c r="C952" s="1"/>
      <c r="D952" s="13">
        <v>22</v>
      </c>
      <c r="E952" s="9">
        <v>2E-3</v>
      </c>
      <c r="F952" s="9">
        <v>251.745</v>
      </c>
      <c r="G952" s="9">
        <v>199.667</v>
      </c>
      <c r="H952" s="9">
        <v>255</v>
      </c>
      <c r="I952" s="9">
        <v>-90</v>
      </c>
      <c r="J952" s="9">
        <v>0.185</v>
      </c>
    </row>
    <row r="953" spans="1:13" x14ac:dyDescent="0.25">
      <c r="B953" s="1"/>
      <c r="C953" s="1"/>
      <c r="D953" s="13">
        <v>23</v>
      </c>
      <c r="E953" s="9">
        <v>1E-3</v>
      </c>
      <c r="F953" s="9">
        <v>234.208</v>
      </c>
      <c r="G953" s="9">
        <v>115.667</v>
      </c>
      <c r="H953" s="9">
        <v>255</v>
      </c>
      <c r="I953" s="9">
        <v>-90</v>
      </c>
      <c r="J953" s="9">
        <v>8.1000000000000003E-2</v>
      </c>
    </row>
    <row r="954" spans="1:13" x14ac:dyDescent="0.25">
      <c r="B954" s="1"/>
      <c r="C954" s="1"/>
      <c r="D954" s="13">
        <v>24</v>
      </c>
      <c r="E954" s="9">
        <v>1E-3</v>
      </c>
      <c r="F954" s="9">
        <v>204.75</v>
      </c>
      <c r="G954" s="9">
        <v>88.332999999999998</v>
      </c>
      <c r="H954" s="9">
        <v>255</v>
      </c>
      <c r="I954" s="9">
        <v>-90</v>
      </c>
      <c r="J954" s="9">
        <v>8.1000000000000003E-2</v>
      </c>
    </row>
    <row r="955" spans="1:13" s="7" customFormat="1" x14ac:dyDescent="0.25">
      <c r="B955" s="22"/>
      <c r="D955" s="13"/>
      <c r="E955" s="22"/>
    </row>
    <row r="956" spans="1:13" ht="18.600000000000001" customHeight="1" x14ac:dyDescent="0.25">
      <c r="A956">
        <v>10</v>
      </c>
      <c r="B956" s="1" t="s">
        <v>115</v>
      </c>
      <c r="C956" s="1" t="s">
        <v>16</v>
      </c>
      <c r="E956" s="1" t="s">
        <v>117</v>
      </c>
      <c r="F956" s="1" t="s">
        <v>109</v>
      </c>
      <c r="G956" s="1" t="s">
        <v>53</v>
      </c>
      <c r="H956">
        <v>3</v>
      </c>
      <c r="I956">
        <v>0.60399999999999998</v>
      </c>
      <c r="J956">
        <v>7.2744000000000003E-2</v>
      </c>
      <c r="K956">
        <v>3</v>
      </c>
      <c r="L956">
        <v>1.1659999999999999</v>
      </c>
      <c r="M956">
        <v>0.14548800000000001</v>
      </c>
    </row>
    <row r="957" spans="1:13" ht="18.600000000000001" customHeight="1" x14ac:dyDescent="0.25">
      <c r="B957" s="1" t="s">
        <v>115</v>
      </c>
      <c r="C957" s="1" t="s">
        <v>16</v>
      </c>
      <c r="E957" s="1" t="s">
        <v>117</v>
      </c>
      <c r="F957" s="1" t="s">
        <v>109</v>
      </c>
      <c r="G957" t="s">
        <v>30</v>
      </c>
      <c r="H957">
        <v>3</v>
      </c>
      <c r="I957">
        <v>0.78700000000000003</v>
      </c>
      <c r="J957">
        <v>4.8495999999999997E-2</v>
      </c>
      <c r="K957">
        <v>3</v>
      </c>
      <c r="L957">
        <v>1.194</v>
      </c>
      <c r="M957">
        <v>0.14548800000000001</v>
      </c>
    </row>
    <row r="958" spans="1:13" ht="18.600000000000001" customHeight="1" x14ac:dyDescent="0.25">
      <c r="B958" s="1" t="s">
        <v>115</v>
      </c>
      <c r="C958" s="1" t="s">
        <v>16</v>
      </c>
      <c r="E958" s="1" t="s">
        <v>117</v>
      </c>
      <c r="F958" s="1" t="s">
        <v>109</v>
      </c>
      <c r="G958" t="s">
        <v>592</v>
      </c>
      <c r="H958">
        <v>3</v>
      </c>
      <c r="I958">
        <v>0.70199999999999996</v>
      </c>
      <c r="J958">
        <v>0.12124000000000001</v>
      </c>
      <c r="K958">
        <v>3</v>
      </c>
      <c r="L958">
        <v>0.96899999999999997</v>
      </c>
      <c r="M958">
        <v>0.12124000000000001</v>
      </c>
    </row>
    <row r="959" spans="1:13" ht="18.600000000000001" customHeight="1" x14ac:dyDescent="0.25">
      <c r="B959" s="1" t="s">
        <v>115</v>
      </c>
      <c r="C959" s="1" t="s">
        <v>16</v>
      </c>
      <c r="E959" s="1" t="s">
        <v>117</v>
      </c>
      <c r="F959" s="1" t="s">
        <v>109</v>
      </c>
      <c r="G959" t="s">
        <v>578</v>
      </c>
      <c r="H959">
        <v>3</v>
      </c>
      <c r="I959">
        <v>1.4750000000000001</v>
      </c>
      <c r="J959">
        <v>7.2744000000000003E-2</v>
      </c>
      <c r="K959">
        <v>3</v>
      </c>
      <c r="L959">
        <v>0.997</v>
      </c>
      <c r="M959">
        <v>0.26672800000000002</v>
      </c>
    </row>
    <row r="960" spans="1:13" ht="18.600000000000001" customHeight="1" x14ac:dyDescent="0.25">
      <c r="B960" s="1" t="s">
        <v>115</v>
      </c>
      <c r="C960" s="1" t="s">
        <v>16</v>
      </c>
      <c r="E960" s="1" t="s">
        <v>117</v>
      </c>
      <c r="F960" s="1" t="s">
        <v>109</v>
      </c>
      <c r="G960" t="s">
        <v>579</v>
      </c>
      <c r="H960">
        <v>3</v>
      </c>
      <c r="I960">
        <v>0.70199999999999996</v>
      </c>
      <c r="J960">
        <v>0.12124000000000001</v>
      </c>
      <c r="K960">
        <v>3</v>
      </c>
      <c r="L960">
        <v>0.997</v>
      </c>
      <c r="M960">
        <v>0.169736</v>
      </c>
    </row>
    <row r="961" spans="2:13" ht="18.600000000000001" customHeight="1" x14ac:dyDescent="0.25">
      <c r="B961" s="1" t="s">
        <v>115</v>
      </c>
      <c r="C961" s="1" t="s">
        <v>16</v>
      </c>
      <c r="E961" s="1" t="s">
        <v>117</v>
      </c>
      <c r="F961" s="1" t="s">
        <v>109</v>
      </c>
      <c r="G961" t="s">
        <v>580</v>
      </c>
      <c r="H961">
        <v>3</v>
      </c>
      <c r="I961">
        <v>0.57599999999999996</v>
      </c>
      <c r="J961">
        <v>7.2744000000000003E-2</v>
      </c>
      <c r="K961">
        <v>3</v>
      </c>
      <c r="L961">
        <v>1.0249999999999999</v>
      </c>
      <c r="M961">
        <v>0.169736</v>
      </c>
    </row>
    <row r="962" spans="2:13" ht="18.600000000000001" customHeight="1" x14ac:dyDescent="0.25">
      <c r="B962" s="1" t="s">
        <v>115</v>
      </c>
      <c r="C962" s="1" t="s">
        <v>16</v>
      </c>
      <c r="E962" s="1" t="s">
        <v>117</v>
      </c>
      <c r="F962" s="1" t="s">
        <v>109</v>
      </c>
      <c r="G962" t="s">
        <v>581</v>
      </c>
      <c r="H962">
        <v>3</v>
      </c>
      <c r="I962">
        <v>2.0649999999999999</v>
      </c>
      <c r="J962">
        <v>0.24248000000000003</v>
      </c>
      <c r="K962">
        <v>3</v>
      </c>
      <c r="L962">
        <v>0.997</v>
      </c>
      <c r="M962">
        <v>0.14548800000000001</v>
      </c>
    </row>
    <row r="963" spans="2:13" ht="18.600000000000001" customHeight="1" x14ac:dyDescent="0.25">
      <c r="B963" s="1" t="s">
        <v>115</v>
      </c>
      <c r="C963" s="1" t="s">
        <v>16</v>
      </c>
      <c r="E963" s="1" t="s">
        <v>117</v>
      </c>
      <c r="F963" s="1" t="s">
        <v>109</v>
      </c>
      <c r="G963" t="s">
        <v>582</v>
      </c>
      <c r="H963">
        <v>3</v>
      </c>
      <c r="I963">
        <v>0.59</v>
      </c>
      <c r="J963">
        <v>7.2744000000000003E-2</v>
      </c>
      <c r="K963">
        <v>3</v>
      </c>
      <c r="L963">
        <v>0.98299999999999998</v>
      </c>
      <c r="M963">
        <v>0.14548800000000001</v>
      </c>
    </row>
    <row r="964" spans="2:13" ht="18.600000000000001" customHeight="1" x14ac:dyDescent="0.25">
      <c r="B964" s="1" t="s">
        <v>115</v>
      </c>
      <c r="C964" s="1" t="s">
        <v>16</v>
      </c>
      <c r="E964" s="1" t="s">
        <v>117</v>
      </c>
      <c r="F964" s="1" t="s">
        <v>109</v>
      </c>
      <c r="G964" t="s">
        <v>37</v>
      </c>
      <c r="H964">
        <v>3</v>
      </c>
      <c r="I964">
        <v>0.52</v>
      </c>
      <c r="J964">
        <v>0.12124000000000001</v>
      </c>
      <c r="K964">
        <v>3</v>
      </c>
      <c r="L964">
        <v>0.98299999999999998</v>
      </c>
      <c r="M964">
        <v>0</v>
      </c>
    </row>
    <row r="965" spans="2:13" ht="18.600000000000001" customHeight="1" x14ac:dyDescent="0.25">
      <c r="B965" s="1" t="s">
        <v>115</v>
      </c>
      <c r="C965" s="1" t="s">
        <v>16</v>
      </c>
      <c r="E965" s="1" t="s">
        <v>117</v>
      </c>
      <c r="F965" s="1" t="s">
        <v>109</v>
      </c>
      <c r="G965" t="s">
        <v>583</v>
      </c>
      <c r="H965">
        <v>3</v>
      </c>
      <c r="I965">
        <v>0.40699999999999997</v>
      </c>
      <c r="J965">
        <v>9.6991999999999995E-2</v>
      </c>
      <c r="K965">
        <v>3</v>
      </c>
      <c r="L965">
        <v>1.0249999999999999</v>
      </c>
      <c r="M965">
        <v>0.14548800000000001</v>
      </c>
    </row>
    <row r="966" spans="2:13" x14ac:dyDescent="0.25">
      <c r="B966" s="1"/>
      <c r="C966" s="1"/>
      <c r="D966" s="13"/>
      <c r="E966" s="1"/>
      <c r="F966" s="1"/>
    </row>
    <row r="967" spans="2:13" x14ac:dyDescent="0.25">
      <c r="B967" s="1"/>
      <c r="C967" s="1"/>
      <c r="E967" t="s">
        <v>373</v>
      </c>
      <c r="F967" t="s">
        <v>374</v>
      </c>
      <c r="G967" t="s">
        <v>375</v>
      </c>
      <c r="H967" t="s">
        <v>376</v>
      </c>
      <c r="I967" t="s">
        <v>377</v>
      </c>
      <c r="J967" t="s">
        <v>378</v>
      </c>
      <c r="L967" t="s">
        <v>379</v>
      </c>
      <c r="M967" t="s">
        <v>380</v>
      </c>
    </row>
    <row r="968" spans="2:13" x14ac:dyDescent="0.25">
      <c r="B968" s="1"/>
      <c r="C968" s="1"/>
      <c r="D968" s="9">
        <v>1</v>
      </c>
      <c r="E968" s="9">
        <v>8.0000000000000002E-3</v>
      </c>
      <c r="F968" s="9">
        <v>251.73099999999999</v>
      </c>
      <c r="G968" s="9">
        <v>0</v>
      </c>
      <c r="H968" s="9">
        <v>255</v>
      </c>
      <c r="I968" s="9">
        <v>-90</v>
      </c>
      <c r="J968" s="9">
        <v>1.1659999999999999</v>
      </c>
      <c r="K968" s="11"/>
      <c r="L968" s="9">
        <v>1.1659999999999999</v>
      </c>
      <c r="M968" s="12">
        <f>1.732*J988</f>
        <v>0.14548800000000001</v>
      </c>
    </row>
    <row r="969" spans="2:13" x14ac:dyDescent="0.25">
      <c r="B969" s="1"/>
      <c r="C969" s="1"/>
      <c r="D969" s="9">
        <v>2</v>
      </c>
      <c r="E969" s="9">
        <v>8.0000000000000002E-3</v>
      </c>
      <c r="F969" s="9">
        <v>4.2510000000000003</v>
      </c>
      <c r="G969" s="9">
        <v>0</v>
      </c>
      <c r="H969" s="9">
        <v>59</v>
      </c>
      <c r="I969" s="9">
        <v>-90</v>
      </c>
      <c r="J969" s="9">
        <v>1.194</v>
      </c>
      <c r="K969" s="11"/>
      <c r="L969" s="9">
        <v>1.194</v>
      </c>
      <c r="M969" s="12">
        <f t="shared" ref="M969:M987" si="37">1.732*J989</f>
        <v>0.14548800000000001</v>
      </c>
    </row>
    <row r="970" spans="2:13" x14ac:dyDescent="0.25">
      <c r="B970" s="1"/>
      <c r="C970" s="1"/>
      <c r="D970" s="9">
        <v>3</v>
      </c>
      <c r="E970" s="9">
        <v>7.0000000000000001E-3</v>
      </c>
      <c r="F970" s="9">
        <v>1</v>
      </c>
      <c r="G970" s="9">
        <v>0</v>
      </c>
      <c r="H970" s="9">
        <v>2</v>
      </c>
      <c r="I970" s="9">
        <v>-90</v>
      </c>
      <c r="J970" s="9">
        <v>0.96899999999999997</v>
      </c>
      <c r="K970" s="11"/>
      <c r="L970" s="9">
        <v>0.96899999999999997</v>
      </c>
      <c r="M970" s="12">
        <f t="shared" si="37"/>
        <v>0.12124000000000001</v>
      </c>
    </row>
    <row r="971" spans="2:13" x14ac:dyDescent="0.25">
      <c r="B971" s="1"/>
      <c r="C971" s="1"/>
      <c r="D971" s="9">
        <v>4</v>
      </c>
      <c r="E971" s="9">
        <v>7.0000000000000001E-3</v>
      </c>
      <c r="F971" s="9">
        <v>250.93700000000001</v>
      </c>
      <c r="G971" s="9">
        <v>10</v>
      </c>
      <c r="H971" s="9">
        <v>255</v>
      </c>
      <c r="I971" s="9">
        <v>-90</v>
      </c>
      <c r="J971" s="9">
        <v>0.997</v>
      </c>
      <c r="K971" s="11"/>
      <c r="L971" s="9">
        <v>0.997</v>
      </c>
      <c r="M971" s="12">
        <f t="shared" si="37"/>
        <v>0.26672800000000002</v>
      </c>
    </row>
    <row r="972" spans="2:13" x14ac:dyDescent="0.25">
      <c r="B972" s="1"/>
      <c r="C972" s="1"/>
      <c r="D972" s="9">
        <v>5</v>
      </c>
      <c r="E972" s="9">
        <v>7.0000000000000001E-3</v>
      </c>
      <c r="F972" s="9">
        <v>0</v>
      </c>
      <c r="G972" s="9">
        <v>0</v>
      </c>
      <c r="H972" s="9">
        <v>0</v>
      </c>
      <c r="I972" s="9">
        <v>-90</v>
      </c>
      <c r="J972" s="9">
        <v>0.997</v>
      </c>
      <c r="K972" s="11"/>
      <c r="L972" s="9">
        <v>0.997</v>
      </c>
      <c r="M972" s="12">
        <f t="shared" si="37"/>
        <v>0.169736</v>
      </c>
    </row>
    <row r="973" spans="2:13" x14ac:dyDescent="0.25">
      <c r="B973" s="1"/>
      <c r="C973" s="1"/>
      <c r="D973" s="9">
        <v>6</v>
      </c>
      <c r="E973" s="9">
        <v>7.0000000000000001E-3</v>
      </c>
      <c r="F973" s="9">
        <v>244.12899999999999</v>
      </c>
      <c r="G973" s="9">
        <v>0</v>
      </c>
      <c r="H973" s="9">
        <v>255</v>
      </c>
      <c r="I973" s="9">
        <v>-90</v>
      </c>
      <c r="J973" s="9">
        <v>1.0249999999999999</v>
      </c>
      <c r="K973" s="11"/>
      <c r="L973" s="9">
        <v>1.0249999999999999</v>
      </c>
      <c r="M973" s="12">
        <f t="shared" si="37"/>
        <v>0.169736</v>
      </c>
    </row>
    <row r="974" spans="2:13" x14ac:dyDescent="0.25">
      <c r="B974" s="1"/>
      <c r="C974" s="1"/>
      <c r="D974" s="9">
        <v>7</v>
      </c>
      <c r="E974" s="9">
        <v>7.0000000000000001E-3</v>
      </c>
      <c r="F974" s="9">
        <v>0.105</v>
      </c>
      <c r="G974" s="9">
        <v>0</v>
      </c>
      <c r="H974" s="9">
        <v>15</v>
      </c>
      <c r="I974" s="9">
        <v>-90</v>
      </c>
      <c r="J974" s="9">
        <v>0.997</v>
      </c>
      <c r="K974" s="11"/>
      <c r="L974" s="9">
        <v>0.997</v>
      </c>
      <c r="M974" s="12">
        <f t="shared" si="37"/>
        <v>0.14548800000000001</v>
      </c>
    </row>
    <row r="975" spans="2:13" x14ac:dyDescent="0.25">
      <c r="B975" s="1"/>
      <c r="C975" s="1"/>
      <c r="D975" s="9">
        <v>8</v>
      </c>
      <c r="E975" s="9">
        <v>7.0000000000000001E-3</v>
      </c>
      <c r="F975" s="9">
        <v>252.369</v>
      </c>
      <c r="G975" s="9">
        <v>10</v>
      </c>
      <c r="H975" s="9">
        <v>255</v>
      </c>
      <c r="I975" s="9">
        <v>-90</v>
      </c>
      <c r="J975" s="9">
        <v>0.98299999999999998</v>
      </c>
      <c r="K975" s="11"/>
      <c r="L975" s="9">
        <v>0.98299999999999998</v>
      </c>
      <c r="M975" s="12">
        <f t="shared" si="37"/>
        <v>0.14548800000000001</v>
      </c>
    </row>
    <row r="976" spans="2:13" x14ac:dyDescent="0.25">
      <c r="B976" s="1"/>
      <c r="C976" s="1"/>
      <c r="D976" s="9">
        <v>9</v>
      </c>
      <c r="E976" s="9">
        <v>7.0000000000000001E-3</v>
      </c>
      <c r="F976" s="9">
        <v>248.63800000000001</v>
      </c>
      <c r="G976" s="9">
        <v>0</v>
      </c>
      <c r="H976" s="9">
        <v>255</v>
      </c>
      <c r="I976" s="9">
        <v>-90</v>
      </c>
      <c r="J976" s="9">
        <v>0.98299999999999998</v>
      </c>
      <c r="K976" s="11"/>
      <c r="L976" s="9">
        <v>0.98299999999999998</v>
      </c>
      <c r="M976" s="12">
        <f t="shared" si="37"/>
        <v>0</v>
      </c>
    </row>
    <row r="977" spans="2:13" x14ac:dyDescent="0.25">
      <c r="B977" s="1"/>
      <c r="C977" s="1"/>
      <c r="D977" s="9">
        <v>10</v>
      </c>
      <c r="E977" s="9">
        <v>7.0000000000000001E-3</v>
      </c>
      <c r="F977" s="9">
        <v>30.81</v>
      </c>
      <c r="G977" s="9">
        <v>0</v>
      </c>
      <c r="H977" s="9">
        <v>33</v>
      </c>
      <c r="I977" s="9">
        <v>-90</v>
      </c>
      <c r="J977" s="9">
        <v>1.0249999999999999</v>
      </c>
      <c r="K977" s="11"/>
      <c r="L977" s="9">
        <v>1.0249999999999999</v>
      </c>
      <c r="M977" s="12">
        <f t="shared" si="37"/>
        <v>0.14548800000000001</v>
      </c>
    </row>
    <row r="978" spans="2:13" x14ac:dyDescent="0.25">
      <c r="B978" s="1"/>
      <c r="C978" s="1"/>
      <c r="D978" s="9">
        <v>11</v>
      </c>
      <c r="E978" s="9">
        <v>4.0000000000000001E-3</v>
      </c>
      <c r="F978" s="9">
        <v>6.3559999999999999</v>
      </c>
      <c r="G978" s="9">
        <v>0</v>
      </c>
      <c r="H978" s="9">
        <v>255</v>
      </c>
      <c r="I978" s="9">
        <v>-90</v>
      </c>
      <c r="J978" s="9">
        <v>0.60399999999999998</v>
      </c>
      <c r="K978" s="11"/>
      <c r="L978" s="9">
        <v>0.60399999999999998</v>
      </c>
      <c r="M978" s="12">
        <f t="shared" si="37"/>
        <v>7.2744000000000003E-2</v>
      </c>
    </row>
    <row r="979" spans="2:13" x14ac:dyDescent="0.25">
      <c r="B979" s="1"/>
      <c r="C979" s="1"/>
      <c r="D979" s="9">
        <v>12</v>
      </c>
      <c r="E979" s="9">
        <v>6.0000000000000001E-3</v>
      </c>
      <c r="F979" s="9">
        <v>3.0270000000000001</v>
      </c>
      <c r="G979" s="9">
        <v>0</v>
      </c>
      <c r="H979" s="9">
        <v>238</v>
      </c>
      <c r="I979" s="9">
        <v>-90</v>
      </c>
      <c r="J979" s="9">
        <v>0.78700000000000003</v>
      </c>
      <c r="K979" s="11"/>
      <c r="L979" s="9">
        <v>0.78700000000000003</v>
      </c>
      <c r="M979" s="12">
        <f t="shared" si="37"/>
        <v>4.8495999999999997E-2</v>
      </c>
    </row>
    <row r="980" spans="2:13" x14ac:dyDescent="0.25">
      <c r="B980" s="1"/>
      <c r="C980" s="1"/>
      <c r="D980" s="9">
        <v>13</v>
      </c>
      <c r="E980" s="9">
        <v>5.0000000000000001E-3</v>
      </c>
      <c r="F980" s="9">
        <v>3.218</v>
      </c>
      <c r="G980" s="9">
        <v>0</v>
      </c>
      <c r="H980" s="9">
        <v>224</v>
      </c>
      <c r="I980" s="9">
        <v>-90</v>
      </c>
      <c r="J980" s="9">
        <v>0.70199999999999996</v>
      </c>
      <c r="K980" s="11"/>
      <c r="L980" s="9">
        <v>0.70199999999999996</v>
      </c>
      <c r="M980" s="12">
        <f t="shared" si="37"/>
        <v>0.12124000000000001</v>
      </c>
    </row>
    <row r="981" spans="2:13" x14ac:dyDescent="0.25">
      <c r="B981" s="1"/>
      <c r="C981" s="1"/>
      <c r="D981" s="9">
        <v>14</v>
      </c>
      <c r="E981" s="9">
        <v>0.01</v>
      </c>
      <c r="F981" s="9">
        <v>0.48799999999999999</v>
      </c>
      <c r="G981" s="9">
        <v>0</v>
      </c>
      <c r="H981" s="9">
        <v>87</v>
      </c>
      <c r="I981" s="9">
        <v>-90</v>
      </c>
      <c r="J981" s="9">
        <v>1.4750000000000001</v>
      </c>
      <c r="K981" s="11"/>
      <c r="L981" s="9">
        <v>1.4750000000000001</v>
      </c>
      <c r="M981" s="12">
        <f t="shared" si="37"/>
        <v>7.2744000000000003E-2</v>
      </c>
    </row>
    <row r="982" spans="2:13" x14ac:dyDescent="0.25">
      <c r="B982" s="1"/>
      <c r="C982" s="1"/>
      <c r="D982" s="9">
        <v>15</v>
      </c>
      <c r="E982" s="9">
        <v>5.0000000000000001E-3</v>
      </c>
      <c r="F982" s="9">
        <v>0.25700000000000001</v>
      </c>
      <c r="G982" s="9">
        <v>0</v>
      </c>
      <c r="H982" s="9">
        <v>15</v>
      </c>
      <c r="I982" s="9">
        <v>-90</v>
      </c>
      <c r="J982" s="9">
        <v>0.70199999999999996</v>
      </c>
      <c r="K982" s="11"/>
      <c r="L982" s="9">
        <v>0.70199999999999996</v>
      </c>
      <c r="M982" s="12">
        <f t="shared" si="37"/>
        <v>0.12124000000000001</v>
      </c>
    </row>
    <row r="983" spans="2:13" x14ac:dyDescent="0.25">
      <c r="B983" s="1"/>
      <c r="C983" s="1"/>
      <c r="D983" s="9">
        <v>16</v>
      </c>
      <c r="E983" s="9">
        <v>4.0000000000000001E-3</v>
      </c>
      <c r="F983" s="9">
        <v>0.81899999999999995</v>
      </c>
      <c r="G983" s="9">
        <v>0</v>
      </c>
      <c r="H983" s="9">
        <v>53</v>
      </c>
      <c r="I983" s="9">
        <v>-90</v>
      </c>
      <c r="J983" s="9">
        <v>0.57599999999999996</v>
      </c>
      <c r="K983" s="11"/>
      <c r="L983" s="9">
        <v>0.57599999999999996</v>
      </c>
      <c r="M983" s="12">
        <f t="shared" si="37"/>
        <v>7.2744000000000003E-2</v>
      </c>
    </row>
    <row r="984" spans="2:13" x14ac:dyDescent="0.25">
      <c r="B984" s="1"/>
      <c r="C984" s="1"/>
      <c r="D984" s="9">
        <v>17</v>
      </c>
      <c r="E984" s="9">
        <v>1.4999999999999999E-2</v>
      </c>
      <c r="F984" s="9">
        <v>1.4410000000000001</v>
      </c>
      <c r="G984" s="9">
        <v>0</v>
      </c>
      <c r="H984" s="9">
        <v>251</v>
      </c>
      <c r="I984" s="9">
        <v>-90</v>
      </c>
      <c r="J984" s="9">
        <v>2.0649999999999999</v>
      </c>
      <c r="K984" s="11"/>
      <c r="L984" s="9">
        <v>2.0649999999999999</v>
      </c>
      <c r="M984" s="12">
        <f t="shared" si="37"/>
        <v>0.24248000000000003</v>
      </c>
    </row>
    <row r="985" spans="2:13" x14ac:dyDescent="0.25">
      <c r="B985" s="1"/>
      <c r="C985" s="1"/>
      <c r="D985" s="9">
        <v>18</v>
      </c>
      <c r="E985" s="9">
        <v>4.0000000000000001E-3</v>
      </c>
      <c r="F985" s="9">
        <v>0.17599999999999999</v>
      </c>
      <c r="G985" s="9">
        <v>0</v>
      </c>
      <c r="H985" s="9">
        <v>15</v>
      </c>
      <c r="I985" s="9">
        <v>-90</v>
      </c>
      <c r="J985" s="9">
        <v>0.59</v>
      </c>
      <c r="K985" s="11"/>
      <c r="L985" s="9">
        <v>0.59</v>
      </c>
      <c r="M985" s="12">
        <f t="shared" si="37"/>
        <v>7.2744000000000003E-2</v>
      </c>
    </row>
    <row r="986" spans="2:13" x14ac:dyDescent="0.25">
      <c r="B986" s="1"/>
      <c r="C986" s="1"/>
      <c r="D986" s="9">
        <v>19</v>
      </c>
      <c r="E986" s="9">
        <v>4.0000000000000001E-3</v>
      </c>
      <c r="F986" s="9">
        <v>0.86699999999999999</v>
      </c>
      <c r="G986" s="9">
        <v>0</v>
      </c>
      <c r="H986" s="9">
        <v>65</v>
      </c>
      <c r="I986" s="9">
        <v>-90</v>
      </c>
      <c r="J986" s="9">
        <v>0.52</v>
      </c>
      <c r="K986" s="11"/>
      <c r="L986" s="9">
        <v>0.52</v>
      </c>
      <c r="M986" s="12">
        <f t="shared" si="37"/>
        <v>0.12124000000000001</v>
      </c>
    </row>
    <row r="987" spans="2:13" x14ac:dyDescent="0.25">
      <c r="B987" s="1"/>
      <c r="C987" s="1"/>
      <c r="D987" s="9">
        <v>20</v>
      </c>
      <c r="E987" s="9">
        <v>3.0000000000000001E-3</v>
      </c>
      <c r="F987" s="9">
        <v>0</v>
      </c>
      <c r="G987" s="9">
        <v>0</v>
      </c>
      <c r="H987" s="9">
        <v>0</v>
      </c>
      <c r="I987" s="9">
        <v>-90</v>
      </c>
      <c r="J987" s="9">
        <v>0.40699999999999997</v>
      </c>
      <c r="K987" s="11"/>
      <c r="L987" s="9">
        <v>0.40699999999999997</v>
      </c>
      <c r="M987" s="12">
        <f t="shared" si="37"/>
        <v>9.6991999999999995E-2</v>
      </c>
    </row>
    <row r="988" spans="2:13" x14ac:dyDescent="0.25">
      <c r="B988" s="1"/>
      <c r="C988" s="1"/>
      <c r="D988" s="9">
        <v>21</v>
      </c>
      <c r="E988" s="10">
        <v>6.4110000000000002E-4</v>
      </c>
      <c r="F988" s="9">
        <v>188.30799999999999</v>
      </c>
      <c r="G988" s="9">
        <v>0</v>
      </c>
      <c r="H988" s="9">
        <v>255</v>
      </c>
      <c r="I988" s="9">
        <v>-90</v>
      </c>
      <c r="J988" s="9">
        <v>8.4000000000000005E-2</v>
      </c>
      <c r="K988" s="11"/>
      <c r="L988" s="9"/>
      <c r="M988" s="12"/>
    </row>
    <row r="989" spans="2:13" x14ac:dyDescent="0.25">
      <c r="B989" s="1"/>
      <c r="C989" s="1"/>
      <c r="D989" s="9">
        <v>22</v>
      </c>
      <c r="E989" s="10">
        <v>6.4110000000000002E-4</v>
      </c>
      <c r="F989" s="9">
        <v>11.231</v>
      </c>
      <c r="G989" s="9">
        <v>2</v>
      </c>
      <c r="H989" s="9">
        <v>14</v>
      </c>
      <c r="I989" s="9">
        <v>-90</v>
      </c>
      <c r="J989" s="9">
        <v>8.4000000000000005E-2</v>
      </c>
      <c r="K989" s="11"/>
      <c r="L989" s="9"/>
      <c r="M989" s="12"/>
    </row>
    <row r="990" spans="2:13" x14ac:dyDescent="0.25">
      <c r="B990" s="1"/>
      <c r="C990" s="1"/>
      <c r="D990" s="9">
        <v>23</v>
      </c>
      <c r="E990" s="10">
        <v>5.4250000000000001E-4</v>
      </c>
      <c r="F990" s="9">
        <v>25.908999999999999</v>
      </c>
      <c r="G990" s="9">
        <v>0</v>
      </c>
      <c r="H990" s="9">
        <v>170</v>
      </c>
      <c r="I990" s="9">
        <v>-90</v>
      </c>
      <c r="J990" s="9">
        <v>7.0000000000000007E-2</v>
      </c>
      <c r="K990" s="11"/>
      <c r="L990" s="9"/>
      <c r="M990" s="12"/>
    </row>
    <row r="991" spans="2:13" x14ac:dyDescent="0.25">
      <c r="B991" s="1"/>
      <c r="C991" s="1"/>
      <c r="D991" s="9">
        <v>24</v>
      </c>
      <c r="E991" s="9">
        <v>1E-3</v>
      </c>
      <c r="F991" s="9">
        <v>36.042999999999999</v>
      </c>
      <c r="G991" s="9">
        <v>0</v>
      </c>
      <c r="H991" s="9">
        <v>252</v>
      </c>
      <c r="I991" s="9">
        <v>-90</v>
      </c>
      <c r="J991" s="9">
        <v>0.154</v>
      </c>
      <c r="K991" s="11"/>
      <c r="L991" s="9"/>
      <c r="M991" s="12"/>
    </row>
    <row r="992" spans="2:13" x14ac:dyDescent="0.25">
      <c r="B992" s="1"/>
      <c r="C992" s="1"/>
      <c r="D992" s="9">
        <v>25</v>
      </c>
      <c r="E992" s="10">
        <v>7.3970000000000004E-4</v>
      </c>
      <c r="F992" s="9">
        <v>199</v>
      </c>
      <c r="G992" s="9">
        <v>0</v>
      </c>
      <c r="H992" s="9">
        <v>255</v>
      </c>
      <c r="I992" s="9">
        <v>-90</v>
      </c>
      <c r="J992" s="9">
        <v>9.8000000000000004E-2</v>
      </c>
      <c r="K992" s="11"/>
      <c r="L992" s="9"/>
      <c r="M992" s="12"/>
    </row>
    <row r="993" spans="2:13" x14ac:dyDescent="0.25">
      <c r="B993" s="1"/>
      <c r="C993" s="1"/>
      <c r="D993" s="9">
        <v>26</v>
      </c>
      <c r="E993" s="10">
        <v>7.3970000000000004E-4</v>
      </c>
      <c r="F993" s="9">
        <v>190.13300000000001</v>
      </c>
      <c r="G993" s="9">
        <v>0</v>
      </c>
      <c r="H993" s="9">
        <v>255</v>
      </c>
      <c r="I993" s="9">
        <v>-90</v>
      </c>
      <c r="J993" s="9">
        <v>9.8000000000000004E-2</v>
      </c>
      <c r="K993" s="11"/>
      <c r="L993" s="9"/>
      <c r="M993" s="12"/>
    </row>
    <row r="994" spans="2:13" x14ac:dyDescent="0.25">
      <c r="B994" s="1"/>
      <c r="C994" s="1"/>
      <c r="D994" s="9">
        <v>27</v>
      </c>
      <c r="E994" s="10">
        <v>6.4110000000000002E-4</v>
      </c>
      <c r="F994" s="9">
        <v>0</v>
      </c>
      <c r="G994" s="9">
        <v>0</v>
      </c>
      <c r="H994" s="9">
        <v>0</v>
      </c>
      <c r="I994" s="9">
        <v>-90</v>
      </c>
      <c r="J994" s="9">
        <v>8.4000000000000005E-2</v>
      </c>
      <c r="K994" s="11"/>
      <c r="L994" s="9"/>
      <c r="M994" s="12"/>
    </row>
    <row r="995" spans="2:13" x14ac:dyDescent="0.25">
      <c r="B995" s="1"/>
      <c r="C995" s="1"/>
      <c r="D995" s="9">
        <v>28</v>
      </c>
      <c r="E995" s="10">
        <v>6.4110000000000002E-4</v>
      </c>
      <c r="F995" s="9">
        <v>92.691999999999993</v>
      </c>
      <c r="G995" s="9">
        <v>1</v>
      </c>
      <c r="H995" s="9">
        <v>123</v>
      </c>
      <c r="I995" s="9">
        <v>-90</v>
      </c>
      <c r="J995" s="9">
        <v>8.4000000000000005E-2</v>
      </c>
      <c r="K995" s="11"/>
      <c r="L995" s="9"/>
      <c r="M995" s="12"/>
    </row>
    <row r="996" spans="2:13" x14ac:dyDescent="0.25">
      <c r="B996" s="1"/>
      <c r="C996" s="1"/>
      <c r="D996" s="9">
        <v>29</v>
      </c>
      <c r="E996" s="9">
        <v>21.593</v>
      </c>
      <c r="F996" s="9">
        <v>222.75</v>
      </c>
      <c r="G996" s="9">
        <v>0</v>
      </c>
      <c r="H996" s="9">
        <v>255</v>
      </c>
      <c r="I996" s="9">
        <v>0</v>
      </c>
      <c r="J996" s="9">
        <v>0</v>
      </c>
      <c r="K996" s="11"/>
      <c r="L996" s="9"/>
      <c r="M996" s="12"/>
    </row>
    <row r="997" spans="2:13" x14ac:dyDescent="0.25">
      <c r="B997" s="1"/>
      <c r="C997" s="1"/>
      <c r="D997" s="9">
        <v>30</v>
      </c>
      <c r="E997" s="10">
        <v>6.4110000000000002E-4</v>
      </c>
      <c r="F997" s="9">
        <v>0</v>
      </c>
      <c r="G997" s="9">
        <v>0</v>
      </c>
      <c r="H997" s="9">
        <v>0</v>
      </c>
      <c r="I997" s="9">
        <v>-90</v>
      </c>
      <c r="J997" s="9">
        <v>8.4000000000000005E-2</v>
      </c>
      <c r="K997" s="11"/>
      <c r="L997" s="9"/>
      <c r="M997" s="12"/>
    </row>
    <row r="998" spans="2:13" x14ac:dyDescent="0.25">
      <c r="B998" s="1"/>
      <c r="C998" s="1"/>
      <c r="D998" s="9">
        <v>31</v>
      </c>
      <c r="E998" s="10">
        <v>3.4519999999999999E-4</v>
      </c>
      <c r="F998" s="9">
        <v>75.570999999999998</v>
      </c>
      <c r="G998" s="9">
        <v>0</v>
      </c>
      <c r="H998" s="9">
        <v>150</v>
      </c>
      <c r="I998" s="9">
        <v>-90</v>
      </c>
      <c r="J998" s="9">
        <v>4.2000000000000003E-2</v>
      </c>
      <c r="K998" s="11"/>
      <c r="L998" s="9"/>
      <c r="M998" s="12"/>
    </row>
    <row r="999" spans="2:13" x14ac:dyDescent="0.25">
      <c r="B999" s="1"/>
      <c r="C999" s="1"/>
      <c r="D999" s="9">
        <v>32</v>
      </c>
      <c r="E999" s="10">
        <v>2.4659999999999998E-4</v>
      </c>
      <c r="F999" s="9">
        <v>95</v>
      </c>
      <c r="G999" s="9">
        <v>0</v>
      </c>
      <c r="H999" s="9">
        <v>224</v>
      </c>
      <c r="I999" s="9">
        <v>-90</v>
      </c>
      <c r="J999" s="9">
        <v>2.8000000000000001E-2</v>
      </c>
      <c r="K999" s="11"/>
      <c r="L999" s="9"/>
      <c r="M999" s="12"/>
    </row>
    <row r="1000" spans="2:13" x14ac:dyDescent="0.25">
      <c r="B1000" s="1"/>
      <c r="C1000" s="1"/>
      <c r="D1000" s="9">
        <v>33</v>
      </c>
      <c r="E1000" s="10">
        <v>5.4250000000000001E-4</v>
      </c>
      <c r="F1000" s="9">
        <v>139.81800000000001</v>
      </c>
      <c r="G1000" s="9">
        <v>0</v>
      </c>
      <c r="H1000" s="9">
        <v>255</v>
      </c>
      <c r="I1000" s="9">
        <v>-90</v>
      </c>
      <c r="J1000" s="9">
        <v>7.0000000000000007E-2</v>
      </c>
      <c r="K1000" s="11"/>
      <c r="L1000" s="9"/>
      <c r="M1000" s="12"/>
    </row>
    <row r="1001" spans="2:13" x14ac:dyDescent="0.25">
      <c r="B1001" s="1"/>
      <c r="C1001" s="1"/>
      <c r="D1001" s="9">
        <v>34</v>
      </c>
      <c r="E1001" s="10">
        <v>3.4519999999999999E-4</v>
      </c>
      <c r="F1001" s="9">
        <v>133.571</v>
      </c>
      <c r="G1001" s="9">
        <v>0</v>
      </c>
      <c r="H1001" s="9">
        <v>186</v>
      </c>
      <c r="I1001" s="9">
        <v>-90</v>
      </c>
      <c r="J1001" s="9">
        <v>4.2000000000000003E-2</v>
      </c>
      <c r="K1001" s="11"/>
      <c r="L1001" s="9"/>
      <c r="M1001" s="12"/>
    </row>
    <row r="1002" spans="2:13" x14ac:dyDescent="0.25">
      <c r="B1002" s="1"/>
      <c r="C1002" s="1"/>
      <c r="D1002" s="9">
        <v>35</v>
      </c>
      <c r="E1002" s="10">
        <v>5.4250000000000001E-4</v>
      </c>
      <c r="F1002" s="9">
        <v>175.727</v>
      </c>
      <c r="G1002" s="9">
        <v>0</v>
      </c>
      <c r="H1002" s="9">
        <v>249</v>
      </c>
      <c r="I1002" s="9">
        <v>-90</v>
      </c>
      <c r="J1002" s="9">
        <v>7.0000000000000007E-2</v>
      </c>
      <c r="K1002" s="11"/>
      <c r="L1002" s="9"/>
      <c r="M1002" s="12"/>
    </row>
    <row r="1003" spans="2:13" x14ac:dyDescent="0.25">
      <c r="B1003" s="1"/>
      <c r="C1003" s="1"/>
      <c r="D1003" s="9">
        <v>36</v>
      </c>
      <c r="E1003" s="10">
        <v>3.4519999999999999E-4</v>
      </c>
      <c r="F1003" s="9">
        <v>7.5709999999999997</v>
      </c>
      <c r="G1003" s="9">
        <v>0</v>
      </c>
      <c r="H1003" s="9">
        <v>30</v>
      </c>
      <c r="I1003" s="9">
        <v>-90</v>
      </c>
      <c r="J1003" s="9">
        <v>4.2000000000000003E-2</v>
      </c>
      <c r="K1003" s="11"/>
      <c r="L1003" s="9"/>
      <c r="M1003" s="12"/>
    </row>
    <row r="1004" spans="2:13" x14ac:dyDescent="0.25">
      <c r="B1004" s="1"/>
      <c r="C1004" s="1"/>
      <c r="D1004" s="9">
        <v>37</v>
      </c>
      <c r="E1004" s="9">
        <v>1E-3</v>
      </c>
      <c r="F1004" s="9">
        <v>185.286</v>
      </c>
      <c r="G1004" s="9">
        <v>0</v>
      </c>
      <c r="H1004" s="9">
        <v>224</v>
      </c>
      <c r="I1004" s="9">
        <v>-90</v>
      </c>
      <c r="J1004" s="9">
        <v>0.14000000000000001</v>
      </c>
      <c r="K1004" s="11"/>
      <c r="L1004" s="9"/>
      <c r="M1004" s="12"/>
    </row>
    <row r="1005" spans="2:13" x14ac:dyDescent="0.25">
      <c r="B1005" s="1"/>
      <c r="C1005" s="1"/>
      <c r="D1005" s="9">
        <v>38</v>
      </c>
      <c r="E1005" s="10">
        <v>3.4519999999999999E-4</v>
      </c>
      <c r="F1005" s="9">
        <v>0</v>
      </c>
      <c r="G1005" s="9">
        <v>0</v>
      </c>
      <c r="H1005" s="9">
        <v>0</v>
      </c>
      <c r="I1005" s="9">
        <v>-90</v>
      </c>
      <c r="J1005" s="9">
        <v>4.2000000000000003E-2</v>
      </c>
      <c r="K1005" s="11"/>
      <c r="L1005" s="9"/>
      <c r="M1005" s="12"/>
    </row>
    <row r="1006" spans="2:13" x14ac:dyDescent="0.25">
      <c r="B1006" s="1"/>
      <c r="C1006" s="1"/>
      <c r="D1006" s="9">
        <v>39</v>
      </c>
      <c r="E1006" s="10">
        <v>5.4250000000000001E-4</v>
      </c>
      <c r="F1006" s="9">
        <v>193.54499999999999</v>
      </c>
      <c r="G1006" s="9">
        <v>0</v>
      </c>
      <c r="H1006" s="9">
        <v>255</v>
      </c>
      <c r="I1006" s="9">
        <v>-90</v>
      </c>
      <c r="J1006" s="9">
        <v>7.0000000000000007E-2</v>
      </c>
      <c r="K1006" s="11"/>
      <c r="L1006" s="9"/>
      <c r="M1006" s="12"/>
    </row>
    <row r="1007" spans="2:13" x14ac:dyDescent="0.25">
      <c r="B1007" s="1"/>
      <c r="C1007" s="1"/>
      <c r="D1007" s="9">
        <v>40</v>
      </c>
      <c r="E1007" s="10">
        <v>4.438E-4</v>
      </c>
      <c r="F1007" s="9">
        <v>130.88900000000001</v>
      </c>
      <c r="G1007" s="9">
        <v>0</v>
      </c>
      <c r="H1007" s="9">
        <v>255</v>
      </c>
      <c r="I1007" s="9">
        <v>-90</v>
      </c>
      <c r="J1007" s="9">
        <v>5.6000000000000001E-2</v>
      </c>
      <c r="K1007" s="11"/>
      <c r="L1007" s="9"/>
      <c r="M1007" s="12"/>
    </row>
    <row r="1008" spans="2:13" x14ac:dyDescent="0.25">
      <c r="B1008" s="1"/>
      <c r="C1008" s="1"/>
      <c r="D1008" s="13"/>
      <c r="E1008" s="10"/>
      <c r="F1008" s="9"/>
      <c r="G1008" s="9"/>
      <c r="H1008" s="9"/>
      <c r="I1008" s="9"/>
      <c r="J1008" s="9"/>
      <c r="K1008" s="11"/>
      <c r="L1008" s="9"/>
      <c r="M1008" s="12"/>
    </row>
    <row r="1009" spans="1:13" x14ac:dyDescent="0.25">
      <c r="B1009" s="1"/>
      <c r="C1009" s="1"/>
      <c r="D1009" s="13"/>
      <c r="E1009" s="10"/>
      <c r="F1009" s="9"/>
      <c r="G1009" s="9"/>
      <c r="H1009" s="9"/>
      <c r="I1009" s="9"/>
      <c r="J1009" s="9"/>
      <c r="K1009" s="11"/>
      <c r="L1009" s="9"/>
      <c r="M1009" s="12"/>
    </row>
    <row r="1010" spans="1:13" x14ac:dyDescent="0.25">
      <c r="B1010" s="1"/>
      <c r="C1010" s="1"/>
      <c r="E1010" s="1"/>
      <c r="F1010" s="1"/>
    </row>
    <row r="1011" spans="1:13" ht="18.600000000000001" customHeight="1" x14ac:dyDescent="0.25">
      <c r="A1011">
        <v>11</v>
      </c>
      <c r="B1011" s="1" t="s">
        <v>121</v>
      </c>
      <c r="C1011" t="s">
        <v>124</v>
      </c>
      <c r="E1011" t="s">
        <v>123</v>
      </c>
      <c r="F1011" t="s">
        <v>29</v>
      </c>
      <c r="G1011" t="s">
        <v>50</v>
      </c>
      <c r="H1011">
        <v>3</v>
      </c>
      <c r="I1011">
        <v>0.438</v>
      </c>
      <c r="J1011">
        <v>0</v>
      </c>
      <c r="K1011">
        <v>3</v>
      </c>
      <c r="L1011">
        <v>0.99099999999999999</v>
      </c>
      <c r="M1011">
        <v>0</v>
      </c>
    </row>
    <row r="1012" spans="1:13" ht="18.600000000000001" customHeight="1" x14ac:dyDescent="0.25">
      <c r="B1012" s="1" t="s">
        <v>121</v>
      </c>
      <c r="C1012" t="s">
        <v>124</v>
      </c>
      <c r="E1012" t="s">
        <v>123</v>
      </c>
      <c r="F1012" t="s">
        <v>29</v>
      </c>
      <c r="G1012" t="s">
        <v>30</v>
      </c>
      <c r="H1012">
        <v>3</v>
      </c>
      <c r="I1012">
        <v>0.69099999999999995</v>
      </c>
      <c r="J1012">
        <v>7.9671999999999993E-2</v>
      </c>
      <c r="K1012">
        <v>3</v>
      </c>
      <c r="L1012">
        <v>1.002</v>
      </c>
      <c r="M1012">
        <v>0</v>
      </c>
    </row>
    <row r="1013" spans="1:13" ht="18.600000000000001" customHeight="1" x14ac:dyDescent="0.25">
      <c r="B1013" s="1" t="s">
        <v>121</v>
      </c>
      <c r="C1013" t="s">
        <v>124</v>
      </c>
      <c r="E1013" t="s">
        <v>123</v>
      </c>
      <c r="F1013" t="s">
        <v>29</v>
      </c>
      <c r="G1013" t="s">
        <v>103</v>
      </c>
      <c r="H1013">
        <v>3</v>
      </c>
      <c r="I1013">
        <v>0.84099999999999997</v>
      </c>
      <c r="J1013">
        <v>0</v>
      </c>
      <c r="K1013">
        <v>3</v>
      </c>
      <c r="L1013">
        <v>1.014</v>
      </c>
      <c r="M1013">
        <v>3.9835999999999996E-2</v>
      </c>
    </row>
    <row r="1014" spans="1:13" ht="18.600000000000001" customHeight="1" x14ac:dyDescent="0.25">
      <c r="B1014" s="1" t="s">
        <v>121</v>
      </c>
      <c r="C1014" t="s">
        <v>124</v>
      </c>
      <c r="E1014" t="s">
        <v>123</v>
      </c>
      <c r="F1014" t="s">
        <v>29</v>
      </c>
      <c r="G1014" t="s">
        <v>99</v>
      </c>
      <c r="H1014">
        <v>3</v>
      </c>
      <c r="I1014">
        <v>0.66800000000000004</v>
      </c>
      <c r="J1014">
        <v>0.100456</v>
      </c>
      <c r="K1014">
        <v>3</v>
      </c>
      <c r="L1014">
        <v>1.002</v>
      </c>
      <c r="M1014">
        <v>6.0620000000000007E-2</v>
      </c>
    </row>
    <row r="1015" spans="1:13" x14ac:dyDescent="0.25">
      <c r="B1015" s="1"/>
      <c r="D1015" s="13"/>
    </row>
    <row r="1016" spans="1:13" x14ac:dyDescent="0.25">
      <c r="B1016" s="1"/>
      <c r="D1016" s="13"/>
      <c r="E1016" t="s">
        <v>373</v>
      </c>
      <c r="F1016" t="s">
        <v>374</v>
      </c>
      <c r="G1016" t="s">
        <v>375</v>
      </c>
      <c r="H1016" t="s">
        <v>376</v>
      </c>
      <c r="I1016" t="s">
        <v>377</v>
      </c>
      <c r="J1016" t="s">
        <v>378</v>
      </c>
      <c r="L1016" t="s">
        <v>379</v>
      </c>
      <c r="M1016" t="s">
        <v>380</v>
      </c>
    </row>
    <row r="1017" spans="1:13" x14ac:dyDescent="0.25">
      <c r="B1017" s="1"/>
      <c r="D1017" s="9">
        <v>1</v>
      </c>
      <c r="E1017" s="9">
        <v>3.0000000000000001E-3</v>
      </c>
      <c r="F1017" s="9">
        <v>129.381</v>
      </c>
      <c r="G1017" s="9">
        <v>14</v>
      </c>
      <c r="H1017" s="9">
        <v>178.667</v>
      </c>
      <c r="I1017" s="9">
        <v>-90</v>
      </c>
      <c r="J1017" s="9">
        <v>0.438</v>
      </c>
      <c r="K1017" s="11"/>
      <c r="L1017" s="9">
        <v>0.438</v>
      </c>
      <c r="M1017" s="12">
        <f>1.732*J1025</f>
        <v>0</v>
      </c>
    </row>
    <row r="1018" spans="1:13" x14ac:dyDescent="0.25">
      <c r="B1018" s="1"/>
      <c r="D1018" s="9">
        <v>2</v>
      </c>
      <c r="E1018" s="9">
        <v>4.0000000000000001E-3</v>
      </c>
      <c r="F1018" s="9">
        <v>131.41900000000001</v>
      </c>
      <c r="G1018" s="9">
        <v>14</v>
      </c>
      <c r="H1018" s="9">
        <v>254</v>
      </c>
      <c r="I1018" s="9">
        <v>-90</v>
      </c>
      <c r="J1018" s="9">
        <v>0.69099999999999995</v>
      </c>
      <c r="K1018" s="11"/>
      <c r="L1018" s="9">
        <v>0.69099999999999995</v>
      </c>
      <c r="M1018" s="12">
        <f t="shared" ref="M1018:M1024" si="38">1.732*J1026</f>
        <v>7.9671999999999993E-2</v>
      </c>
    </row>
    <row r="1019" spans="1:13" x14ac:dyDescent="0.25">
      <c r="B1019" s="1"/>
      <c r="D1019" s="9">
        <v>3</v>
      </c>
      <c r="E1019" s="9">
        <v>5.0000000000000001E-3</v>
      </c>
      <c r="F1019" s="9">
        <v>131.34200000000001</v>
      </c>
      <c r="G1019" s="9">
        <v>14</v>
      </c>
      <c r="H1019" s="9">
        <v>254</v>
      </c>
      <c r="I1019" s="9">
        <v>-90</v>
      </c>
      <c r="J1019" s="9">
        <v>0.84099999999999997</v>
      </c>
      <c r="K1019" s="11"/>
      <c r="L1019" s="9">
        <v>0.84099999999999997</v>
      </c>
      <c r="M1019" s="12">
        <f t="shared" si="38"/>
        <v>0</v>
      </c>
    </row>
    <row r="1020" spans="1:13" x14ac:dyDescent="0.25">
      <c r="B1020" s="1"/>
      <c r="D1020" s="9">
        <v>4</v>
      </c>
      <c r="E1020" s="9">
        <v>4.0000000000000001E-3</v>
      </c>
      <c r="F1020" s="9">
        <v>132.345</v>
      </c>
      <c r="G1020" s="9">
        <v>14</v>
      </c>
      <c r="H1020" s="9">
        <v>254</v>
      </c>
      <c r="I1020" s="9">
        <v>-90</v>
      </c>
      <c r="J1020" s="9">
        <v>0.66800000000000004</v>
      </c>
      <c r="K1020" s="11"/>
      <c r="L1020" s="9">
        <v>0.66800000000000004</v>
      </c>
      <c r="M1020" s="12">
        <f t="shared" si="38"/>
        <v>0.100456</v>
      </c>
    </row>
    <row r="1021" spans="1:13" x14ac:dyDescent="0.25">
      <c r="B1021" s="1"/>
      <c r="D1021" s="9">
        <v>5</v>
      </c>
      <c r="E1021" s="9">
        <v>6.0000000000000001E-3</v>
      </c>
      <c r="F1021" s="9">
        <v>84.837999999999994</v>
      </c>
      <c r="G1021" s="9">
        <v>83</v>
      </c>
      <c r="H1021" s="9">
        <v>109</v>
      </c>
      <c r="I1021" s="9">
        <v>-90</v>
      </c>
      <c r="J1021" s="9">
        <v>0.99099999999999999</v>
      </c>
      <c r="K1021" s="11"/>
      <c r="L1021" s="9">
        <v>0.99099999999999999</v>
      </c>
      <c r="M1021" s="12">
        <f t="shared" si="38"/>
        <v>0</v>
      </c>
    </row>
    <row r="1022" spans="1:13" x14ac:dyDescent="0.25">
      <c r="B1022" s="1"/>
      <c r="D1022" s="9">
        <v>6</v>
      </c>
      <c r="E1022" s="9">
        <v>6.0000000000000001E-3</v>
      </c>
      <c r="F1022" s="9">
        <v>85.254999999999995</v>
      </c>
      <c r="G1022" s="9">
        <v>9.3330000000000002</v>
      </c>
      <c r="H1022" s="9">
        <v>236</v>
      </c>
      <c r="I1022" s="9">
        <v>-90</v>
      </c>
      <c r="J1022" s="9">
        <v>1.002</v>
      </c>
      <c r="K1022" s="11"/>
      <c r="L1022" s="9">
        <v>1.002</v>
      </c>
      <c r="M1022" s="12">
        <f t="shared" si="38"/>
        <v>0</v>
      </c>
    </row>
    <row r="1023" spans="1:13" x14ac:dyDescent="0.25">
      <c r="B1023" s="1"/>
      <c r="D1023" s="9">
        <v>7</v>
      </c>
      <c r="E1023" s="9">
        <v>6.0000000000000001E-3</v>
      </c>
      <c r="F1023" s="9">
        <v>86.394999999999996</v>
      </c>
      <c r="G1023" s="9">
        <v>9.3330000000000002</v>
      </c>
      <c r="H1023" s="9">
        <v>253.667</v>
      </c>
      <c r="I1023" s="9">
        <v>-90</v>
      </c>
      <c r="J1023" s="9">
        <v>1.014</v>
      </c>
      <c r="K1023" s="11"/>
      <c r="L1023" s="9">
        <v>1.014</v>
      </c>
      <c r="M1023" s="12">
        <f t="shared" si="38"/>
        <v>3.9835999999999996E-2</v>
      </c>
    </row>
    <row r="1024" spans="1:13" x14ac:dyDescent="0.25">
      <c r="B1024" s="1"/>
      <c r="D1024" s="9">
        <v>8</v>
      </c>
      <c r="E1024" s="9">
        <v>6.0000000000000001E-3</v>
      </c>
      <c r="F1024" s="9">
        <v>235.75399999999999</v>
      </c>
      <c r="G1024" s="9">
        <v>27</v>
      </c>
      <c r="H1024" s="9">
        <v>252</v>
      </c>
      <c r="I1024" s="9">
        <v>-90</v>
      </c>
      <c r="J1024" s="9">
        <v>1.002</v>
      </c>
      <c r="K1024" s="11"/>
      <c r="L1024" s="9">
        <v>1.002</v>
      </c>
      <c r="M1024" s="12">
        <f t="shared" si="38"/>
        <v>6.0620000000000007E-2</v>
      </c>
    </row>
    <row r="1025" spans="1:13" x14ac:dyDescent="0.25">
      <c r="B1025" s="1"/>
      <c r="D1025" s="9">
        <v>9</v>
      </c>
      <c r="E1025" s="9">
        <v>17.635000000000002</v>
      </c>
      <c r="F1025" s="9">
        <v>228.58500000000001</v>
      </c>
      <c r="G1025" s="9">
        <v>0</v>
      </c>
      <c r="H1025" s="9">
        <v>255</v>
      </c>
      <c r="I1025" s="9">
        <v>0</v>
      </c>
      <c r="J1025" s="9">
        <v>0</v>
      </c>
      <c r="K1025" s="11"/>
      <c r="L1025" s="9"/>
      <c r="M1025" s="12"/>
    </row>
    <row r="1026" spans="1:13" x14ac:dyDescent="0.25">
      <c r="B1026" s="1"/>
      <c r="D1026" s="9">
        <v>10</v>
      </c>
      <c r="E1026" s="10">
        <v>2.9859999999999999E-4</v>
      </c>
      <c r="F1026" s="9">
        <v>221.333</v>
      </c>
      <c r="G1026" s="9">
        <v>112</v>
      </c>
      <c r="H1026" s="9">
        <v>255</v>
      </c>
      <c r="I1026" s="9">
        <v>-90</v>
      </c>
      <c r="J1026" s="9">
        <v>4.5999999999999999E-2</v>
      </c>
      <c r="K1026" s="11"/>
      <c r="L1026" s="9"/>
      <c r="M1026" s="12"/>
    </row>
    <row r="1027" spans="1:13" x14ac:dyDescent="0.25">
      <c r="B1027" s="1"/>
      <c r="D1027" s="9">
        <v>11</v>
      </c>
      <c r="E1027" s="9">
        <v>17.635000000000002</v>
      </c>
      <c r="F1027" s="9">
        <v>228.58500000000001</v>
      </c>
      <c r="G1027" s="9">
        <v>0</v>
      </c>
      <c r="H1027" s="9">
        <v>255</v>
      </c>
      <c r="I1027" s="9">
        <v>0</v>
      </c>
      <c r="J1027" s="9">
        <v>0</v>
      </c>
      <c r="K1027" s="11"/>
      <c r="L1027" s="9"/>
      <c r="M1027" s="9"/>
    </row>
    <row r="1028" spans="1:13" x14ac:dyDescent="0.25">
      <c r="B1028" s="1"/>
      <c r="D1028" s="9">
        <v>12</v>
      </c>
      <c r="E1028" s="10">
        <v>3.6499999999999998E-4</v>
      </c>
      <c r="F1028" s="9">
        <v>251.60599999999999</v>
      </c>
      <c r="G1028" s="9">
        <v>235.667</v>
      </c>
      <c r="H1028" s="9">
        <v>255</v>
      </c>
      <c r="I1028" s="9">
        <v>-90</v>
      </c>
      <c r="J1028" s="9">
        <v>5.8000000000000003E-2</v>
      </c>
    </row>
    <row r="1029" spans="1:13" x14ac:dyDescent="0.25">
      <c r="B1029" s="1"/>
      <c r="D1029" s="9">
        <v>13</v>
      </c>
      <c r="E1029" s="9">
        <v>17.635000000000002</v>
      </c>
      <c r="F1029" s="9">
        <v>228.58500000000001</v>
      </c>
      <c r="G1029" s="9">
        <v>0</v>
      </c>
      <c r="H1029" s="9">
        <v>255</v>
      </c>
      <c r="I1029" s="9">
        <v>0</v>
      </c>
      <c r="J1029" s="9">
        <v>0</v>
      </c>
    </row>
    <row r="1030" spans="1:13" x14ac:dyDescent="0.25">
      <c r="B1030" s="1"/>
      <c r="D1030" s="9">
        <v>14</v>
      </c>
      <c r="E1030" s="9">
        <v>17.635000000000002</v>
      </c>
      <c r="F1030" s="9">
        <v>228.58500000000001</v>
      </c>
      <c r="G1030" s="9">
        <v>0</v>
      </c>
      <c r="H1030" s="9">
        <v>255</v>
      </c>
      <c r="I1030" s="9">
        <v>0</v>
      </c>
      <c r="J1030" s="9">
        <v>0</v>
      </c>
    </row>
    <row r="1031" spans="1:13" x14ac:dyDescent="0.25">
      <c r="B1031" s="1"/>
      <c r="D1031" s="9">
        <v>15</v>
      </c>
      <c r="E1031" s="10">
        <v>1.6589999999999999E-4</v>
      </c>
      <c r="F1031" s="9">
        <v>118.06699999999999</v>
      </c>
      <c r="G1031" s="9">
        <v>80</v>
      </c>
      <c r="H1031" s="9">
        <v>155</v>
      </c>
      <c r="I1031" s="9">
        <v>-90</v>
      </c>
      <c r="J1031" s="9">
        <v>2.3E-2</v>
      </c>
    </row>
    <row r="1032" spans="1:13" x14ac:dyDescent="0.25">
      <c r="B1032" s="1"/>
      <c r="D1032" s="9">
        <v>16</v>
      </c>
      <c r="E1032" s="10">
        <v>2.3230000000000001E-4</v>
      </c>
      <c r="F1032" s="9">
        <v>241.238</v>
      </c>
      <c r="G1032" s="9">
        <v>178</v>
      </c>
      <c r="H1032" s="9">
        <v>255</v>
      </c>
      <c r="I1032" s="9">
        <v>-90</v>
      </c>
      <c r="J1032" s="9">
        <v>3.5000000000000003E-2</v>
      </c>
    </row>
    <row r="1033" spans="1:13" x14ac:dyDescent="0.25">
      <c r="B1033" s="1"/>
    </row>
    <row r="1034" spans="1:13" x14ac:dyDescent="0.25">
      <c r="B1034" s="1"/>
    </row>
    <row r="1035" spans="1:13" x14ac:dyDescent="0.25">
      <c r="B1035" s="1"/>
    </row>
    <row r="1036" spans="1:13" x14ac:dyDescent="0.25">
      <c r="B1036" s="1"/>
    </row>
    <row r="1037" spans="1:13" x14ac:dyDescent="0.25">
      <c r="B1037" s="1"/>
    </row>
    <row r="1038" spans="1:13" x14ac:dyDescent="0.25">
      <c r="B1038" s="1"/>
    </row>
    <row r="1039" spans="1:13" ht="18.600000000000001" customHeight="1" x14ac:dyDescent="0.25">
      <c r="A1039">
        <v>12</v>
      </c>
      <c r="B1039" s="1" t="s">
        <v>125</v>
      </c>
      <c r="C1039" t="s">
        <v>65</v>
      </c>
      <c r="E1039" t="s">
        <v>127</v>
      </c>
      <c r="F1039" t="s">
        <v>29</v>
      </c>
      <c r="G1039" t="s">
        <v>90</v>
      </c>
      <c r="H1039">
        <v>3</v>
      </c>
      <c r="I1039">
        <v>0.26400000000000001</v>
      </c>
      <c r="J1039">
        <v>5.7156000000000005E-2</v>
      </c>
      <c r="K1039">
        <v>3</v>
      </c>
      <c r="L1039">
        <v>0.95599999999999996</v>
      </c>
      <c r="M1039">
        <v>0.22862400000000002</v>
      </c>
    </row>
    <row r="1040" spans="1:13" ht="18.600000000000001" customHeight="1" x14ac:dyDescent="0.25">
      <c r="B1040" s="1" t="s">
        <v>125</v>
      </c>
      <c r="C1040" t="s">
        <v>65</v>
      </c>
      <c r="E1040" t="s">
        <v>127</v>
      </c>
      <c r="F1040" t="s">
        <v>29</v>
      </c>
      <c r="G1040" t="s">
        <v>110</v>
      </c>
      <c r="H1040">
        <v>3</v>
      </c>
      <c r="I1040">
        <v>0.54200000000000004</v>
      </c>
      <c r="J1040">
        <v>0.14722000000000002</v>
      </c>
      <c r="K1040">
        <v>3</v>
      </c>
      <c r="L1040">
        <v>0.98299999999999998</v>
      </c>
      <c r="M1040">
        <v>0.26499600000000001</v>
      </c>
    </row>
    <row r="1041" spans="2:13" ht="18.600000000000001" customHeight="1" x14ac:dyDescent="0.25">
      <c r="B1041" s="1" t="s">
        <v>125</v>
      </c>
      <c r="C1041" t="s">
        <v>65</v>
      </c>
      <c r="E1041" t="s">
        <v>127</v>
      </c>
      <c r="F1041" t="s">
        <v>29</v>
      </c>
      <c r="G1041" t="s">
        <v>128</v>
      </c>
      <c r="H1041">
        <v>3</v>
      </c>
      <c r="I1041">
        <v>0.26800000000000002</v>
      </c>
      <c r="J1041">
        <v>5.3691999999999997E-2</v>
      </c>
      <c r="K1041">
        <v>3</v>
      </c>
      <c r="L1041">
        <v>1.024</v>
      </c>
      <c r="M1041">
        <v>0.24594399999999997</v>
      </c>
    </row>
    <row r="1042" spans="2:13" x14ac:dyDescent="0.25">
      <c r="B1042" s="1"/>
    </row>
    <row r="1043" spans="2:13" x14ac:dyDescent="0.25">
      <c r="B1043" s="1"/>
      <c r="D1043" s="13"/>
    </row>
    <row r="1044" spans="2:13" x14ac:dyDescent="0.25">
      <c r="B1044" s="1"/>
      <c r="D1044" s="13"/>
      <c r="E1044" t="s">
        <v>373</v>
      </c>
      <c r="F1044" t="s">
        <v>374</v>
      </c>
      <c r="G1044" t="s">
        <v>375</v>
      </c>
      <c r="H1044" t="s">
        <v>376</v>
      </c>
      <c r="I1044" t="s">
        <v>377</v>
      </c>
      <c r="J1044" t="s">
        <v>378</v>
      </c>
      <c r="L1044" t="s">
        <v>379</v>
      </c>
      <c r="M1044" t="s">
        <v>380</v>
      </c>
    </row>
    <row r="1045" spans="2:13" x14ac:dyDescent="0.25">
      <c r="B1045" s="1"/>
      <c r="D1045" s="9">
        <v>1</v>
      </c>
      <c r="E1045" s="9">
        <v>1.6E-2</v>
      </c>
      <c r="F1045" s="9">
        <v>129.37299999999999</v>
      </c>
      <c r="G1045" s="9">
        <v>119</v>
      </c>
      <c r="H1045" s="9">
        <v>187</v>
      </c>
      <c r="I1045" s="9">
        <v>-90</v>
      </c>
      <c r="J1045" s="9">
        <v>0.95599999999999996</v>
      </c>
      <c r="K1045" s="11"/>
      <c r="L1045" s="9">
        <v>0.95599999999999996</v>
      </c>
      <c r="M1045" s="12">
        <f>1.732*J1047</f>
        <v>0.22862400000000002</v>
      </c>
    </row>
    <row r="1046" spans="2:13" x14ac:dyDescent="0.25">
      <c r="B1046" s="1"/>
      <c r="D1046" s="9">
        <v>2</v>
      </c>
      <c r="E1046" s="9">
        <v>5.0000000000000001E-3</v>
      </c>
      <c r="F1046" s="9">
        <v>22</v>
      </c>
      <c r="G1046" s="9">
        <v>0</v>
      </c>
      <c r="H1046" s="9">
        <v>255</v>
      </c>
      <c r="I1046" s="9">
        <v>-90</v>
      </c>
      <c r="J1046" s="9">
        <v>0.26400000000000001</v>
      </c>
      <c r="K1046" s="11"/>
      <c r="L1046" s="9">
        <v>0.26400000000000001</v>
      </c>
      <c r="M1046" s="12">
        <f>1.732*J1048</f>
        <v>5.7156000000000005E-2</v>
      </c>
    </row>
    <row r="1047" spans="2:13" x14ac:dyDescent="0.25">
      <c r="B1047" s="1"/>
      <c r="D1047" s="9">
        <v>3</v>
      </c>
      <c r="E1047" s="9">
        <v>2E-3</v>
      </c>
      <c r="F1047" s="9">
        <v>234.22200000000001</v>
      </c>
      <c r="G1047" s="9">
        <v>119</v>
      </c>
      <c r="H1047" s="9">
        <v>255</v>
      </c>
      <c r="I1047" s="9">
        <v>-90</v>
      </c>
      <c r="J1047" s="9">
        <v>0.13200000000000001</v>
      </c>
      <c r="K1047" s="11"/>
      <c r="L1047" s="9">
        <v>0.98299999999999998</v>
      </c>
      <c r="M1047" s="12">
        <f>1.732*J1051</f>
        <v>0.26499600000000001</v>
      </c>
    </row>
    <row r="1048" spans="2:13" x14ac:dyDescent="0.25">
      <c r="B1048" s="1"/>
      <c r="D1048" s="9">
        <v>4</v>
      </c>
      <c r="E1048" s="10">
        <v>8.1510000000000003E-4</v>
      </c>
      <c r="F1048" s="9">
        <v>215.333</v>
      </c>
      <c r="G1048" s="9">
        <v>170</v>
      </c>
      <c r="H1048" s="9">
        <v>255</v>
      </c>
      <c r="I1048" s="9">
        <v>-90</v>
      </c>
      <c r="J1048" s="9">
        <v>3.3000000000000002E-2</v>
      </c>
      <c r="K1048" s="11"/>
      <c r="L1048" s="9">
        <v>0.54200000000000004</v>
      </c>
      <c r="M1048" s="12">
        <f>1.732*J1052</f>
        <v>0.14722000000000002</v>
      </c>
    </row>
    <row r="1049" spans="2:13" x14ac:dyDescent="0.25">
      <c r="B1049" s="1"/>
      <c r="D1049" s="9">
        <v>5</v>
      </c>
      <c r="E1049" s="9">
        <v>1.7000000000000001E-2</v>
      </c>
      <c r="F1049" s="9">
        <v>125.051</v>
      </c>
      <c r="G1049" s="9">
        <v>102</v>
      </c>
      <c r="H1049" s="9">
        <v>204</v>
      </c>
      <c r="I1049" s="9">
        <v>-90</v>
      </c>
      <c r="J1049" s="9">
        <v>0.98299999999999998</v>
      </c>
      <c r="K1049" s="11"/>
      <c r="L1049" s="9">
        <v>1.024</v>
      </c>
      <c r="M1049" s="12">
        <f>1.732*J1055</f>
        <v>0.24594399999999997</v>
      </c>
    </row>
    <row r="1050" spans="2:13" x14ac:dyDescent="0.25">
      <c r="B1050" s="1"/>
      <c r="D1050" s="9">
        <v>6</v>
      </c>
      <c r="E1050" s="9">
        <v>8.9999999999999993E-3</v>
      </c>
      <c r="F1050" s="9">
        <v>19.576000000000001</v>
      </c>
      <c r="G1050" s="9">
        <v>0</v>
      </c>
      <c r="H1050" s="9">
        <v>255</v>
      </c>
      <c r="I1050" s="9">
        <v>-90</v>
      </c>
      <c r="J1050" s="9">
        <v>0.54200000000000004</v>
      </c>
      <c r="K1050" s="11"/>
      <c r="L1050" s="9">
        <v>0.26800000000000002</v>
      </c>
      <c r="M1050" s="12">
        <f>1.732*J1056</f>
        <v>5.3691999999999997E-2</v>
      </c>
    </row>
    <row r="1051" spans="2:13" x14ac:dyDescent="0.25">
      <c r="B1051" s="1"/>
      <c r="D1051" s="9">
        <v>7</v>
      </c>
      <c r="E1051" s="9">
        <v>3.0000000000000001E-3</v>
      </c>
      <c r="F1051" s="9">
        <v>153</v>
      </c>
      <c r="G1051" s="9">
        <v>68</v>
      </c>
      <c r="H1051" s="9">
        <v>187</v>
      </c>
      <c r="I1051" s="9">
        <v>-90</v>
      </c>
      <c r="J1051" s="9">
        <v>0.153</v>
      </c>
      <c r="K1051" s="11"/>
      <c r="L1051" s="9"/>
      <c r="M1051" s="12"/>
    </row>
    <row r="1052" spans="2:13" x14ac:dyDescent="0.25">
      <c r="B1052" s="1"/>
      <c r="D1052" s="9">
        <v>8</v>
      </c>
      <c r="E1052" s="9">
        <v>2E-3</v>
      </c>
      <c r="F1052" s="9">
        <v>107.667</v>
      </c>
      <c r="G1052" s="9">
        <v>17</v>
      </c>
      <c r="H1052" s="9">
        <v>255</v>
      </c>
      <c r="I1052" s="9">
        <v>-90</v>
      </c>
      <c r="J1052" s="9">
        <v>8.5000000000000006E-2</v>
      </c>
      <c r="K1052" s="11"/>
      <c r="L1052" s="9"/>
      <c r="M1052" s="12"/>
    </row>
    <row r="1053" spans="2:13" x14ac:dyDescent="0.25">
      <c r="B1053" s="1"/>
      <c r="D1053" s="9">
        <v>9</v>
      </c>
      <c r="E1053" s="9">
        <v>1.6E-2</v>
      </c>
      <c r="F1053" s="9">
        <v>130.333</v>
      </c>
      <c r="G1053" s="9">
        <v>85</v>
      </c>
      <c r="H1053" s="9">
        <v>255</v>
      </c>
      <c r="I1053" s="9">
        <v>-90</v>
      </c>
      <c r="J1053" s="9">
        <v>1.024</v>
      </c>
      <c r="K1053" s="11"/>
      <c r="L1053" s="9"/>
      <c r="M1053" s="12"/>
    </row>
    <row r="1054" spans="2:13" x14ac:dyDescent="0.25">
      <c r="B1054" s="1"/>
      <c r="D1054" s="9">
        <v>10</v>
      </c>
      <c r="E1054" s="9">
        <v>4.0000000000000001E-3</v>
      </c>
      <c r="F1054" s="9">
        <v>9.4440000000000008</v>
      </c>
      <c r="G1054" s="9">
        <v>0</v>
      </c>
      <c r="H1054" s="9">
        <v>170</v>
      </c>
      <c r="I1054" s="9">
        <v>-90</v>
      </c>
      <c r="J1054" s="9">
        <v>0.26800000000000002</v>
      </c>
      <c r="K1054" s="11"/>
      <c r="L1054" s="9"/>
      <c r="M1054" s="12"/>
    </row>
    <row r="1055" spans="2:13" x14ac:dyDescent="0.25">
      <c r="B1055" s="1"/>
      <c r="D1055" s="9">
        <v>11</v>
      </c>
      <c r="E1055" s="9">
        <v>2E-3</v>
      </c>
      <c r="F1055" s="9">
        <v>205.7</v>
      </c>
      <c r="G1055" s="9">
        <v>119</v>
      </c>
      <c r="H1055" s="9">
        <v>238</v>
      </c>
      <c r="I1055" s="9">
        <v>-90</v>
      </c>
      <c r="J1055" s="9">
        <v>0.14199999999999999</v>
      </c>
      <c r="K1055" s="11"/>
      <c r="L1055" s="9"/>
      <c r="M1055" s="9"/>
    </row>
    <row r="1056" spans="2:13" x14ac:dyDescent="0.25">
      <c r="B1056" s="1"/>
      <c r="D1056" s="9">
        <v>12</v>
      </c>
      <c r="E1056" s="10">
        <v>7.4399999999999998E-4</v>
      </c>
      <c r="F1056" s="9">
        <v>192.667</v>
      </c>
      <c r="G1056" s="9">
        <v>170</v>
      </c>
      <c r="H1056" s="9">
        <v>221</v>
      </c>
      <c r="I1056" s="9">
        <v>-90</v>
      </c>
      <c r="J1056" s="9">
        <v>3.1E-2</v>
      </c>
    </row>
    <row r="1057" spans="1:13" x14ac:dyDescent="0.25">
      <c r="B1057" s="1"/>
    </row>
    <row r="1058" spans="1:13" x14ac:dyDescent="0.25">
      <c r="B1058" s="1"/>
    </row>
    <row r="1059" spans="1:13" ht="18.600000000000001" customHeight="1" x14ac:dyDescent="0.25">
      <c r="A1059">
        <v>13</v>
      </c>
      <c r="B1059" s="1" t="s">
        <v>129</v>
      </c>
      <c r="C1059" s="1" t="s">
        <v>15</v>
      </c>
      <c r="E1059" s="1" t="s">
        <v>131</v>
      </c>
      <c r="F1059" t="s">
        <v>29</v>
      </c>
      <c r="G1059" t="s">
        <v>14</v>
      </c>
      <c r="H1059">
        <v>3</v>
      </c>
      <c r="I1059">
        <v>2.25</v>
      </c>
      <c r="J1059">
        <v>4.8495999999999997E-2</v>
      </c>
      <c r="K1059">
        <v>3</v>
      </c>
      <c r="L1059">
        <v>1</v>
      </c>
      <c r="M1059">
        <v>0.24074800000000002</v>
      </c>
    </row>
    <row r="1060" spans="1:13" ht="18.600000000000001" customHeight="1" x14ac:dyDescent="0.25">
      <c r="B1060" s="1" t="s">
        <v>129</v>
      </c>
      <c r="C1060" s="1" t="s">
        <v>15</v>
      </c>
      <c r="E1060" s="1" t="s">
        <v>131</v>
      </c>
      <c r="F1060" t="s">
        <v>29</v>
      </c>
      <c r="G1060" t="s">
        <v>137</v>
      </c>
      <c r="H1060">
        <v>3</v>
      </c>
      <c r="I1060">
        <v>1.25</v>
      </c>
      <c r="J1060">
        <v>9.6991999999999995E-2</v>
      </c>
      <c r="K1060">
        <v>3</v>
      </c>
      <c r="L1060">
        <v>0.97199999999999998</v>
      </c>
      <c r="M1060">
        <v>9.6991999999999995E-2</v>
      </c>
    </row>
    <row r="1061" spans="1:13" ht="18.600000000000001" customHeight="1" x14ac:dyDescent="0.25">
      <c r="B1061" s="1" t="s">
        <v>129</v>
      </c>
      <c r="C1061" s="1" t="s">
        <v>15</v>
      </c>
      <c r="E1061" s="1" t="s">
        <v>131</v>
      </c>
      <c r="F1061" t="s">
        <v>29</v>
      </c>
      <c r="G1061" t="s">
        <v>50</v>
      </c>
      <c r="H1061">
        <v>3</v>
      </c>
      <c r="I1061">
        <v>1.389</v>
      </c>
      <c r="J1061">
        <v>0.19225200000000001</v>
      </c>
      <c r="K1061">
        <v>3</v>
      </c>
      <c r="L1061">
        <v>1.028</v>
      </c>
      <c r="M1061">
        <v>0.14375599999999999</v>
      </c>
    </row>
    <row r="1062" spans="1:13" ht="18.600000000000001" customHeight="1" x14ac:dyDescent="0.25">
      <c r="B1062" s="1" t="s">
        <v>129</v>
      </c>
      <c r="C1062" s="1" t="s">
        <v>15</v>
      </c>
      <c r="E1062" s="1" t="s">
        <v>131</v>
      </c>
      <c r="F1062" t="s">
        <v>29</v>
      </c>
      <c r="G1062" t="s">
        <v>132</v>
      </c>
      <c r="H1062">
        <v>3</v>
      </c>
      <c r="I1062">
        <v>1.25</v>
      </c>
      <c r="J1062">
        <v>0.24074800000000002</v>
      </c>
      <c r="K1062">
        <v>3</v>
      </c>
      <c r="L1062">
        <v>1.083</v>
      </c>
      <c r="M1062">
        <v>0</v>
      </c>
    </row>
    <row r="1063" spans="1:13" ht="18.600000000000001" customHeight="1" x14ac:dyDescent="0.25">
      <c r="B1063" s="1" t="s">
        <v>129</v>
      </c>
      <c r="C1063" s="1" t="s">
        <v>15</v>
      </c>
      <c r="E1063" s="1" t="s">
        <v>131</v>
      </c>
      <c r="F1063" t="s">
        <v>29</v>
      </c>
      <c r="G1063" t="s">
        <v>46</v>
      </c>
      <c r="H1063">
        <v>3</v>
      </c>
      <c r="I1063">
        <v>1.194</v>
      </c>
      <c r="J1063">
        <v>0.38450400000000001</v>
      </c>
      <c r="K1063">
        <v>3</v>
      </c>
      <c r="L1063">
        <v>1.028</v>
      </c>
      <c r="M1063">
        <v>0.24074800000000002</v>
      </c>
    </row>
    <row r="1064" spans="1:13" ht="18.600000000000001" customHeight="1" x14ac:dyDescent="0.25">
      <c r="B1064" s="1" t="s">
        <v>129</v>
      </c>
      <c r="C1064" s="1" t="s">
        <v>15</v>
      </c>
      <c r="E1064" s="1" t="s">
        <v>131</v>
      </c>
      <c r="F1064" t="s">
        <v>29</v>
      </c>
      <c r="G1064" t="s">
        <v>135</v>
      </c>
      <c r="H1064">
        <v>3</v>
      </c>
      <c r="I1064">
        <v>0.64700000000000002</v>
      </c>
      <c r="J1064">
        <v>0.10218799999999999</v>
      </c>
      <c r="K1064">
        <v>3</v>
      </c>
      <c r="L1064">
        <v>1.0149999999999999</v>
      </c>
      <c r="M1064">
        <v>0.178396</v>
      </c>
    </row>
    <row r="1065" spans="1:13" ht="18.600000000000001" customHeight="1" x14ac:dyDescent="0.25">
      <c r="B1065" s="1" t="s">
        <v>129</v>
      </c>
      <c r="C1065" s="1" t="s">
        <v>15</v>
      </c>
      <c r="E1065" s="1" t="s">
        <v>131</v>
      </c>
      <c r="F1065" t="s">
        <v>29</v>
      </c>
      <c r="G1065" t="s">
        <v>136</v>
      </c>
      <c r="H1065">
        <v>3</v>
      </c>
      <c r="I1065">
        <v>0.85299999999999998</v>
      </c>
      <c r="J1065">
        <v>0.178396</v>
      </c>
      <c r="K1065">
        <v>3</v>
      </c>
      <c r="L1065">
        <v>1.0149999999999999</v>
      </c>
      <c r="M1065">
        <v>0.152416</v>
      </c>
    </row>
    <row r="1066" spans="1:13" ht="18.600000000000001" customHeight="1" x14ac:dyDescent="0.25">
      <c r="B1066" s="1" t="s">
        <v>129</v>
      </c>
      <c r="C1066" s="1" t="s">
        <v>15</v>
      </c>
      <c r="E1066" s="1" t="s">
        <v>131</v>
      </c>
      <c r="F1066" t="s">
        <v>29</v>
      </c>
      <c r="G1066" t="s">
        <v>107</v>
      </c>
      <c r="H1066">
        <v>3</v>
      </c>
      <c r="I1066">
        <v>1.0740000000000001</v>
      </c>
      <c r="J1066">
        <v>7.6207999999999998E-2</v>
      </c>
      <c r="K1066">
        <v>3</v>
      </c>
      <c r="L1066">
        <v>1.0740000000000001</v>
      </c>
      <c r="M1066">
        <v>0.178396</v>
      </c>
    </row>
    <row r="1067" spans="1:13" ht="18.600000000000001" customHeight="1" x14ac:dyDescent="0.25">
      <c r="B1067" s="1" t="s">
        <v>129</v>
      </c>
      <c r="C1067" s="1" t="s">
        <v>15</v>
      </c>
      <c r="E1067" s="1" t="s">
        <v>131</v>
      </c>
      <c r="F1067" t="s">
        <v>29</v>
      </c>
      <c r="G1067" t="s">
        <v>44</v>
      </c>
      <c r="H1067">
        <v>3</v>
      </c>
      <c r="I1067">
        <v>1.4910000000000001</v>
      </c>
      <c r="J1067">
        <v>0.23901600000000001</v>
      </c>
      <c r="K1067">
        <v>3</v>
      </c>
      <c r="L1067">
        <v>1.0089999999999999</v>
      </c>
      <c r="M1067">
        <v>0.119508</v>
      </c>
    </row>
    <row r="1068" spans="1:13" ht="18.600000000000001" customHeight="1" x14ac:dyDescent="0.25">
      <c r="B1068" s="1" t="s">
        <v>129</v>
      </c>
      <c r="C1068" s="1" t="s">
        <v>15</v>
      </c>
      <c r="E1068" s="1" t="s">
        <v>131</v>
      </c>
      <c r="F1068" t="s">
        <v>29</v>
      </c>
      <c r="G1068" t="s">
        <v>66</v>
      </c>
      <c r="H1068">
        <v>3</v>
      </c>
      <c r="I1068">
        <v>1.2609999999999999</v>
      </c>
      <c r="J1068">
        <v>0</v>
      </c>
      <c r="K1068">
        <v>3</v>
      </c>
      <c r="L1068">
        <v>1.0549999999999999</v>
      </c>
      <c r="M1068">
        <v>0.15934399999999999</v>
      </c>
    </row>
    <row r="1069" spans="1:13" ht="18.600000000000001" customHeight="1" x14ac:dyDescent="0.25">
      <c r="B1069" s="1" t="s">
        <v>129</v>
      </c>
      <c r="C1069" s="1" t="s">
        <v>15</v>
      </c>
      <c r="E1069" s="1" t="s">
        <v>131</v>
      </c>
      <c r="F1069" t="s">
        <v>29</v>
      </c>
      <c r="G1069" t="s">
        <v>32</v>
      </c>
      <c r="H1069">
        <v>3</v>
      </c>
      <c r="I1069">
        <v>1.268</v>
      </c>
      <c r="J1069">
        <v>0.11258</v>
      </c>
      <c r="K1069">
        <v>3</v>
      </c>
      <c r="L1069">
        <v>1.024</v>
      </c>
      <c r="M1069">
        <v>0.16453999999999999</v>
      </c>
    </row>
    <row r="1070" spans="1:13" ht="18.600000000000001" customHeight="1" x14ac:dyDescent="0.25">
      <c r="B1070" s="1" t="s">
        <v>129</v>
      </c>
      <c r="C1070" s="1" t="s">
        <v>15</v>
      </c>
      <c r="E1070" s="1" t="s">
        <v>131</v>
      </c>
      <c r="F1070" t="s">
        <v>29</v>
      </c>
      <c r="G1070" t="s">
        <v>34</v>
      </c>
      <c r="H1070">
        <v>3</v>
      </c>
      <c r="I1070">
        <v>1.226</v>
      </c>
      <c r="J1070">
        <v>5.1959999999999999E-2</v>
      </c>
      <c r="K1070">
        <v>3</v>
      </c>
      <c r="L1070">
        <v>1.018</v>
      </c>
      <c r="M1070">
        <v>0.195716</v>
      </c>
    </row>
    <row r="1071" spans="1:13" ht="18.600000000000001" customHeight="1" x14ac:dyDescent="0.25">
      <c r="B1071" s="1" t="s">
        <v>129</v>
      </c>
      <c r="C1071" s="1" t="s">
        <v>15</v>
      </c>
      <c r="E1071" s="1" t="s">
        <v>131</v>
      </c>
      <c r="F1071" t="s">
        <v>29</v>
      </c>
      <c r="G1071" t="s">
        <v>138</v>
      </c>
      <c r="H1071">
        <v>3</v>
      </c>
      <c r="I1071">
        <v>1.006</v>
      </c>
      <c r="J1071">
        <v>0</v>
      </c>
      <c r="K1071">
        <v>3</v>
      </c>
      <c r="L1071">
        <v>1.036</v>
      </c>
      <c r="M1071">
        <v>0.20610799999999999</v>
      </c>
    </row>
    <row r="1072" spans="1:13" x14ac:dyDescent="0.25">
      <c r="B1072" s="1"/>
      <c r="C1072" s="1"/>
      <c r="E1072" s="1"/>
    </row>
    <row r="1073" spans="2:13" x14ac:dyDescent="0.25">
      <c r="B1073" s="1"/>
      <c r="C1073" s="1"/>
      <c r="D1073" s="13"/>
      <c r="E1073" s="1"/>
    </row>
    <row r="1074" spans="2:13" x14ac:dyDescent="0.25">
      <c r="B1074" s="1"/>
      <c r="C1074" s="1"/>
      <c r="D1074" s="13"/>
      <c r="E1074" t="s">
        <v>373</v>
      </c>
      <c r="F1074" t="s">
        <v>374</v>
      </c>
      <c r="G1074" t="s">
        <v>375</v>
      </c>
      <c r="H1074" t="s">
        <v>376</v>
      </c>
      <c r="I1074" t="s">
        <v>377</v>
      </c>
      <c r="J1074" t="s">
        <v>378</v>
      </c>
      <c r="L1074" t="s">
        <v>379</v>
      </c>
      <c r="M1074" t="s">
        <v>380</v>
      </c>
    </row>
    <row r="1075" spans="2:13" x14ac:dyDescent="0.25">
      <c r="B1075" s="1"/>
      <c r="C1075" s="1"/>
      <c r="D1075" s="9">
        <v>1</v>
      </c>
      <c r="E1075" s="9">
        <v>1.4E-2</v>
      </c>
      <c r="F1075" s="9">
        <v>39.018000000000001</v>
      </c>
      <c r="G1075" s="9">
        <v>35.667000000000002</v>
      </c>
      <c r="H1075" s="9">
        <v>160.333</v>
      </c>
      <c r="I1075" s="9">
        <v>-90</v>
      </c>
      <c r="J1075" s="9">
        <v>1</v>
      </c>
      <c r="K1075" s="11"/>
      <c r="L1075" s="9">
        <v>1</v>
      </c>
      <c r="M1075" s="12">
        <f>1.732*J1085</f>
        <v>0.24074800000000002</v>
      </c>
    </row>
    <row r="1076" spans="2:13" x14ac:dyDescent="0.25">
      <c r="B1076" s="1"/>
      <c r="C1076" s="1"/>
      <c r="D1076" s="9">
        <v>2</v>
      </c>
      <c r="E1076" s="9">
        <v>1.4E-2</v>
      </c>
      <c r="F1076" s="9">
        <v>36.869</v>
      </c>
      <c r="G1076" s="9">
        <v>13.333</v>
      </c>
      <c r="H1076" s="9">
        <v>38.332999999999998</v>
      </c>
      <c r="I1076" s="9">
        <v>-90</v>
      </c>
      <c r="J1076" s="9">
        <v>0.97199999999999998</v>
      </c>
      <c r="K1076" s="11"/>
      <c r="L1076" s="9">
        <v>0.97199999999999998</v>
      </c>
      <c r="M1076" s="12">
        <f t="shared" ref="M1076:M1084" si="39">1.732*J1086</f>
        <v>9.6991999999999995E-2</v>
      </c>
    </row>
    <row r="1077" spans="2:13" x14ac:dyDescent="0.25">
      <c r="B1077" s="1"/>
      <c r="C1077" s="1"/>
      <c r="D1077" s="9">
        <v>3</v>
      </c>
      <c r="E1077" s="9">
        <v>1.4E-2</v>
      </c>
      <c r="F1077" s="9">
        <v>36.218000000000004</v>
      </c>
      <c r="G1077" s="9">
        <v>13.333</v>
      </c>
      <c r="H1077" s="9">
        <v>156.333</v>
      </c>
      <c r="I1077" s="9">
        <v>-90</v>
      </c>
      <c r="J1077" s="9">
        <v>1.028</v>
      </c>
      <c r="K1077" s="11"/>
      <c r="L1077" s="9">
        <v>1.028</v>
      </c>
      <c r="M1077" s="12">
        <f t="shared" si="39"/>
        <v>0.14375599999999999</v>
      </c>
    </row>
    <row r="1078" spans="2:13" x14ac:dyDescent="0.25">
      <c r="B1078" s="1"/>
      <c r="C1078" s="1"/>
      <c r="D1078" s="9">
        <v>4</v>
      </c>
      <c r="E1078" s="9">
        <v>1.4999999999999999E-2</v>
      </c>
      <c r="F1078" s="9">
        <v>50.954000000000001</v>
      </c>
      <c r="G1078" s="9">
        <v>13.667</v>
      </c>
      <c r="H1078" s="9">
        <v>255</v>
      </c>
      <c r="I1078" s="9">
        <v>-90</v>
      </c>
      <c r="J1078" s="9">
        <v>1.083</v>
      </c>
      <c r="K1078" s="11"/>
      <c r="L1078" s="9">
        <v>1.083</v>
      </c>
      <c r="M1078" s="12">
        <f t="shared" si="39"/>
        <v>0</v>
      </c>
    </row>
    <row r="1079" spans="2:13" x14ac:dyDescent="0.25">
      <c r="B1079" s="1"/>
      <c r="C1079" s="1"/>
      <c r="D1079" s="9">
        <v>5</v>
      </c>
      <c r="E1079" s="9">
        <v>1.4E-2</v>
      </c>
      <c r="F1079" s="9">
        <v>72.688999999999993</v>
      </c>
      <c r="G1079" s="9">
        <v>68.332999999999998</v>
      </c>
      <c r="H1079" s="9">
        <v>194</v>
      </c>
      <c r="I1079" s="9">
        <v>-90</v>
      </c>
      <c r="J1079" s="9">
        <v>1.028</v>
      </c>
      <c r="K1079" s="11"/>
      <c r="L1079" s="9">
        <v>1.028</v>
      </c>
      <c r="M1079" s="12">
        <f t="shared" si="39"/>
        <v>0.24074800000000002</v>
      </c>
    </row>
    <row r="1080" spans="2:13" x14ac:dyDescent="0.25">
      <c r="B1080" s="1"/>
      <c r="C1080" s="1"/>
      <c r="D1080" s="9">
        <v>6</v>
      </c>
      <c r="E1080" s="9">
        <v>3.1E-2</v>
      </c>
      <c r="F1080" s="9">
        <v>223.51300000000001</v>
      </c>
      <c r="G1080" s="9">
        <v>99.667000000000002</v>
      </c>
      <c r="H1080" s="9">
        <v>254</v>
      </c>
      <c r="I1080" s="9">
        <v>-90</v>
      </c>
      <c r="J1080" s="9">
        <v>2.25</v>
      </c>
      <c r="K1080" s="11"/>
      <c r="L1080" s="9">
        <v>2.25</v>
      </c>
      <c r="M1080" s="12">
        <f t="shared" si="39"/>
        <v>4.8495999999999997E-2</v>
      </c>
    </row>
    <row r="1081" spans="2:13" x14ac:dyDescent="0.25">
      <c r="B1081" s="1"/>
      <c r="C1081" s="1"/>
      <c r="D1081" s="9">
        <v>7</v>
      </c>
      <c r="E1081" s="9">
        <v>1.7999999999999999E-2</v>
      </c>
      <c r="F1081" s="9">
        <v>53.790999999999997</v>
      </c>
      <c r="G1081" s="9">
        <v>37.667000000000002</v>
      </c>
      <c r="H1081" s="9">
        <v>55.667000000000002</v>
      </c>
      <c r="I1081" s="9">
        <v>-90</v>
      </c>
      <c r="J1081" s="9">
        <v>1.25</v>
      </c>
      <c r="K1081" s="11"/>
      <c r="L1081" s="9">
        <v>1.25</v>
      </c>
      <c r="M1081" s="12">
        <f t="shared" si="39"/>
        <v>9.6991999999999995E-2</v>
      </c>
    </row>
    <row r="1082" spans="2:13" x14ac:dyDescent="0.25">
      <c r="B1082" s="1"/>
      <c r="C1082" s="1"/>
      <c r="D1082" s="9">
        <v>8</v>
      </c>
      <c r="E1082" s="9">
        <v>1.9E-2</v>
      </c>
      <c r="F1082" s="9">
        <v>53.142000000000003</v>
      </c>
      <c r="G1082" s="9">
        <v>19</v>
      </c>
      <c r="H1082" s="9">
        <v>181</v>
      </c>
      <c r="I1082" s="9">
        <v>-90</v>
      </c>
      <c r="J1082" s="9">
        <v>1.389</v>
      </c>
      <c r="K1082" s="11"/>
      <c r="L1082" s="9">
        <v>1.389</v>
      </c>
      <c r="M1082" s="12">
        <f t="shared" si="39"/>
        <v>0.19225200000000001</v>
      </c>
    </row>
    <row r="1083" spans="2:13" x14ac:dyDescent="0.25">
      <c r="B1083" s="1"/>
      <c r="C1083" s="1"/>
      <c r="D1083" s="9">
        <v>9</v>
      </c>
      <c r="E1083" s="9">
        <v>1.7999999999999999E-2</v>
      </c>
      <c r="F1083" s="9">
        <v>51.04</v>
      </c>
      <c r="G1083" s="9">
        <v>48</v>
      </c>
      <c r="H1083" s="9">
        <v>60.332999999999998</v>
      </c>
      <c r="I1083" s="9">
        <v>-90</v>
      </c>
      <c r="J1083" s="9">
        <v>1.25</v>
      </c>
      <c r="K1083" s="11"/>
      <c r="L1083" s="9">
        <v>1.25</v>
      </c>
      <c r="M1083" s="12">
        <f t="shared" si="39"/>
        <v>0.24074800000000002</v>
      </c>
    </row>
    <row r="1084" spans="2:13" x14ac:dyDescent="0.25">
      <c r="B1084" s="1"/>
      <c r="C1084" s="1"/>
      <c r="D1084" s="9">
        <v>10</v>
      </c>
      <c r="E1084" s="9">
        <v>1.7000000000000001E-2</v>
      </c>
      <c r="F1084" s="9">
        <v>50.436999999999998</v>
      </c>
      <c r="G1084" s="9">
        <v>17.332999999999998</v>
      </c>
      <c r="H1084" s="9">
        <v>52.667000000000002</v>
      </c>
      <c r="I1084" s="9">
        <v>-90</v>
      </c>
      <c r="J1084" s="9">
        <v>1.194</v>
      </c>
      <c r="K1084" s="11"/>
      <c r="L1084" s="9">
        <v>1.194</v>
      </c>
      <c r="M1084" s="12">
        <f t="shared" si="39"/>
        <v>0.38450400000000001</v>
      </c>
    </row>
    <row r="1085" spans="2:13" x14ac:dyDescent="0.25">
      <c r="B1085" s="1"/>
      <c r="C1085" s="1"/>
      <c r="D1085" s="9">
        <v>11</v>
      </c>
      <c r="E1085" s="9">
        <v>2E-3</v>
      </c>
      <c r="F1085" s="9">
        <v>233.273</v>
      </c>
      <c r="G1085" s="9">
        <v>174</v>
      </c>
      <c r="H1085" s="9">
        <v>255</v>
      </c>
      <c r="I1085" s="9">
        <v>-90</v>
      </c>
      <c r="J1085" s="9">
        <v>0.13900000000000001</v>
      </c>
      <c r="K1085" s="11"/>
      <c r="L1085" s="9">
        <v>1.0149999999999999</v>
      </c>
      <c r="M1085" s="9">
        <f>1.732*J1101</f>
        <v>0.178396</v>
      </c>
    </row>
    <row r="1086" spans="2:13" x14ac:dyDescent="0.25">
      <c r="B1086" s="1"/>
      <c r="C1086" s="1"/>
      <c r="D1086" s="9">
        <v>12</v>
      </c>
      <c r="E1086" s="10">
        <v>9.6449999999999997E-4</v>
      </c>
      <c r="F1086" s="9">
        <v>100.2</v>
      </c>
      <c r="G1086" s="9">
        <v>43</v>
      </c>
      <c r="H1086" s="9">
        <v>197.333</v>
      </c>
      <c r="I1086" s="9">
        <v>-90</v>
      </c>
      <c r="J1086" s="9">
        <v>5.6000000000000001E-2</v>
      </c>
      <c r="L1086" s="9">
        <v>1.0149999999999999</v>
      </c>
      <c r="M1086" s="9">
        <f t="shared" ref="M1086:M1090" si="40">1.732*J1102</f>
        <v>0.152416</v>
      </c>
    </row>
    <row r="1087" spans="2:13" x14ac:dyDescent="0.25">
      <c r="B1087" s="1"/>
      <c r="C1087" s="1"/>
      <c r="D1087" s="9">
        <v>13</v>
      </c>
      <c r="E1087" s="9">
        <v>1E-3</v>
      </c>
      <c r="F1087" s="9">
        <v>225.476</v>
      </c>
      <c r="G1087" s="9">
        <v>211.667</v>
      </c>
      <c r="H1087" s="9">
        <v>252</v>
      </c>
      <c r="I1087" s="9">
        <v>-90</v>
      </c>
      <c r="J1087" s="9">
        <v>8.3000000000000004E-2</v>
      </c>
      <c r="L1087" s="9">
        <v>1.0740000000000001</v>
      </c>
      <c r="M1087" s="9">
        <f t="shared" si="40"/>
        <v>0.178396</v>
      </c>
    </row>
    <row r="1088" spans="2:13" x14ac:dyDescent="0.25">
      <c r="B1088" s="1"/>
      <c r="C1088" s="1"/>
      <c r="D1088" s="9">
        <v>14</v>
      </c>
      <c r="E1088" s="9">
        <v>80.56</v>
      </c>
      <c r="F1088" s="9">
        <v>219.52799999999999</v>
      </c>
      <c r="G1088" s="9">
        <v>0</v>
      </c>
      <c r="H1088" s="9">
        <v>255</v>
      </c>
      <c r="I1088" s="9">
        <v>0</v>
      </c>
      <c r="J1088" s="9">
        <v>0</v>
      </c>
      <c r="L1088" s="9">
        <v>0.64700000000000002</v>
      </c>
      <c r="M1088" s="9">
        <f t="shared" si="40"/>
        <v>0.10218799999999999</v>
      </c>
    </row>
    <row r="1089" spans="2:13" x14ac:dyDescent="0.25">
      <c r="B1089" s="1"/>
      <c r="C1089" s="1"/>
      <c r="D1089" s="9">
        <v>15</v>
      </c>
      <c r="E1089" s="9">
        <v>2E-3</v>
      </c>
      <c r="F1089" s="9">
        <v>86.424000000000007</v>
      </c>
      <c r="G1089" s="9">
        <v>52.667000000000002</v>
      </c>
      <c r="H1089" s="9">
        <v>93</v>
      </c>
      <c r="I1089" s="9">
        <v>-90</v>
      </c>
      <c r="J1089" s="9">
        <v>0.13900000000000001</v>
      </c>
      <c r="L1089" s="9">
        <v>0.85299999999999998</v>
      </c>
      <c r="M1089" s="9">
        <f t="shared" si="40"/>
        <v>0.178396</v>
      </c>
    </row>
    <row r="1090" spans="2:13" x14ac:dyDescent="0.25">
      <c r="B1090" s="1"/>
      <c r="C1090" s="1"/>
      <c r="D1090" s="9">
        <v>16</v>
      </c>
      <c r="E1090" s="10">
        <v>5.7870000000000003E-4</v>
      </c>
      <c r="F1090" s="9">
        <v>152.22200000000001</v>
      </c>
      <c r="G1090" s="9">
        <v>71.332999999999998</v>
      </c>
      <c r="H1090" s="9">
        <v>237.667</v>
      </c>
      <c r="I1090" s="9">
        <v>-90</v>
      </c>
      <c r="J1090" s="9">
        <v>2.8000000000000001E-2</v>
      </c>
      <c r="L1090" s="9">
        <v>1.0740000000000001</v>
      </c>
      <c r="M1090" s="9">
        <f t="shared" si="40"/>
        <v>7.6207999999999998E-2</v>
      </c>
    </row>
    <row r="1091" spans="2:13" x14ac:dyDescent="0.25">
      <c r="B1091" s="1"/>
      <c r="C1091" s="1"/>
      <c r="D1091" s="9">
        <v>17</v>
      </c>
      <c r="E1091" s="10">
        <v>9.6449999999999997E-4</v>
      </c>
      <c r="F1091" s="9">
        <v>105</v>
      </c>
      <c r="G1091" s="9">
        <v>72.667000000000002</v>
      </c>
      <c r="H1091" s="9">
        <v>134</v>
      </c>
      <c r="I1091" s="9">
        <v>-90</v>
      </c>
      <c r="J1091" s="9">
        <v>5.6000000000000001E-2</v>
      </c>
      <c r="L1091" s="9">
        <v>1.0089999999999999</v>
      </c>
      <c r="M1091" s="9">
        <f>1.732*J1111</f>
        <v>0.119508</v>
      </c>
    </row>
    <row r="1092" spans="2:13" x14ac:dyDescent="0.25">
      <c r="B1092" s="1"/>
      <c r="C1092" s="1"/>
      <c r="D1092" s="9">
        <v>18</v>
      </c>
      <c r="E1092" s="9">
        <v>2E-3</v>
      </c>
      <c r="F1092" s="9">
        <v>163.852</v>
      </c>
      <c r="G1092" s="9">
        <v>87.332999999999998</v>
      </c>
      <c r="H1092" s="9">
        <v>216</v>
      </c>
      <c r="I1092" s="9">
        <v>-90</v>
      </c>
      <c r="J1092" s="9">
        <v>0.111</v>
      </c>
      <c r="L1092" s="9">
        <v>1.0549999999999999</v>
      </c>
      <c r="M1092" s="9">
        <f t="shared" ref="M1092:M1094" si="41">1.732*J1112</f>
        <v>0.15934399999999999</v>
      </c>
    </row>
    <row r="1093" spans="2:13" x14ac:dyDescent="0.25">
      <c r="B1093" s="1"/>
      <c r="C1093" s="1"/>
      <c r="D1093" s="9">
        <v>19</v>
      </c>
      <c r="E1093" s="9">
        <v>2E-3</v>
      </c>
      <c r="F1093" s="9">
        <v>88.364000000000004</v>
      </c>
      <c r="G1093" s="9">
        <v>50</v>
      </c>
      <c r="H1093" s="9">
        <v>148.333</v>
      </c>
      <c r="I1093" s="9">
        <v>-90</v>
      </c>
      <c r="J1093" s="9">
        <v>0.13900000000000001</v>
      </c>
      <c r="L1093" s="9">
        <v>1.4910000000000001</v>
      </c>
      <c r="M1093" s="9">
        <f t="shared" si="41"/>
        <v>0.23901600000000001</v>
      </c>
    </row>
    <row r="1094" spans="2:13" x14ac:dyDescent="0.25">
      <c r="B1094" s="1"/>
      <c r="C1094" s="1"/>
      <c r="D1094" s="9">
        <v>20</v>
      </c>
      <c r="E1094" s="9">
        <v>3.0000000000000001E-3</v>
      </c>
      <c r="F1094" s="9">
        <v>90.450999999999993</v>
      </c>
      <c r="G1094" s="9">
        <v>51</v>
      </c>
      <c r="H1094" s="9">
        <v>97</v>
      </c>
      <c r="I1094" s="9">
        <v>-90</v>
      </c>
      <c r="J1094" s="9">
        <v>0.222</v>
      </c>
      <c r="L1094" s="9">
        <v>1.2609999999999999</v>
      </c>
      <c r="M1094" s="9">
        <f t="shared" si="41"/>
        <v>0</v>
      </c>
    </row>
    <row r="1095" spans="2:13" x14ac:dyDescent="0.25">
      <c r="B1095" s="1"/>
      <c r="C1095" s="1"/>
      <c r="D1095" s="9">
        <v>21</v>
      </c>
      <c r="E1095" s="9">
        <v>8.0000000000000002E-3</v>
      </c>
      <c r="F1095" s="9">
        <v>37.249000000000002</v>
      </c>
      <c r="G1095" s="9">
        <v>12</v>
      </c>
      <c r="H1095" s="9">
        <v>226.333</v>
      </c>
      <c r="I1095" s="9">
        <v>-90</v>
      </c>
      <c r="J1095" s="9">
        <v>1.0149999999999999</v>
      </c>
      <c r="L1095" s="9">
        <v>1.024</v>
      </c>
      <c r="M1095" s="9">
        <f>1.732*J1121</f>
        <v>0.16453999999999999</v>
      </c>
    </row>
    <row r="1096" spans="2:13" x14ac:dyDescent="0.25">
      <c r="B1096" s="1"/>
      <c r="C1096" s="1"/>
      <c r="D1096" s="9">
        <v>22</v>
      </c>
      <c r="E1096" s="9">
        <v>8.0000000000000002E-3</v>
      </c>
      <c r="F1096" s="9">
        <v>43.01</v>
      </c>
      <c r="G1096" s="9">
        <v>35.667000000000002</v>
      </c>
      <c r="H1096" s="9">
        <v>251</v>
      </c>
      <c r="I1096" s="9">
        <v>-90</v>
      </c>
      <c r="J1096" s="9">
        <v>1.0149999999999999</v>
      </c>
      <c r="L1096" s="9">
        <v>1.018</v>
      </c>
      <c r="M1096" s="9">
        <f t="shared" ref="M1096:M1100" si="42">1.732*J1122</f>
        <v>0.195716</v>
      </c>
    </row>
    <row r="1097" spans="2:13" x14ac:dyDescent="0.25">
      <c r="B1097" s="1"/>
      <c r="C1097" s="1"/>
      <c r="D1097" s="9">
        <v>23</v>
      </c>
      <c r="E1097" s="9">
        <v>8.0000000000000002E-3</v>
      </c>
      <c r="F1097" s="9">
        <v>43.267000000000003</v>
      </c>
      <c r="G1097" s="9">
        <v>14</v>
      </c>
      <c r="H1097" s="9">
        <v>254.041</v>
      </c>
      <c r="I1097" s="9">
        <v>-90</v>
      </c>
      <c r="J1097" s="9">
        <v>1.0740000000000001</v>
      </c>
      <c r="L1097" s="9">
        <v>1.036</v>
      </c>
      <c r="M1097" s="9">
        <f t="shared" si="42"/>
        <v>0.20610799999999999</v>
      </c>
    </row>
    <row r="1098" spans="2:13" x14ac:dyDescent="0.25">
      <c r="B1098" s="1"/>
      <c r="C1098" s="1"/>
      <c r="D1098" s="9">
        <v>24</v>
      </c>
      <c r="E1098" s="9">
        <v>5.0000000000000001E-3</v>
      </c>
      <c r="F1098" s="9">
        <v>49.542999999999999</v>
      </c>
      <c r="G1098" s="9">
        <v>17.667000000000002</v>
      </c>
      <c r="H1098" s="9">
        <v>158.333</v>
      </c>
      <c r="I1098" s="9">
        <v>-90</v>
      </c>
      <c r="J1098" s="9">
        <v>0.64700000000000002</v>
      </c>
      <c r="L1098" s="9">
        <v>1.268</v>
      </c>
      <c r="M1098" s="9">
        <f t="shared" si="42"/>
        <v>0.11258</v>
      </c>
    </row>
    <row r="1099" spans="2:13" x14ac:dyDescent="0.25">
      <c r="B1099" s="1"/>
      <c r="C1099" s="1"/>
      <c r="D1099" s="9">
        <v>25</v>
      </c>
      <c r="E1099" s="9">
        <v>6.0000000000000001E-3</v>
      </c>
      <c r="F1099" s="9">
        <v>52.640999999999998</v>
      </c>
      <c r="G1099" s="9">
        <v>48.332999999999998</v>
      </c>
      <c r="H1099" s="9">
        <v>200.333</v>
      </c>
      <c r="I1099" s="9">
        <v>-90</v>
      </c>
      <c r="J1099" s="9">
        <v>0.85299999999999998</v>
      </c>
      <c r="L1099" s="9">
        <v>1.226</v>
      </c>
      <c r="M1099" s="9">
        <f t="shared" si="42"/>
        <v>5.1959999999999999E-2</v>
      </c>
    </row>
    <row r="1100" spans="2:13" x14ac:dyDescent="0.25">
      <c r="B1100" s="1"/>
      <c r="C1100" s="1"/>
      <c r="D1100" s="9">
        <v>26</v>
      </c>
      <c r="E1100" s="9">
        <v>8.0000000000000002E-3</v>
      </c>
      <c r="F1100" s="9">
        <v>52.061</v>
      </c>
      <c r="G1100" s="9">
        <v>19</v>
      </c>
      <c r="H1100" s="9">
        <v>161.333</v>
      </c>
      <c r="I1100" s="9">
        <v>-90</v>
      </c>
      <c r="J1100" s="9">
        <v>1.0740000000000001</v>
      </c>
      <c r="L1100" s="9">
        <v>1.006</v>
      </c>
      <c r="M1100" s="9">
        <f t="shared" si="42"/>
        <v>0</v>
      </c>
    </row>
    <row r="1101" spans="2:13" x14ac:dyDescent="0.25">
      <c r="B1101" s="1"/>
      <c r="C1101" s="1"/>
      <c r="D1101" s="9">
        <v>27</v>
      </c>
      <c r="E1101" s="10">
        <v>8.1099999999999998E-4</v>
      </c>
      <c r="F1101" s="9">
        <v>88.510999999999996</v>
      </c>
      <c r="G1101" s="9">
        <v>47.332999999999998</v>
      </c>
      <c r="H1101" s="9">
        <v>221.333</v>
      </c>
      <c r="I1101" s="9">
        <v>-90</v>
      </c>
      <c r="J1101" s="9">
        <v>0.10299999999999999</v>
      </c>
    </row>
    <row r="1102" spans="2:13" x14ac:dyDescent="0.25">
      <c r="B1102" s="1"/>
      <c r="C1102" s="1"/>
      <c r="D1102" s="9">
        <v>28</v>
      </c>
      <c r="E1102" s="10">
        <v>7.0290000000000001E-4</v>
      </c>
      <c r="F1102" s="9">
        <v>165.89699999999999</v>
      </c>
      <c r="G1102" s="9">
        <v>143.667</v>
      </c>
      <c r="H1102" s="9">
        <v>169.333</v>
      </c>
      <c r="I1102" s="9">
        <v>-90</v>
      </c>
      <c r="J1102" s="9">
        <v>8.7999999999999995E-2</v>
      </c>
    </row>
    <row r="1103" spans="2:13" x14ac:dyDescent="0.25">
      <c r="B1103" s="1"/>
      <c r="C1103" s="1"/>
      <c r="D1103" s="9">
        <v>29</v>
      </c>
      <c r="E1103" s="10">
        <v>8.1099999999999998E-4</v>
      </c>
      <c r="F1103" s="9">
        <v>123.422</v>
      </c>
      <c r="G1103" s="9">
        <v>67.667000000000002</v>
      </c>
      <c r="H1103" s="9">
        <v>149</v>
      </c>
      <c r="I1103" s="9">
        <v>-90</v>
      </c>
      <c r="J1103" s="9">
        <v>0.10299999999999999</v>
      </c>
    </row>
    <row r="1104" spans="2:13" x14ac:dyDescent="0.25">
      <c r="B1104" s="1"/>
      <c r="C1104" s="1"/>
      <c r="D1104" s="9">
        <v>30</v>
      </c>
      <c r="E1104" s="10">
        <v>4.8660000000000001E-4</v>
      </c>
      <c r="F1104" s="9">
        <v>251.22200000000001</v>
      </c>
      <c r="G1104" s="9">
        <v>240.667</v>
      </c>
      <c r="H1104" s="9">
        <v>255</v>
      </c>
      <c r="I1104" s="9">
        <v>-90</v>
      </c>
      <c r="J1104" s="9">
        <v>5.8999999999999997E-2</v>
      </c>
    </row>
    <row r="1105" spans="2:10" x14ac:dyDescent="0.25">
      <c r="B1105" s="1"/>
      <c r="C1105" s="1"/>
      <c r="D1105" s="9">
        <v>31</v>
      </c>
      <c r="E1105" s="10">
        <v>8.1099999999999998E-4</v>
      </c>
      <c r="F1105" s="9">
        <v>175.267</v>
      </c>
      <c r="G1105" s="9">
        <v>98.332999999999998</v>
      </c>
      <c r="H1105" s="9">
        <v>194</v>
      </c>
      <c r="I1105" s="9">
        <v>-90</v>
      </c>
      <c r="J1105" s="9">
        <v>0.10299999999999999</v>
      </c>
    </row>
    <row r="1106" spans="2:10" x14ac:dyDescent="0.25">
      <c r="B1106" s="1"/>
      <c r="C1106" s="1"/>
      <c r="D1106" s="9">
        <v>32</v>
      </c>
      <c r="E1106" s="10">
        <v>3.7849999999999998E-4</v>
      </c>
      <c r="F1106" s="9">
        <v>97.094999999999999</v>
      </c>
      <c r="G1106" s="9">
        <v>49</v>
      </c>
      <c r="H1106" s="9">
        <v>156.667</v>
      </c>
      <c r="I1106" s="9">
        <v>90</v>
      </c>
      <c r="J1106" s="9">
        <v>4.3999999999999997E-2</v>
      </c>
    </row>
    <row r="1107" spans="2:10" x14ac:dyDescent="0.25">
      <c r="B1107" s="1"/>
      <c r="C1107" s="1"/>
      <c r="D1107" s="9">
        <v>33</v>
      </c>
      <c r="E1107" s="9">
        <v>1.2E-2</v>
      </c>
      <c r="F1107" s="9">
        <v>37.487000000000002</v>
      </c>
      <c r="G1107" s="9">
        <v>27.667000000000002</v>
      </c>
      <c r="H1107" s="9">
        <v>63</v>
      </c>
      <c r="I1107" s="9">
        <v>-90</v>
      </c>
      <c r="J1107" s="9">
        <v>1.0089999999999999</v>
      </c>
    </row>
    <row r="1108" spans="2:10" x14ac:dyDescent="0.25">
      <c r="B1108" s="1"/>
      <c r="C1108" s="1"/>
      <c r="D1108" s="9">
        <v>34</v>
      </c>
      <c r="E1108" s="9">
        <v>1.2E-2</v>
      </c>
      <c r="F1108" s="9">
        <v>41.029000000000003</v>
      </c>
      <c r="G1108" s="9">
        <v>16.332999999999998</v>
      </c>
      <c r="H1108" s="9">
        <v>238</v>
      </c>
      <c r="I1108" s="9">
        <v>-90</v>
      </c>
      <c r="J1108" s="9">
        <v>1.0549999999999999</v>
      </c>
    </row>
    <row r="1109" spans="2:10" x14ac:dyDescent="0.25">
      <c r="B1109" s="1"/>
      <c r="C1109" s="1"/>
      <c r="D1109" s="9">
        <v>35</v>
      </c>
      <c r="E1109" s="9">
        <v>1.7000000000000001E-2</v>
      </c>
      <c r="F1109" s="9">
        <v>56.514000000000003</v>
      </c>
      <c r="G1109" s="9">
        <v>20</v>
      </c>
      <c r="H1109" s="9">
        <v>254.667</v>
      </c>
      <c r="I1109" s="9">
        <v>-90</v>
      </c>
      <c r="J1109" s="9">
        <v>1.4910000000000001</v>
      </c>
    </row>
    <row r="1110" spans="2:10" x14ac:dyDescent="0.25">
      <c r="B1110" s="1"/>
      <c r="C1110" s="1"/>
      <c r="D1110" s="9">
        <v>36</v>
      </c>
      <c r="E1110" s="9">
        <v>1.4999999999999999E-2</v>
      </c>
      <c r="F1110" s="9">
        <v>55.093000000000004</v>
      </c>
      <c r="G1110" s="9">
        <v>37.667000000000002</v>
      </c>
      <c r="H1110" s="9">
        <v>253</v>
      </c>
      <c r="I1110" s="9">
        <v>-90</v>
      </c>
      <c r="J1110" s="9">
        <v>1.2609999999999999</v>
      </c>
    </row>
    <row r="1111" spans="2:10" x14ac:dyDescent="0.25">
      <c r="B1111" s="1"/>
      <c r="C1111" s="1"/>
      <c r="D1111" s="9">
        <v>37</v>
      </c>
      <c r="E1111" s="10">
        <v>9.2060000000000004E-4</v>
      </c>
      <c r="F1111" s="9">
        <v>153.952</v>
      </c>
      <c r="G1111" s="9">
        <v>66</v>
      </c>
      <c r="H1111" s="9">
        <v>198.333</v>
      </c>
      <c r="I1111" s="9">
        <v>-90</v>
      </c>
      <c r="J1111" s="9">
        <v>6.9000000000000006E-2</v>
      </c>
    </row>
    <row r="1112" spans="2:10" x14ac:dyDescent="0.25">
      <c r="B1112" s="1"/>
      <c r="C1112" s="1"/>
      <c r="D1112" s="9">
        <v>38</v>
      </c>
      <c r="E1112" s="9">
        <v>1E-3</v>
      </c>
      <c r="F1112" s="9">
        <v>153.25899999999999</v>
      </c>
      <c r="G1112" s="9">
        <v>59</v>
      </c>
      <c r="H1112" s="9">
        <v>221.333</v>
      </c>
      <c r="I1112" s="9">
        <v>-90</v>
      </c>
      <c r="J1112" s="9">
        <v>9.1999999999999998E-2</v>
      </c>
    </row>
    <row r="1113" spans="2:10" x14ac:dyDescent="0.25">
      <c r="B1113" s="1"/>
      <c r="C1113" s="1"/>
      <c r="D1113" s="9">
        <v>39</v>
      </c>
      <c r="E1113" s="9">
        <v>2E-3</v>
      </c>
      <c r="F1113" s="9">
        <v>220.12799999999999</v>
      </c>
      <c r="G1113" s="9">
        <v>86.332999999999998</v>
      </c>
      <c r="H1113" s="9">
        <v>253.667</v>
      </c>
      <c r="I1113" s="9">
        <v>-90</v>
      </c>
      <c r="J1113" s="9">
        <v>0.13800000000000001</v>
      </c>
    </row>
    <row r="1114" spans="2:10" x14ac:dyDescent="0.25">
      <c r="B1114" s="1"/>
      <c r="C1114" s="1"/>
      <c r="D1114" s="9">
        <v>40</v>
      </c>
      <c r="E1114" s="9">
        <v>54.921999999999997</v>
      </c>
      <c r="F1114" s="9">
        <v>219.52799999999999</v>
      </c>
      <c r="G1114" s="9">
        <v>0</v>
      </c>
      <c r="H1114" s="9">
        <v>255</v>
      </c>
      <c r="I1114" s="9">
        <v>0</v>
      </c>
      <c r="J1114" s="9">
        <v>0</v>
      </c>
    </row>
    <row r="1115" spans="2:10" x14ac:dyDescent="0.25">
      <c r="B1115" s="1"/>
      <c r="C1115" s="1"/>
      <c r="D1115" s="9">
        <v>41</v>
      </c>
      <c r="E1115" s="9">
        <v>6.0000000000000001E-3</v>
      </c>
      <c r="F1115" s="9">
        <v>39.331000000000003</v>
      </c>
      <c r="G1115" s="9">
        <v>15</v>
      </c>
      <c r="H1115" s="9">
        <v>219.667</v>
      </c>
      <c r="I1115" s="9">
        <v>-90</v>
      </c>
      <c r="J1115" s="9">
        <v>1.024</v>
      </c>
    </row>
    <row r="1116" spans="2:10" x14ac:dyDescent="0.25">
      <c r="B1116" s="1"/>
      <c r="C1116" s="1"/>
      <c r="D1116" s="9">
        <v>42</v>
      </c>
      <c r="E1116" s="9">
        <v>6.0000000000000001E-3</v>
      </c>
      <c r="F1116" s="9">
        <v>39.262</v>
      </c>
      <c r="G1116" s="9">
        <v>15</v>
      </c>
      <c r="H1116" s="9">
        <v>228</v>
      </c>
      <c r="I1116" s="9">
        <v>-90</v>
      </c>
      <c r="J1116" s="9">
        <v>1.018</v>
      </c>
    </row>
    <row r="1117" spans="2:10" x14ac:dyDescent="0.25">
      <c r="B1117" s="1"/>
      <c r="C1117" s="1"/>
      <c r="D1117" s="9">
        <v>43</v>
      </c>
      <c r="E1117" s="9">
        <v>6.0000000000000001E-3</v>
      </c>
      <c r="F1117" s="9">
        <v>39.539000000000001</v>
      </c>
      <c r="G1117" s="9">
        <v>14</v>
      </c>
      <c r="H1117" s="9">
        <v>232</v>
      </c>
      <c r="I1117" s="9">
        <v>-90</v>
      </c>
      <c r="J1117" s="9">
        <v>1.036</v>
      </c>
    </row>
    <row r="1118" spans="2:10" x14ac:dyDescent="0.25">
      <c r="B1118" s="1"/>
      <c r="C1118" s="1"/>
      <c r="D1118" s="9">
        <v>44</v>
      </c>
      <c r="E1118" s="9">
        <v>8.0000000000000002E-3</v>
      </c>
      <c r="F1118" s="9">
        <v>52.417000000000002</v>
      </c>
      <c r="G1118" s="9">
        <v>36.667000000000002</v>
      </c>
      <c r="H1118" s="9">
        <v>219.667</v>
      </c>
      <c r="I1118" s="9">
        <v>-90</v>
      </c>
      <c r="J1118" s="9">
        <v>1.268</v>
      </c>
    </row>
    <row r="1119" spans="2:10" x14ac:dyDescent="0.25">
      <c r="B1119" s="1"/>
      <c r="C1119" s="1"/>
      <c r="D1119" s="9">
        <v>45</v>
      </c>
      <c r="E1119" s="9">
        <v>7.0000000000000001E-3</v>
      </c>
      <c r="F1119" s="9">
        <v>53.261000000000003</v>
      </c>
      <c r="G1119" s="9">
        <v>19.667000000000002</v>
      </c>
      <c r="H1119" s="9">
        <v>225</v>
      </c>
      <c r="I1119" s="9">
        <v>-90</v>
      </c>
      <c r="J1119" s="9">
        <v>1.226</v>
      </c>
    </row>
    <row r="1120" spans="2:10" x14ac:dyDescent="0.25">
      <c r="B1120" s="1"/>
      <c r="C1120" s="1"/>
      <c r="D1120" s="9">
        <v>46</v>
      </c>
      <c r="E1120" s="9">
        <v>6.0000000000000001E-3</v>
      </c>
      <c r="F1120" s="9">
        <v>50.9</v>
      </c>
      <c r="G1120" s="9">
        <v>36.667000000000002</v>
      </c>
      <c r="H1120" s="9">
        <v>63.332999999999998</v>
      </c>
      <c r="I1120" s="9">
        <v>-90</v>
      </c>
      <c r="J1120" s="9">
        <v>1.006</v>
      </c>
    </row>
    <row r="1121" spans="1:13" x14ac:dyDescent="0.25">
      <c r="B1121" s="1"/>
      <c r="C1121" s="1"/>
      <c r="D1121" s="9">
        <v>47</v>
      </c>
      <c r="E1121" s="10">
        <v>6.0229999999999995E-4</v>
      </c>
      <c r="F1121" s="9">
        <v>81.275000000000006</v>
      </c>
      <c r="G1121" s="9">
        <v>45</v>
      </c>
      <c r="H1121" s="9">
        <v>88.332999999999998</v>
      </c>
      <c r="I1121" s="9">
        <v>-90</v>
      </c>
      <c r="J1121" s="9">
        <v>9.5000000000000001E-2</v>
      </c>
    </row>
    <row r="1122" spans="1:13" x14ac:dyDescent="0.25">
      <c r="B1122" s="1"/>
      <c r="C1122" s="1"/>
      <c r="D1122" s="9">
        <v>48</v>
      </c>
      <c r="E1122" s="10">
        <v>7.0859999999999999E-4</v>
      </c>
      <c r="F1122" s="9">
        <v>128.136</v>
      </c>
      <c r="G1122" s="9">
        <v>50.877000000000002</v>
      </c>
      <c r="H1122" s="9">
        <v>240.333</v>
      </c>
      <c r="I1122" s="9">
        <v>-90</v>
      </c>
      <c r="J1122" s="9">
        <v>0.113</v>
      </c>
    </row>
    <row r="1123" spans="1:13" x14ac:dyDescent="0.25">
      <c r="B1123" s="1"/>
      <c r="C1123" s="1"/>
      <c r="D1123" s="9">
        <v>49</v>
      </c>
      <c r="E1123" s="10">
        <v>7.4399999999999998E-4</v>
      </c>
      <c r="F1123" s="9">
        <v>209.30199999999999</v>
      </c>
      <c r="G1123" s="9">
        <v>104.333</v>
      </c>
      <c r="H1123" s="9">
        <v>221.667</v>
      </c>
      <c r="I1123" s="9">
        <v>-90</v>
      </c>
      <c r="J1123" s="9">
        <v>0.11899999999999999</v>
      </c>
    </row>
    <row r="1124" spans="1:13" x14ac:dyDescent="0.25">
      <c r="B1124" s="1"/>
      <c r="C1124" s="1"/>
      <c r="D1124" s="9">
        <v>50</v>
      </c>
      <c r="E1124" s="10">
        <v>4.2519999999999998E-4</v>
      </c>
      <c r="F1124" s="9">
        <v>88.582999999999998</v>
      </c>
      <c r="G1124" s="9">
        <v>56.667000000000002</v>
      </c>
      <c r="H1124" s="9">
        <v>100</v>
      </c>
      <c r="I1124" s="9">
        <v>-90</v>
      </c>
      <c r="J1124" s="9">
        <v>6.5000000000000002E-2</v>
      </c>
    </row>
    <row r="1125" spans="1:13" x14ac:dyDescent="0.25">
      <c r="B1125" s="1"/>
      <c r="C1125" s="1"/>
      <c r="D1125" s="9">
        <v>51</v>
      </c>
      <c r="E1125" s="10">
        <v>2.1259999999999999E-4</v>
      </c>
      <c r="F1125" s="9">
        <v>148.27799999999999</v>
      </c>
      <c r="G1125" s="9">
        <v>76.332999999999998</v>
      </c>
      <c r="H1125" s="9">
        <v>251.333</v>
      </c>
      <c r="I1125" s="9">
        <v>-90</v>
      </c>
      <c r="J1125" s="9">
        <v>0.03</v>
      </c>
    </row>
    <row r="1126" spans="1:13" x14ac:dyDescent="0.25">
      <c r="B1126" s="1"/>
      <c r="C1126" s="1"/>
      <c r="D1126" s="9">
        <v>52</v>
      </c>
      <c r="E1126" s="9">
        <v>10.33</v>
      </c>
      <c r="F1126" s="9">
        <v>207.71899999999999</v>
      </c>
      <c r="G1126" s="9">
        <v>0</v>
      </c>
      <c r="H1126" s="9">
        <v>255</v>
      </c>
      <c r="I1126" s="9">
        <v>0</v>
      </c>
      <c r="J1126" s="9">
        <v>0</v>
      </c>
    </row>
    <row r="1127" spans="1:13" x14ac:dyDescent="0.25">
      <c r="B1127" s="1"/>
      <c r="C1127" s="1"/>
      <c r="E1127" s="1"/>
    </row>
    <row r="1128" spans="1:13" x14ac:dyDescent="0.25">
      <c r="B1128" s="1"/>
      <c r="C1128" s="1"/>
      <c r="E1128" s="1"/>
    </row>
    <row r="1129" spans="1:13" ht="18.600000000000001" customHeight="1" x14ac:dyDescent="0.25">
      <c r="A1129">
        <v>14</v>
      </c>
      <c r="B1129" s="1" t="s">
        <v>139</v>
      </c>
      <c r="C1129" t="s">
        <v>65</v>
      </c>
      <c r="E1129" s="1" t="s">
        <v>141</v>
      </c>
      <c r="F1129" t="s">
        <v>29</v>
      </c>
      <c r="G1129" t="s">
        <v>73</v>
      </c>
      <c r="H1129">
        <v>3</v>
      </c>
      <c r="I1129">
        <v>0.77200000000000002</v>
      </c>
      <c r="J1129">
        <v>7.6207999999999998E-2</v>
      </c>
      <c r="K1129">
        <v>3</v>
      </c>
      <c r="L1129">
        <v>1.0229999999999999</v>
      </c>
      <c r="M1129">
        <v>9.3528E-2</v>
      </c>
    </row>
    <row r="1130" spans="1:13" ht="18.600000000000001" customHeight="1" x14ac:dyDescent="0.25">
      <c r="B1130" s="1" t="s">
        <v>139</v>
      </c>
      <c r="C1130" t="s">
        <v>65</v>
      </c>
      <c r="E1130" s="1" t="s">
        <v>141</v>
      </c>
      <c r="F1130" t="s">
        <v>29</v>
      </c>
      <c r="G1130" t="s">
        <v>142</v>
      </c>
      <c r="H1130">
        <v>3</v>
      </c>
      <c r="I1130">
        <v>0.41299999999999998</v>
      </c>
      <c r="J1130">
        <v>0.195716</v>
      </c>
      <c r="K1130">
        <v>3</v>
      </c>
      <c r="L1130">
        <v>1.0569999999999999</v>
      </c>
      <c r="M1130">
        <v>0.10218799999999999</v>
      </c>
    </row>
    <row r="1131" spans="1:13" ht="18.600000000000001" customHeight="1" x14ac:dyDescent="0.25">
      <c r="B1131" s="1" t="s">
        <v>139</v>
      </c>
      <c r="C1131" t="s">
        <v>65</v>
      </c>
      <c r="E1131" s="1" t="s">
        <v>141</v>
      </c>
      <c r="F1131" t="s">
        <v>29</v>
      </c>
      <c r="G1131" t="s">
        <v>47</v>
      </c>
      <c r="H1131">
        <v>3</v>
      </c>
      <c r="I1131">
        <v>0.63</v>
      </c>
      <c r="J1131">
        <v>5.1959999999999999E-2</v>
      </c>
      <c r="K1131">
        <v>3</v>
      </c>
      <c r="L1131">
        <v>1.0569999999999999</v>
      </c>
      <c r="M1131">
        <v>0.10218799999999999</v>
      </c>
    </row>
    <row r="1132" spans="1:13" ht="18.600000000000001" customHeight="1" x14ac:dyDescent="0.25">
      <c r="B1132" s="1" t="s">
        <v>139</v>
      </c>
      <c r="C1132" t="s">
        <v>65</v>
      </c>
      <c r="E1132" s="1" t="s">
        <v>141</v>
      </c>
      <c r="F1132" t="s">
        <v>29</v>
      </c>
      <c r="G1132" t="s">
        <v>46</v>
      </c>
      <c r="H1132">
        <v>3</v>
      </c>
      <c r="I1132">
        <v>0.77700000000000002</v>
      </c>
      <c r="J1132">
        <v>0</v>
      </c>
      <c r="K1132">
        <v>3</v>
      </c>
      <c r="L1132">
        <v>1.008</v>
      </c>
      <c r="M1132">
        <v>5.8888000000000003E-2</v>
      </c>
    </row>
    <row r="1133" spans="1:13" ht="18.600000000000001" customHeight="1" x14ac:dyDescent="0.25">
      <c r="B1133" s="1" t="s">
        <v>139</v>
      </c>
      <c r="C1133" t="s">
        <v>65</v>
      </c>
      <c r="E1133" s="1" t="s">
        <v>141</v>
      </c>
      <c r="F1133" t="s">
        <v>29</v>
      </c>
      <c r="G1133" t="s">
        <v>143</v>
      </c>
      <c r="H1133">
        <v>3</v>
      </c>
      <c r="I1133">
        <v>0.59</v>
      </c>
      <c r="J1133">
        <v>3.4639999999999997E-2</v>
      </c>
      <c r="K1133">
        <v>3</v>
      </c>
      <c r="L1133">
        <v>0.95899999999999996</v>
      </c>
      <c r="M1133">
        <v>0.20437599999999997</v>
      </c>
    </row>
    <row r="1134" spans="1:13" ht="18.600000000000001" customHeight="1" x14ac:dyDescent="0.25">
      <c r="B1134" s="1" t="s">
        <v>139</v>
      </c>
      <c r="C1134" t="s">
        <v>65</v>
      </c>
      <c r="E1134" s="1" t="s">
        <v>141</v>
      </c>
      <c r="F1134" t="s">
        <v>29</v>
      </c>
      <c r="G1134" t="s">
        <v>144</v>
      </c>
      <c r="H1134">
        <v>3</v>
      </c>
      <c r="I1134">
        <v>0.51100000000000001</v>
      </c>
      <c r="J1134">
        <v>0.271924</v>
      </c>
      <c r="K1134">
        <v>3</v>
      </c>
      <c r="L1134">
        <v>1.0620000000000001</v>
      </c>
      <c r="M1134">
        <v>0.15414799999999998</v>
      </c>
    </row>
    <row r="1135" spans="1:13" ht="18.600000000000001" customHeight="1" x14ac:dyDescent="0.25">
      <c r="B1135" s="1" t="s">
        <v>139</v>
      </c>
      <c r="C1135" t="s">
        <v>65</v>
      </c>
      <c r="E1135" s="1" t="s">
        <v>141</v>
      </c>
      <c r="F1135" t="s">
        <v>29</v>
      </c>
      <c r="G1135" t="s">
        <v>145</v>
      </c>
      <c r="H1135">
        <v>3</v>
      </c>
      <c r="I1135">
        <v>0.56999999999999995</v>
      </c>
      <c r="J1135">
        <v>7.6207999999999998E-2</v>
      </c>
      <c r="K1135">
        <v>3</v>
      </c>
      <c r="L1135">
        <v>0.98899999999999999</v>
      </c>
      <c r="M1135">
        <v>0.10218799999999999</v>
      </c>
    </row>
    <row r="1136" spans="1:13" ht="18.600000000000001" customHeight="1" x14ac:dyDescent="0.25">
      <c r="B1136" s="1" t="s">
        <v>139</v>
      </c>
      <c r="C1136" t="s">
        <v>65</v>
      </c>
      <c r="E1136" s="1" t="s">
        <v>141</v>
      </c>
      <c r="F1136" t="s">
        <v>29</v>
      </c>
      <c r="G1136" t="s">
        <v>146</v>
      </c>
      <c r="H1136">
        <v>3</v>
      </c>
      <c r="I1136">
        <v>1.175</v>
      </c>
      <c r="J1136">
        <v>0.14548800000000001</v>
      </c>
      <c r="K1136">
        <v>3</v>
      </c>
      <c r="L1136">
        <v>0.95899999999999996</v>
      </c>
      <c r="M1136">
        <v>0.13682800000000001</v>
      </c>
    </row>
    <row r="1137" spans="2:13" x14ac:dyDescent="0.25">
      <c r="B1137" s="1"/>
      <c r="D1137" s="13"/>
      <c r="E1137" s="1"/>
    </row>
    <row r="1138" spans="2:13" x14ac:dyDescent="0.25">
      <c r="B1138" s="1"/>
      <c r="E1138" t="s">
        <v>373</v>
      </c>
      <c r="F1138" t="s">
        <v>374</v>
      </c>
      <c r="G1138" t="s">
        <v>375</v>
      </c>
      <c r="H1138" t="s">
        <v>376</v>
      </c>
      <c r="I1138" t="s">
        <v>377</v>
      </c>
      <c r="J1138" t="s">
        <v>378</v>
      </c>
      <c r="L1138" t="s">
        <v>379</v>
      </c>
      <c r="M1138" t="s">
        <v>380</v>
      </c>
    </row>
    <row r="1139" spans="2:13" x14ac:dyDescent="0.25">
      <c r="B1139" s="1"/>
      <c r="D1139" s="13">
        <v>1</v>
      </c>
      <c r="E1139" s="9">
        <v>4.0000000000000001E-3</v>
      </c>
      <c r="F1139" s="9">
        <v>157.559</v>
      </c>
      <c r="G1139" s="9">
        <v>105</v>
      </c>
      <c r="H1139" s="9">
        <v>190</v>
      </c>
      <c r="I1139" s="9">
        <v>-89.635000000000005</v>
      </c>
      <c r="J1139" s="9">
        <v>0.77200000000000002</v>
      </c>
      <c r="K1139" s="11"/>
      <c r="L1139" s="9">
        <v>0.77200000000000002</v>
      </c>
      <c r="M1139" s="12">
        <f>1.732*J1155</f>
        <v>7.6207999999999998E-2</v>
      </c>
    </row>
    <row r="1140" spans="2:13" x14ac:dyDescent="0.25">
      <c r="B1140" s="1"/>
      <c r="D1140" s="13">
        <v>2</v>
      </c>
      <c r="E1140" s="9">
        <v>2E-3</v>
      </c>
      <c r="F1140" s="9">
        <v>157.91800000000001</v>
      </c>
      <c r="G1140" s="9">
        <v>156</v>
      </c>
      <c r="H1140" s="9">
        <v>182</v>
      </c>
      <c r="I1140" s="9">
        <v>-90</v>
      </c>
      <c r="J1140" s="9">
        <v>0.41299999999999998</v>
      </c>
      <c r="K1140" s="11"/>
      <c r="L1140" s="9">
        <v>0.41299999999999998</v>
      </c>
      <c r="M1140" s="12">
        <f t="shared" ref="M1140:M1154" si="43">1.732*J1156</f>
        <v>0.195716</v>
      </c>
    </row>
    <row r="1141" spans="2:13" x14ac:dyDescent="0.25">
      <c r="B1141" s="1"/>
      <c r="D1141" s="13">
        <v>3</v>
      </c>
      <c r="E1141" s="9">
        <v>3.0000000000000001E-3</v>
      </c>
      <c r="F1141" s="9">
        <v>154.74700000000001</v>
      </c>
      <c r="G1141" s="9">
        <v>5</v>
      </c>
      <c r="H1141" s="9">
        <v>161.333</v>
      </c>
      <c r="I1141" s="9">
        <v>-90</v>
      </c>
      <c r="J1141" s="9">
        <v>0.63</v>
      </c>
      <c r="K1141" s="11"/>
      <c r="L1141" s="9">
        <v>0.63</v>
      </c>
      <c r="M1141" s="12">
        <f t="shared" si="43"/>
        <v>5.1959999999999999E-2</v>
      </c>
    </row>
    <row r="1142" spans="2:13" x14ac:dyDescent="0.25">
      <c r="B1142" s="1"/>
      <c r="D1142" s="13">
        <v>4</v>
      </c>
      <c r="E1142" s="9">
        <v>4.0000000000000001E-3</v>
      </c>
      <c r="F1142" s="9">
        <v>154.67099999999999</v>
      </c>
      <c r="G1142" s="9">
        <v>17.332999999999998</v>
      </c>
      <c r="H1142" s="9">
        <v>162.667</v>
      </c>
      <c r="I1142" s="9">
        <v>-90</v>
      </c>
      <c r="J1142" s="9">
        <v>0.77700000000000002</v>
      </c>
      <c r="K1142" s="11"/>
      <c r="L1142" s="9">
        <v>0.77700000000000002</v>
      </c>
      <c r="M1142" s="12">
        <f t="shared" si="43"/>
        <v>0</v>
      </c>
    </row>
    <row r="1143" spans="2:13" x14ac:dyDescent="0.25">
      <c r="B1143" s="1"/>
      <c r="D1143" s="13">
        <v>5</v>
      </c>
      <c r="E1143" s="9">
        <v>3.0000000000000001E-3</v>
      </c>
      <c r="F1143" s="9">
        <v>151.38300000000001</v>
      </c>
      <c r="G1143" s="9">
        <v>16.667000000000002</v>
      </c>
      <c r="H1143" s="9">
        <v>162.667</v>
      </c>
      <c r="I1143" s="9">
        <v>-90</v>
      </c>
      <c r="J1143" s="9">
        <v>0.59</v>
      </c>
      <c r="K1143" s="11"/>
      <c r="L1143" s="9">
        <v>0.59</v>
      </c>
      <c r="M1143" s="12">
        <f t="shared" si="43"/>
        <v>3.4639999999999997E-2</v>
      </c>
    </row>
    <row r="1144" spans="2:13" x14ac:dyDescent="0.25">
      <c r="B1144" s="1"/>
      <c r="D1144" s="13">
        <v>6</v>
      </c>
      <c r="E1144" s="9">
        <v>3.0000000000000001E-3</v>
      </c>
      <c r="F1144" s="9">
        <v>155.43799999999999</v>
      </c>
      <c r="G1144" s="9">
        <v>5</v>
      </c>
      <c r="H1144" s="9">
        <v>255</v>
      </c>
      <c r="I1144" s="9">
        <v>-90</v>
      </c>
      <c r="J1144" s="9">
        <v>0.51100000000000001</v>
      </c>
      <c r="K1144" s="11"/>
      <c r="L1144" s="9">
        <v>0.51100000000000001</v>
      </c>
      <c r="M1144" s="12">
        <f t="shared" si="43"/>
        <v>0.271924</v>
      </c>
    </row>
    <row r="1145" spans="2:13" x14ac:dyDescent="0.25">
      <c r="B1145" s="1"/>
      <c r="D1145" s="13">
        <v>7</v>
      </c>
      <c r="E1145" s="9">
        <v>3.0000000000000001E-3</v>
      </c>
      <c r="F1145" s="9">
        <v>143.38200000000001</v>
      </c>
      <c r="G1145" s="9">
        <v>0</v>
      </c>
      <c r="H1145" s="9">
        <v>162.667</v>
      </c>
      <c r="I1145" s="9">
        <v>-90</v>
      </c>
      <c r="J1145" s="9">
        <v>0.56999999999999995</v>
      </c>
      <c r="K1145" s="11"/>
      <c r="L1145" s="9">
        <v>0.56999999999999995</v>
      </c>
      <c r="M1145" s="12">
        <f t="shared" si="43"/>
        <v>7.6207999999999998E-2</v>
      </c>
    </row>
    <row r="1146" spans="2:13" x14ac:dyDescent="0.25">
      <c r="B1146" s="1"/>
      <c r="D1146" s="13">
        <v>8</v>
      </c>
      <c r="E1146" s="9">
        <v>6.0000000000000001E-3</v>
      </c>
      <c r="F1146" s="9">
        <v>153.14400000000001</v>
      </c>
      <c r="G1146" s="9">
        <v>5</v>
      </c>
      <c r="H1146" s="9">
        <v>162.667</v>
      </c>
      <c r="I1146" s="9">
        <v>-90</v>
      </c>
      <c r="J1146" s="9">
        <v>1.175</v>
      </c>
      <c r="K1146" s="11"/>
      <c r="L1146" s="9">
        <v>1.175</v>
      </c>
      <c r="M1146" s="12">
        <f t="shared" si="43"/>
        <v>0.14548800000000001</v>
      </c>
    </row>
    <row r="1147" spans="2:13" x14ac:dyDescent="0.25">
      <c r="B1147" s="1"/>
      <c r="D1147" s="13">
        <v>9</v>
      </c>
      <c r="E1147" s="9">
        <v>5.0000000000000001E-3</v>
      </c>
      <c r="F1147" s="9">
        <v>177.42599999999999</v>
      </c>
      <c r="G1147" s="9">
        <v>173</v>
      </c>
      <c r="H1147" s="9">
        <v>201</v>
      </c>
      <c r="I1147" s="9">
        <v>-90</v>
      </c>
      <c r="J1147" s="9">
        <v>1.0229999999999999</v>
      </c>
      <c r="K1147" s="11"/>
      <c r="L1147" s="9">
        <v>1.0229999999999999</v>
      </c>
      <c r="M1147" s="12">
        <f t="shared" si="43"/>
        <v>9.3528E-2</v>
      </c>
    </row>
    <row r="1148" spans="2:13" x14ac:dyDescent="0.25">
      <c r="B1148" s="1"/>
      <c r="D1148" s="13">
        <v>10</v>
      </c>
      <c r="E1148" s="9">
        <v>5.0000000000000001E-3</v>
      </c>
      <c r="F1148" s="9">
        <v>171.77600000000001</v>
      </c>
      <c r="G1148" s="9">
        <v>4.6669999999999998</v>
      </c>
      <c r="H1148" s="9">
        <v>187.333</v>
      </c>
      <c r="I1148" s="9">
        <v>-90</v>
      </c>
      <c r="J1148" s="9">
        <v>1.0569999999999999</v>
      </c>
      <c r="K1148" s="11"/>
      <c r="L1148" s="9">
        <v>1.0569999999999999</v>
      </c>
      <c r="M1148" s="12">
        <f t="shared" si="43"/>
        <v>0.10218799999999999</v>
      </c>
    </row>
    <row r="1149" spans="2:13" x14ac:dyDescent="0.25">
      <c r="B1149" s="1"/>
      <c r="D1149" s="13">
        <v>11</v>
      </c>
      <c r="E1149" s="9">
        <v>5.0000000000000001E-3</v>
      </c>
      <c r="F1149" s="9">
        <v>175.02500000000001</v>
      </c>
      <c r="G1149" s="9">
        <v>4.6669999999999998</v>
      </c>
      <c r="H1149" s="9">
        <v>187.333</v>
      </c>
      <c r="I1149" s="9">
        <v>-90</v>
      </c>
      <c r="J1149" s="9">
        <v>1.0569999999999999</v>
      </c>
      <c r="K1149" s="11"/>
      <c r="L1149" s="9">
        <v>1.0569999999999999</v>
      </c>
      <c r="M1149" s="12">
        <f t="shared" si="43"/>
        <v>0.10218799999999999</v>
      </c>
    </row>
    <row r="1150" spans="2:13" x14ac:dyDescent="0.25">
      <c r="B1150" s="1"/>
      <c r="D1150" s="13">
        <v>12</v>
      </c>
      <c r="E1150" s="9">
        <v>5.0000000000000001E-3</v>
      </c>
      <c r="F1150" s="9">
        <v>175.09700000000001</v>
      </c>
      <c r="G1150" s="9">
        <v>3</v>
      </c>
      <c r="H1150" s="9">
        <v>222.667</v>
      </c>
      <c r="I1150" s="9">
        <v>-90</v>
      </c>
      <c r="J1150" s="9">
        <v>1.008</v>
      </c>
      <c r="L1150" s="9">
        <v>1.008</v>
      </c>
      <c r="M1150" s="12">
        <f t="shared" si="43"/>
        <v>5.8888000000000003E-2</v>
      </c>
    </row>
    <row r="1151" spans="2:13" x14ac:dyDescent="0.25">
      <c r="B1151" s="1"/>
      <c r="D1151" s="13">
        <v>13</v>
      </c>
      <c r="E1151" s="9">
        <v>5.0000000000000001E-3</v>
      </c>
      <c r="F1151" s="9">
        <v>175.75700000000001</v>
      </c>
      <c r="G1151" s="9">
        <v>4.6669999999999998</v>
      </c>
      <c r="H1151" s="9">
        <v>243</v>
      </c>
      <c r="I1151" s="9">
        <v>-90</v>
      </c>
      <c r="J1151" s="9">
        <v>0.95899999999999996</v>
      </c>
      <c r="L1151" s="9">
        <v>0.95899999999999996</v>
      </c>
      <c r="M1151" s="12">
        <f t="shared" si="43"/>
        <v>0.20437599999999997</v>
      </c>
    </row>
    <row r="1152" spans="2:13" x14ac:dyDescent="0.25">
      <c r="B1152" s="1"/>
      <c r="D1152" s="13">
        <v>14</v>
      </c>
      <c r="E1152" s="9">
        <v>5.0000000000000001E-3</v>
      </c>
      <c r="F1152" s="9">
        <v>177.68700000000001</v>
      </c>
      <c r="G1152" s="9">
        <v>172.333</v>
      </c>
      <c r="H1152" s="9">
        <v>245.333</v>
      </c>
      <c r="I1152" s="9">
        <v>-90</v>
      </c>
      <c r="J1152" s="9">
        <v>1.0620000000000001</v>
      </c>
      <c r="L1152" s="9">
        <v>1.0620000000000001</v>
      </c>
      <c r="M1152" s="12">
        <f t="shared" si="43"/>
        <v>0.15414799999999998</v>
      </c>
    </row>
    <row r="1153" spans="2:13" x14ac:dyDescent="0.25">
      <c r="B1153" s="1"/>
      <c r="D1153" s="13">
        <v>15</v>
      </c>
      <c r="E1153" s="9">
        <v>5.0000000000000001E-3</v>
      </c>
      <c r="F1153" s="9">
        <v>177.04599999999999</v>
      </c>
      <c r="G1153" s="9">
        <v>120</v>
      </c>
      <c r="H1153" s="9">
        <v>232.667</v>
      </c>
      <c r="I1153" s="9">
        <v>-90</v>
      </c>
      <c r="J1153" s="9">
        <v>0.98899999999999999</v>
      </c>
      <c r="L1153" s="9">
        <v>0.98899999999999999</v>
      </c>
      <c r="M1153" s="12">
        <f t="shared" si="43"/>
        <v>0.10218799999999999</v>
      </c>
    </row>
    <row r="1154" spans="2:13" x14ac:dyDescent="0.25">
      <c r="B1154" s="1"/>
      <c r="D1154" s="13">
        <v>16</v>
      </c>
      <c r="E1154" s="9">
        <v>5.0000000000000001E-3</v>
      </c>
      <c r="F1154" s="9">
        <v>177.857</v>
      </c>
      <c r="G1154" s="9">
        <v>171.667</v>
      </c>
      <c r="H1154" s="9">
        <v>251.333</v>
      </c>
      <c r="I1154" s="9">
        <v>-90</v>
      </c>
      <c r="J1154" s="9">
        <v>0.95899999999999996</v>
      </c>
      <c r="L1154" s="9">
        <v>0.95899999999999996</v>
      </c>
      <c r="M1154" s="12">
        <f t="shared" si="43"/>
        <v>0.13682800000000001</v>
      </c>
    </row>
    <row r="1155" spans="2:13" x14ac:dyDescent="0.25">
      <c r="B1155" s="1"/>
      <c r="D1155" s="13">
        <v>17</v>
      </c>
      <c r="E1155" s="10">
        <v>2.419E-4</v>
      </c>
      <c r="F1155" s="9">
        <v>128.03299999999999</v>
      </c>
      <c r="G1155" s="9">
        <v>0</v>
      </c>
      <c r="H1155" s="9">
        <v>180</v>
      </c>
      <c r="I1155" s="9">
        <v>-90</v>
      </c>
      <c r="J1155" s="9">
        <v>4.3999999999999997E-2</v>
      </c>
    </row>
    <row r="1156" spans="2:13" x14ac:dyDescent="0.25">
      <c r="B1156" s="1"/>
      <c r="D1156" s="13">
        <v>18</v>
      </c>
      <c r="E1156" s="10">
        <v>5.8049999999999996E-4</v>
      </c>
      <c r="F1156" s="9">
        <v>29.513999999999999</v>
      </c>
      <c r="G1156" s="9">
        <v>0</v>
      </c>
      <c r="H1156" s="9">
        <v>94.332999999999998</v>
      </c>
      <c r="I1156" s="9">
        <v>-90</v>
      </c>
      <c r="J1156" s="9">
        <v>0.113</v>
      </c>
    </row>
    <row r="1157" spans="2:13" x14ac:dyDescent="0.25">
      <c r="B1157" s="1"/>
      <c r="D1157" s="13">
        <v>19</v>
      </c>
      <c r="E1157" s="10">
        <v>1.693E-4</v>
      </c>
      <c r="F1157" s="9">
        <v>141.571</v>
      </c>
      <c r="G1157" s="9">
        <v>106.333</v>
      </c>
      <c r="H1157" s="9">
        <v>170.667</v>
      </c>
      <c r="I1157" s="9">
        <v>-90</v>
      </c>
      <c r="J1157" s="9">
        <v>0.03</v>
      </c>
    </row>
    <row r="1158" spans="2:13" x14ac:dyDescent="0.25">
      <c r="B1158" s="1"/>
      <c r="D1158" s="13">
        <v>20</v>
      </c>
      <c r="E1158" s="9">
        <v>9.3149999999999995</v>
      </c>
      <c r="F1158" s="9">
        <v>231.04599999999999</v>
      </c>
      <c r="G1158" s="9">
        <v>0</v>
      </c>
      <c r="H1158" s="9">
        <v>255</v>
      </c>
      <c r="I1158" s="9">
        <v>0</v>
      </c>
      <c r="J1158" s="9">
        <v>0</v>
      </c>
    </row>
    <row r="1159" spans="2:13" x14ac:dyDescent="0.25">
      <c r="B1159" s="1"/>
      <c r="D1159" s="13">
        <v>21</v>
      </c>
      <c r="E1159" s="10">
        <v>1.209E-4</v>
      </c>
      <c r="F1159" s="9">
        <v>6</v>
      </c>
      <c r="G1159" s="9">
        <v>0</v>
      </c>
      <c r="H1159" s="9">
        <v>14</v>
      </c>
      <c r="I1159" s="9">
        <v>-90</v>
      </c>
      <c r="J1159" s="9">
        <v>0.02</v>
      </c>
    </row>
    <row r="1160" spans="2:13" x14ac:dyDescent="0.25">
      <c r="B1160" s="1"/>
      <c r="D1160" s="13">
        <v>22</v>
      </c>
      <c r="E1160" s="10">
        <v>7.9819999999999999E-4</v>
      </c>
      <c r="F1160" s="9">
        <v>70.424000000000007</v>
      </c>
      <c r="G1160" s="9">
        <v>0</v>
      </c>
      <c r="H1160" s="9">
        <v>161.667</v>
      </c>
      <c r="I1160" s="9">
        <v>-90</v>
      </c>
      <c r="J1160" s="9">
        <v>0.157</v>
      </c>
    </row>
    <row r="1161" spans="2:13" x14ac:dyDescent="0.25">
      <c r="B1161" s="1"/>
      <c r="D1161" s="13">
        <v>23</v>
      </c>
      <c r="E1161" s="10">
        <v>2.419E-4</v>
      </c>
      <c r="F1161" s="9">
        <v>32.200000000000003</v>
      </c>
      <c r="G1161" s="9">
        <v>0</v>
      </c>
      <c r="H1161" s="9">
        <v>158.333</v>
      </c>
      <c r="I1161" s="9">
        <v>-90</v>
      </c>
      <c r="J1161" s="9">
        <v>4.3999999999999997E-2</v>
      </c>
    </row>
    <row r="1162" spans="2:13" x14ac:dyDescent="0.25">
      <c r="B1162" s="1"/>
      <c r="D1162" s="13">
        <v>24</v>
      </c>
      <c r="E1162" s="10">
        <v>4.3540000000000001E-4</v>
      </c>
      <c r="F1162" s="9">
        <v>49.37</v>
      </c>
      <c r="G1162" s="9">
        <v>0</v>
      </c>
      <c r="H1162" s="9">
        <v>181</v>
      </c>
      <c r="I1162" s="9">
        <v>-90</v>
      </c>
      <c r="J1162" s="9">
        <v>8.4000000000000005E-2</v>
      </c>
    </row>
    <row r="1163" spans="2:13" x14ac:dyDescent="0.25">
      <c r="B1163" s="1"/>
      <c r="D1163" s="13">
        <v>25</v>
      </c>
      <c r="E1163" s="10">
        <v>2.9020000000000001E-4</v>
      </c>
      <c r="F1163" s="9">
        <v>62.417000000000002</v>
      </c>
      <c r="G1163" s="9">
        <v>0</v>
      </c>
      <c r="H1163" s="9">
        <v>91.332999999999998</v>
      </c>
      <c r="I1163" s="9">
        <v>-90</v>
      </c>
      <c r="J1163" s="9">
        <v>5.3999999999999999E-2</v>
      </c>
    </row>
    <row r="1164" spans="2:13" x14ac:dyDescent="0.25">
      <c r="B1164" s="1"/>
      <c r="D1164" s="13">
        <v>26</v>
      </c>
      <c r="E1164" s="10">
        <v>3.144E-4</v>
      </c>
      <c r="F1164" s="9">
        <v>120.30800000000001</v>
      </c>
      <c r="G1164" s="9">
        <v>22</v>
      </c>
      <c r="H1164" s="9">
        <v>167</v>
      </c>
      <c r="I1164" s="9">
        <v>-90</v>
      </c>
      <c r="J1164" s="9">
        <v>5.8999999999999997E-2</v>
      </c>
    </row>
    <row r="1165" spans="2:13" x14ac:dyDescent="0.25">
      <c r="B1165" s="1"/>
      <c r="D1165" s="13">
        <v>27</v>
      </c>
      <c r="E1165" s="10">
        <v>3.144E-4</v>
      </c>
      <c r="F1165" s="9">
        <v>7.5640000000000001</v>
      </c>
      <c r="G1165" s="9">
        <v>0</v>
      </c>
      <c r="H1165" s="9">
        <v>12</v>
      </c>
      <c r="I1165" s="9">
        <v>-90</v>
      </c>
      <c r="J1165" s="9">
        <v>5.8999999999999997E-2</v>
      </c>
    </row>
    <row r="1166" spans="2:13" x14ac:dyDescent="0.25">
      <c r="B1166" s="1"/>
      <c r="D1166" s="13">
        <v>28</v>
      </c>
      <c r="E1166" s="10">
        <v>1.9349999999999999E-4</v>
      </c>
      <c r="F1166" s="9">
        <v>76.667000000000002</v>
      </c>
      <c r="G1166" s="9">
        <v>24</v>
      </c>
      <c r="H1166" s="9">
        <v>103.333</v>
      </c>
      <c r="I1166" s="9">
        <v>-90</v>
      </c>
      <c r="J1166" s="9">
        <v>3.4000000000000002E-2</v>
      </c>
    </row>
    <row r="1167" spans="2:13" x14ac:dyDescent="0.25">
      <c r="B1167" s="1"/>
      <c r="D1167" s="13">
        <v>29</v>
      </c>
      <c r="E1167" s="10">
        <v>6.0470000000000001E-4</v>
      </c>
      <c r="F1167" s="9">
        <v>14.32</v>
      </c>
      <c r="G1167" s="9">
        <v>0</v>
      </c>
      <c r="H1167" s="9">
        <v>179</v>
      </c>
      <c r="I1167" s="9">
        <v>-90</v>
      </c>
      <c r="J1167" s="9">
        <v>0.11799999999999999</v>
      </c>
    </row>
    <row r="1168" spans="2:13" x14ac:dyDescent="0.25">
      <c r="B1168" s="1"/>
      <c r="D1168" s="13">
        <v>30</v>
      </c>
      <c r="E1168" s="10">
        <v>4.596E-4</v>
      </c>
      <c r="F1168" s="9">
        <v>127.57899999999999</v>
      </c>
      <c r="G1168" s="9">
        <v>0</v>
      </c>
      <c r="H1168" s="9">
        <v>163</v>
      </c>
      <c r="I1168" s="9">
        <v>-90</v>
      </c>
      <c r="J1168" s="9">
        <v>8.8999999999999996E-2</v>
      </c>
    </row>
    <row r="1169" spans="1:13" x14ac:dyDescent="0.25">
      <c r="B1169" s="1"/>
      <c r="D1169" s="13">
        <v>31</v>
      </c>
      <c r="E1169" s="10">
        <v>3.144E-4</v>
      </c>
      <c r="F1169" s="9">
        <v>119.026</v>
      </c>
      <c r="G1169" s="9">
        <v>4</v>
      </c>
      <c r="H1169" s="9">
        <v>255</v>
      </c>
      <c r="I1169" s="9">
        <v>-90</v>
      </c>
      <c r="J1169" s="9">
        <v>5.8999999999999997E-2</v>
      </c>
    </row>
    <row r="1170" spans="1:13" x14ac:dyDescent="0.25">
      <c r="B1170" s="1"/>
      <c r="D1170" s="13">
        <v>32</v>
      </c>
      <c r="E1170" s="10">
        <v>4.1120000000000002E-4</v>
      </c>
      <c r="F1170" s="9">
        <v>204.84299999999999</v>
      </c>
      <c r="G1170" s="9">
        <v>114</v>
      </c>
      <c r="H1170" s="9">
        <v>227</v>
      </c>
      <c r="I1170" s="9">
        <v>-90</v>
      </c>
      <c r="J1170" s="9">
        <v>7.9000000000000001E-2</v>
      </c>
    </row>
    <row r="1171" spans="1:13" x14ac:dyDescent="0.25">
      <c r="B1171" s="1"/>
      <c r="D1171" s="13"/>
      <c r="E1171" s="1"/>
    </row>
    <row r="1172" spans="1:13" ht="18.600000000000001" customHeight="1" x14ac:dyDescent="0.25">
      <c r="A1172">
        <v>15</v>
      </c>
      <c r="B1172" s="1" t="s">
        <v>151</v>
      </c>
      <c r="C1172" s="1" t="s">
        <v>15</v>
      </c>
      <c r="E1172" t="s">
        <v>149</v>
      </c>
      <c r="F1172" t="s">
        <v>29</v>
      </c>
      <c r="G1172" t="s">
        <v>150</v>
      </c>
      <c r="H1172">
        <v>3</v>
      </c>
      <c r="I1172">
        <v>0.73099999999999998</v>
      </c>
      <c r="J1172">
        <v>6.4084000000000002E-2</v>
      </c>
      <c r="K1172">
        <v>3</v>
      </c>
      <c r="L1172">
        <v>0.98399999999999999</v>
      </c>
      <c r="M1172">
        <v>0.11431200000000001</v>
      </c>
    </row>
    <row r="1173" spans="1:13" x14ac:dyDescent="0.25">
      <c r="D1173" s="13"/>
    </row>
    <row r="1174" spans="1:13" x14ac:dyDescent="0.25">
      <c r="E1174" t="s">
        <v>373</v>
      </c>
      <c r="F1174" t="s">
        <v>374</v>
      </c>
      <c r="G1174" t="s">
        <v>375</v>
      </c>
      <c r="H1174" t="s">
        <v>376</v>
      </c>
      <c r="I1174" t="s">
        <v>377</v>
      </c>
      <c r="J1174" t="s">
        <v>378</v>
      </c>
      <c r="L1174" t="s">
        <v>379</v>
      </c>
      <c r="M1174" t="s">
        <v>380</v>
      </c>
    </row>
    <row r="1175" spans="1:13" x14ac:dyDescent="0.25">
      <c r="D1175" s="13">
        <v>1</v>
      </c>
      <c r="E1175" s="9">
        <v>8.9999999999999993E-3</v>
      </c>
      <c r="F1175" s="9">
        <v>198.94300000000001</v>
      </c>
      <c r="G1175" s="9">
        <v>0</v>
      </c>
      <c r="H1175" s="9">
        <v>218.333</v>
      </c>
      <c r="I1175" s="9">
        <v>-90</v>
      </c>
      <c r="J1175" s="9">
        <v>0.98399999999999999</v>
      </c>
      <c r="K1175" s="11"/>
      <c r="L1175" s="9">
        <v>0.98399999999999999</v>
      </c>
      <c r="M1175" s="12">
        <f>1.732*J1177</f>
        <v>0.11431200000000001</v>
      </c>
    </row>
    <row r="1176" spans="1:13" x14ac:dyDescent="0.25">
      <c r="D1176" s="13">
        <v>2</v>
      </c>
      <c r="E1176" s="9">
        <v>7.0000000000000001E-3</v>
      </c>
      <c r="F1176" s="9">
        <v>23.654</v>
      </c>
      <c r="G1176" s="9">
        <v>1</v>
      </c>
      <c r="H1176" s="9">
        <v>130</v>
      </c>
      <c r="I1176" s="9">
        <v>-90</v>
      </c>
      <c r="J1176" s="9">
        <v>0.73099999999999998</v>
      </c>
      <c r="K1176" s="11"/>
      <c r="L1176" s="9">
        <v>0.73099999999999998</v>
      </c>
      <c r="M1176" s="12">
        <f>1.732*J1178</f>
        <v>6.4084000000000002E-2</v>
      </c>
    </row>
    <row r="1177" spans="1:13" x14ac:dyDescent="0.25">
      <c r="D1177" s="13">
        <v>3</v>
      </c>
      <c r="E1177" s="10">
        <v>7.0310000000000001E-4</v>
      </c>
      <c r="F1177" s="9">
        <v>61.5</v>
      </c>
      <c r="G1177" s="9">
        <v>7</v>
      </c>
      <c r="H1177" s="9">
        <v>255</v>
      </c>
      <c r="I1177" s="9">
        <v>-90</v>
      </c>
      <c r="J1177" s="9">
        <v>6.6000000000000003E-2</v>
      </c>
      <c r="K1177" s="11"/>
      <c r="L1177" s="9"/>
      <c r="M1177" s="12"/>
    </row>
    <row r="1178" spans="1:13" x14ac:dyDescent="0.25">
      <c r="D1178" s="13">
        <v>4</v>
      </c>
      <c r="E1178" s="10">
        <v>4.395E-4</v>
      </c>
      <c r="F1178" s="9">
        <v>56.6</v>
      </c>
      <c r="G1178" s="9">
        <v>3.3330000000000002</v>
      </c>
      <c r="H1178" s="9">
        <v>113.333</v>
      </c>
      <c r="I1178" s="9">
        <v>-90</v>
      </c>
      <c r="J1178" s="9">
        <v>3.6999999999999998E-2</v>
      </c>
      <c r="K1178" s="11"/>
      <c r="L1178" s="9"/>
      <c r="M1178" s="12"/>
    </row>
    <row r="1180" spans="1:13" x14ac:dyDescent="0.25">
      <c r="B1180" s="1"/>
      <c r="C1180" s="1"/>
    </row>
    <row r="1181" spans="1:13" ht="18.600000000000001" customHeight="1" x14ac:dyDescent="0.25">
      <c r="A1181" s="1">
        <v>17</v>
      </c>
      <c r="B1181" s="1" t="s">
        <v>168</v>
      </c>
      <c r="C1181" s="1" t="s">
        <v>16</v>
      </c>
      <c r="E1181" s="1" t="s">
        <v>167</v>
      </c>
      <c r="F1181" t="s">
        <v>29</v>
      </c>
      <c r="G1181" s="1" t="s">
        <v>169</v>
      </c>
      <c r="H1181">
        <v>3</v>
      </c>
      <c r="I1181">
        <v>0.44500000000000001</v>
      </c>
      <c r="J1181">
        <v>0.15414799999999998</v>
      </c>
      <c r="K1181">
        <v>3</v>
      </c>
      <c r="L1181">
        <v>0.98399999999999999</v>
      </c>
      <c r="M1181">
        <v>0.14375599999999999</v>
      </c>
    </row>
    <row r="1182" spans="1:13" ht="18.600000000000001" customHeight="1" x14ac:dyDescent="0.25">
      <c r="B1182" s="1" t="s">
        <v>168</v>
      </c>
      <c r="C1182" s="1" t="s">
        <v>16</v>
      </c>
      <c r="E1182" s="1" t="s">
        <v>167</v>
      </c>
      <c r="F1182" t="s">
        <v>29</v>
      </c>
      <c r="G1182" t="s">
        <v>123</v>
      </c>
      <c r="H1182">
        <v>3</v>
      </c>
      <c r="I1182">
        <v>6.5000000000000002E-2</v>
      </c>
      <c r="J1182">
        <v>9.1796000000000003E-2</v>
      </c>
      <c r="K1182">
        <v>3</v>
      </c>
      <c r="L1182">
        <v>1.2330000000000001</v>
      </c>
      <c r="M1182">
        <v>8.1404000000000004E-2</v>
      </c>
    </row>
    <row r="1183" spans="1:13" ht="18.600000000000001" customHeight="1" x14ac:dyDescent="0.25">
      <c r="B1183" s="1" t="s">
        <v>168</v>
      </c>
      <c r="C1183" s="1" t="s">
        <v>16</v>
      </c>
      <c r="E1183" s="1" t="s">
        <v>167</v>
      </c>
      <c r="F1183" t="s">
        <v>29</v>
      </c>
      <c r="G1183" t="s">
        <v>170</v>
      </c>
      <c r="H1183">
        <v>3</v>
      </c>
      <c r="I1183">
        <v>0.32</v>
      </c>
      <c r="J1183">
        <v>0.10218799999999999</v>
      </c>
      <c r="K1183">
        <v>3</v>
      </c>
      <c r="L1183">
        <v>1.1619999999999999</v>
      </c>
      <c r="M1183">
        <v>0.22516</v>
      </c>
    </row>
    <row r="1184" spans="1:13" ht="18.600000000000001" customHeight="1" x14ac:dyDescent="0.25">
      <c r="B1184" s="1" t="s">
        <v>168</v>
      </c>
      <c r="C1184" s="1" t="s">
        <v>16</v>
      </c>
      <c r="E1184" s="1" t="s">
        <v>167</v>
      </c>
      <c r="F1184" t="s">
        <v>29</v>
      </c>
      <c r="G1184" t="s">
        <v>14</v>
      </c>
      <c r="H1184">
        <v>3</v>
      </c>
      <c r="I1184">
        <v>0.35</v>
      </c>
      <c r="J1184">
        <v>0.30829599999999996</v>
      </c>
      <c r="K1184">
        <v>3</v>
      </c>
      <c r="L1184">
        <v>1.008</v>
      </c>
      <c r="M1184">
        <v>0.24594399999999997</v>
      </c>
    </row>
    <row r="1185" spans="2:13" x14ac:dyDescent="0.25">
      <c r="B1185" s="1"/>
      <c r="C1185" s="1"/>
      <c r="D1185" s="13"/>
      <c r="E1185" s="1"/>
    </row>
    <row r="1186" spans="2:13" x14ac:dyDescent="0.25">
      <c r="B1186" s="1"/>
      <c r="C1186" s="1"/>
      <c r="E1186" t="s">
        <v>373</v>
      </c>
      <c r="F1186" t="s">
        <v>374</v>
      </c>
      <c r="G1186" t="s">
        <v>375</v>
      </c>
      <c r="H1186" t="s">
        <v>376</v>
      </c>
      <c r="I1186" t="s">
        <v>377</v>
      </c>
      <c r="J1186" t="s">
        <v>378</v>
      </c>
      <c r="L1186" t="s">
        <v>379</v>
      </c>
      <c r="M1186" t="s">
        <v>380</v>
      </c>
    </row>
    <row r="1187" spans="2:13" x14ac:dyDescent="0.25">
      <c r="B1187" s="1"/>
      <c r="C1187" s="1"/>
      <c r="D1187" s="9">
        <v>1</v>
      </c>
      <c r="E1187" s="9">
        <v>6.0000000000000001E-3</v>
      </c>
      <c r="F1187" s="9">
        <v>124.583</v>
      </c>
      <c r="G1187" s="9">
        <v>0.66700000000000004</v>
      </c>
      <c r="H1187" s="9">
        <v>129.333</v>
      </c>
      <c r="I1187" s="9">
        <v>-90</v>
      </c>
      <c r="J1187" s="9">
        <v>0.98399999999999999</v>
      </c>
      <c r="K1187" s="11"/>
      <c r="L1187" s="9">
        <v>0.98399999999999999</v>
      </c>
      <c r="M1187" s="12">
        <f>1.732*J1195</f>
        <v>0.14375599999999999</v>
      </c>
    </row>
    <row r="1188" spans="2:13" x14ac:dyDescent="0.25">
      <c r="B1188" s="1"/>
      <c r="C1188" s="1"/>
      <c r="D1188" s="9">
        <v>2</v>
      </c>
      <c r="E1188" s="9">
        <v>7.0000000000000001E-3</v>
      </c>
      <c r="F1188" s="9">
        <v>2.3879999999999999</v>
      </c>
      <c r="G1188" s="9">
        <v>0</v>
      </c>
      <c r="H1188" s="9">
        <v>198</v>
      </c>
      <c r="I1188" s="9">
        <v>-90</v>
      </c>
      <c r="J1188" s="9">
        <v>1.2330000000000001</v>
      </c>
      <c r="K1188" s="11"/>
      <c r="L1188" s="9">
        <v>1.2330000000000001</v>
      </c>
      <c r="M1188" s="12">
        <f t="shared" ref="M1188:M1194" si="44">1.732*J1196</f>
        <v>8.1404000000000004E-2</v>
      </c>
    </row>
    <row r="1189" spans="2:13" x14ac:dyDescent="0.25">
      <c r="B1189" s="1"/>
      <c r="C1189" s="1"/>
      <c r="D1189" s="9">
        <v>3</v>
      </c>
      <c r="E1189" s="9">
        <v>7.0000000000000001E-3</v>
      </c>
      <c r="F1189" s="9">
        <v>125.215</v>
      </c>
      <c r="G1189" s="9">
        <v>0</v>
      </c>
      <c r="H1189" s="9">
        <v>209</v>
      </c>
      <c r="I1189" s="9">
        <v>-90</v>
      </c>
      <c r="J1189" s="9">
        <v>1.1619999999999999</v>
      </c>
      <c r="K1189" s="11"/>
      <c r="L1189" s="9">
        <v>1.1619999999999999</v>
      </c>
      <c r="M1189" s="12">
        <f t="shared" si="44"/>
        <v>0.22516</v>
      </c>
    </row>
    <row r="1190" spans="2:13" x14ac:dyDescent="0.25">
      <c r="B1190" s="1"/>
      <c r="C1190" s="1"/>
      <c r="D1190" s="9">
        <v>4</v>
      </c>
      <c r="E1190" s="9">
        <v>6.0000000000000001E-3</v>
      </c>
      <c r="F1190" s="9">
        <v>125.943</v>
      </c>
      <c r="G1190" s="9">
        <v>0</v>
      </c>
      <c r="H1190" s="9">
        <v>231</v>
      </c>
      <c r="I1190" s="9">
        <v>-90</v>
      </c>
      <c r="J1190" s="9">
        <v>1.008</v>
      </c>
      <c r="K1190" s="11"/>
      <c r="L1190" s="9">
        <v>1.008</v>
      </c>
      <c r="M1190" s="12">
        <f t="shared" si="44"/>
        <v>0.24594399999999997</v>
      </c>
    </row>
    <row r="1191" spans="2:13" x14ac:dyDescent="0.25">
      <c r="B1191" s="1"/>
      <c r="C1191" s="1"/>
      <c r="D1191" s="9">
        <v>5</v>
      </c>
      <c r="E1191" s="9">
        <v>3.0000000000000001E-3</v>
      </c>
      <c r="F1191" s="9">
        <v>83.373000000000005</v>
      </c>
      <c r="G1191" s="9">
        <v>0.66700000000000004</v>
      </c>
      <c r="H1191" s="9">
        <v>230</v>
      </c>
      <c r="I1191" s="9">
        <v>-90</v>
      </c>
      <c r="J1191" s="9">
        <v>0.44500000000000001</v>
      </c>
      <c r="L1191" s="9">
        <v>0.44500000000000001</v>
      </c>
      <c r="M1191" s="12">
        <f t="shared" si="44"/>
        <v>0.15414799999999998</v>
      </c>
    </row>
    <row r="1192" spans="2:13" x14ac:dyDescent="0.25">
      <c r="B1192" s="1"/>
      <c r="C1192" s="1"/>
      <c r="D1192" s="9">
        <v>6</v>
      </c>
      <c r="E1192" s="10">
        <v>4.2180000000000001E-4</v>
      </c>
      <c r="F1192" s="9">
        <v>62.639000000000003</v>
      </c>
      <c r="G1192" s="9">
        <v>5</v>
      </c>
      <c r="H1192" s="9">
        <v>85.667000000000002</v>
      </c>
      <c r="I1192" s="9">
        <v>-90</v>
      </c>
      <c r="J1192" s="9">
        <v>6.5000000000000002E-2</v>
      </c>
      <c r="L1192" s="9">
        <v>6.5000000000000002E-2</v>
      </c>
      <c r="M1192" s="12">
        <f t="shared" si="44"/>
        <v>9.1796000000000003E-2</v>
      </c>
    </row>
    <row r="1193" spans="2:13" x14ac:dyDescent="0.25">
      <c r="B1193" s="1"/>
      <c r="C1193" s="1"/>
      <c r="D1193" s="9">
        <v>7</v>
      </c>
      <c r="E1193" s="9">
        <v>2E-3</v>
      </c>
      <c r="F1193" s="9">
        <v>80.012</v>
      </c>
      <c r="G1193" s="9">
        <v>3</v>
      </c>
      <c r="H1193" s="9">
        <v>85.667000000000002</v>
      </c>
      <c r="I1193" s="9">
        <v>-90</v>
      </c>
      <c r="J1193" s="9">
        <v>0.32</v>
      </c>
      <c r="L1193" s="9">
        <v>0.32</v>
      </c>
      <c r="M1193" s="12">
        <f t="shared" si="44"/>
        <v>0.10218799999999999</v>
      </c>
    </row>
    <row r="1194" spans="2:13" x14ac:dyDescent="0.25">
      <c r="B1194" s="1"/>
      <c r="C1194" s="1"/>
      <c r="D1194" s="9">
        <v>8</v>
      </c>
      <c r="E1194" s="9">
        <v>2E-3</v>
      </c>
      <c r="F1194" s="9">
        <v>81.183000000000007</v>
      </c>
      <c r="G1194" s="9">
        <v>0</v>
      </c>
      <c r="H1194" s="9">
        <v>170</v>
      </c>
      <c r="I1194" s="9">
        <v>-90</v>
      </c>
      <c r="J1194" s="9">
        <v>0.35</v>
      </c>
      <c r="L1194" s="9">
        <v>0.35</v>
      </c>
      <c r="M1194" s="12">
        <f t="shared" si="44"/>
        <v>0.30829599999999996</v>
      </c>
    </row>
    <row r="1195" spans="2:13" x14ac:dyDescent="0.25">
      <c r="B1195" s="1"/>
      <c r="C1195" s="1"/>
      <c r="D1195" s="9">
        <v>9</v>
      </c>
      <c r="E1195" s="10">
        <v>5.2729999999999997E-4</v>
      </c>
      <c r="F1195" s="9">
        <v>151.31100000000001</v>
      </c>
      <c r="G1195" s="9">
        <v>0</v>
      </c>
      <c r="H1195" s="9">
        <v>255</v>
      </c>
      <c r="I1195" s="9">
        <v>-90</v>
      </c>
      <c r="J1195" s="9">
        <v>8.3000000000000004E-2</v>
      </c>
    </row>
    <row r="1196" spans="2:13" x14ac:dyDescent="0.25">
      <c r="B1196" s="1"/>
      <c r="C1196" s="1"/>
      <c r="D1196" s="9">
        <v>10</v>
      </c>
      <c r="E1196" s="10">
        <v>3.1639999999999999E-4</v>
      </c>
      <c r="F1196" s="9">
        <v>14.593</v>
      </c>
      <c r="G1196" s="9">
        <v>0</v>
      </c>
      <c r="H1196" s="9">
        <v>27</v>
      </c>
      <c r="I1196" s="9">
        <v>-90</v>
      </c>
      <c r="J1196" s="9">
        <v>4.7E-2</v>
      </c>
    </row>
    <row r="1197" spans="2:13" x14ac:dyDescent="0.25">
      <c r="B1197" s="1"/>
      <c r="C1197" s="1"/>
      <c r="D1197" s="9">
        <v>11</v>
      </c>
      <c r="E1197" s="10">
        <v>8.0849999999999997E-4</v>
      </c>
      <c r="F1197" s="9">
        <v>1.522</v>
      </c>
      <c r="G1197" s="9">
        <v>0</v>
      </c>
      <c r="H1197" s="9">
        <v>20</v>
      </c>
      <c r="I1197" s="9">
        <v>-90</v>
      </c>
      <c r="J1197" s="9">
        <v>0.13</v>
      </c>
    </row>
    <row r="1198" spans="2:13" x14ac:dyDescent="0.25">
      <c r="B1198" s="1"/>
      <c r="C1198" s="1"/>
      <c r="D1198" s="9">
        <v>12</v>
      </c>
      <c r="E1198" s="10">
        <v>8.788E-4</v>
      </c>
      <c r="F1198" s="9">
        <v>17.84</v>
      </c>
      <c r="G1198" s="9">
        <v>0</v>
      </c>
      <c r="H1198" s="9">
        <v>231</v>
      </c>
      <c r="I1198" s="9">
        <v>-90</v>
      </c>
      <c r="J1198" s="9">
        <v>0.14199999999999999</v>
      </c>
    </row>
    <row r="1199" spans="2:13" x14ac:dyDescent="0.25">
      <c r="B1199" s="1"/>
      <c r="C1199" s="1"/>
      <c r="D1199" s="9">
        <v>13</v>
      </c>
      <c r="E1199" s="10">
        <v>5.6240000000000001E-4</v>
      </c>
      <c r="F1199" s="9">
        <v>82.457999999999998</v>
      </c>
      <c r="G1199" s="9">
        <v>0</v>
      </c>
      <c r="H1199" s="9">
        <v>196</v>
      </c>
      <c r="I1199" s="9">
        <v>-90</v>
      </c>
      <c r="J1199" s="9">
        <v>8.8999999999999996E-2</v>
      </c>
    </row>
    <row r="1200" spans="2:13" x14ac:dyDescent="0.25">
      <c r="B1200" s="1"/>
      <c r="C1200" s="1"/>
      <c r="D1200" s="9">
        <v>14</v>
      </c>
      <c r="E1200" s="10">
        <v>3.5149999999999998E-4</v>
      </c>
      <c r="F1200" s="9">
        <v>19.899999999999999</v>
      </c>
      <c r="G1200" s="9">
        <v>0</v>
      </c>
      <c r="H1200" s="9">
        <v>98</v>
      </c>
      <c r="I1200" s="9">
        <v>-90</v>
      </c>
      <c r="J1200" s="9">
        <v>5.2999999999999999E-2</v>
      </c>
    </row>
    <row r="1201" spans="1:13" x14ac:dyDescent="0.25">
      <c r="B1201" s="1"/>
      <c r="C1201" s="1"/>
      <c r="D1201" s="9">
        <v>15</v>
      </c>
      <c r="E1201" s="10">
        <v>3.8670000000000002E-4</v>
      </c>
      <c r="F1201" s="9">
        <v>155.87899999999999</v>
      </c>
      <c r="G1201" s="9">
        <v>0</v>
      </c>
      <c r="H1201" s="9">
        <v>228</v>
      </c>
      <c r="I1201" s="9">
        <v>-90</v>
      </c>
      <c r="J1201" s="9">
        <v>5.8999999999999997E-2</v>
      </c>
    </row>
    <row r="1202" spans="1:13" x14ac:dyDescent="0.25">
      <c r="B1202" s="1"/>
      <c r="C1202" s="1"/>
      <c r="D1202" s="9">
        <v>16</v>
      </c>
      <c r="E1202" s="9">
        <v>1E-3</v>
      </c>
      <c r="F1202" s="9">
        <v>8.57</v>
      </c>
      <c r="G1202" s="9">
        <v>0</v>
      </c>
      <c r="H1202" s="9">
        <v>54</v>
      </c>
      <c r="I1202" s="9">
        <v>-90</v>
      </c>
      <c r="J1202" s="9">
        <v>0.17799999999999999</v>
      </c>
    </row>
    <row r="1203" spans="1:13" x14ac:dyDescent="0.25">
      <c r="B1203" s="1"/>
      <c r="C1203" s="1"/>
      <c r="E1203" s="1"/>
    </row>
    <row r="1204" spans="1:13" x14ac:dyDescent="0.25">
      <c r="B1204" s="1"/>
      <c r="C1204" s="1"/>
      <c r="E1204" s="1"/>
    </row>
    <row r="1205" spans="1:13" x14ac:dyDescent="0.25">
      <c r="B1205" s="1"/>
      <c r="C1205" s="1"/>
      <c r="E1205" s="1"/>
    </row>
    <row r="1206" spans="1:13" x14ac:dyDescent="0.25">
      <c r="B1206" s="1"/>
      <c r="C1206" s="1"/>
      <c r="E1206" s="1"/>
    </row>
    <row r="1207" spans="1:13" x14ac:dyDescent="0.25">
      <c r="B1207" s="1"/>
      <c r="C1207" s="1"/>
      <c r="E1207" s="1"/>
    </row>
    <row r="1208" spans="1:13" ht="18.600000000000001" customHeight="1" x14ac:dyDescent="0.25">
      <c r="A1208">
        <v>18</v>
      </c>
      <c r="B1208" s="1" t="s">
        <v>171</v>
      </c>
      <c r="C1208" s="1" t="s">
        <v>16</v>
      </c>
      <c r="E1208" s="1" t="s">
        <v>173</v>
      </c>
      <c r="F1208" t="s">
        <v>29</v>
      </c>
      <c r="G1208" s="1" t="s">
        <v>49</v>
      </c>
      <c r="H1208">
        <v>3</v>
      </c>
      <c r="I1208">
        <v>1.389</v>
      </c>
      <c r="J1208">
        <v>0.50574399999999997</v>
      </c>
      <c r="K1208">
        <v>3</v>
      </c>
      <c r="L1208">
        <v>1.008</v>
      </c>
      <c r="M1208">
        <v>0.13336400000000001</v>
      </c>
    </row>
    <row r="1209" spans="1:13" ht="18.600000000000001" customHeight="1" x14ac:dyDescent="0.25">
      <c r="B1209" s="1" t="s">
        <v>171</v>
      </c>
      <c r="C1209" s="1" t="s">
        <v>16</v>
      </c>
      <c r="E1209" s="1" t="s">
        <v>173</v>
      </c>
      <c r="F1209" t="s">
        <v>29</v>
      </c>
      <c r="G1209" t="s">
        <v>43</v>
      </c>
      <c r="H1209">
        <v>3</v>
      </c>
      <c r="I1209">
        <v>0.32100000000000001</v>
      </c>
      <c r="J1209">
        <v>0.13336400000000001</v>
      </c>
      <c r="K1209">
        <v>3</v>
      </c>
      <c r="L1209">
        <v>1.0229999999999999</v>
      </c>
      <c r="M1209">
        <v>0.187056</v>
      </c>
    </row>
    <row r="1210" spans="1:13" ht="18.600000000000001" customHeight="1" x14ac:dyDescent="0.25">
      <c r="B1210" s="1" t="s">
        <v>171</v>
      </c>
      <c r="C1210" s="1" t="s">
        <v>16</v>
      </c>
      <c r="E1210" s="1" t="s">
        <v>173</v>
      </c>
      <c r="F1210" t="s">
        <v>29</v>
      </c>
      <c r="G1210" t="s">
        <v>33</v>
      </c>
      <c r="H1210">
        <v>3</v>
      </c>
      <c r="I1210">
        <v>0.87</v>
      </c>
      <c r="J1210">
        <v>0.42607200000000001</v>
      </c>
      <c r="K1210">
        <v>3</v>
      </c>
      <c r="L1210">
        <v>1.038</v>
      </c>
      <c r="M1210">
        <v>0.23901600000000001</v>
      </c>
    </row>
    <row r="1211" spans="1:13" ht="18.600000000000001" customHeight="1" x14ac:dyDescent="0.25">
      <c r="B1211" s="1" t="s">
        <v>171</v>
      </c>
      <c r="C1211" s="1" t="s">
        <v>16</v>
      </c>
      <c r="E1211" s="1" t="s">
        <v>173</v>
      </c>
      <c r="F1211" t="s">
        <v>29</v>
      </c>
      <c r="G1211" t="s">
        <v>50</v>
      </c>
      <c r="H1211">
        <v>3</v>
      </c>
      <c r="I1211">
        <v>0.73799999999999999</v>
      </c>
      <c r="J1211">
        <v>0.13336400000000001</v>
      </c>
      <c r="K1211">
        <v>3</v>
      </c>
      <c r="L1211">
        <v>1.038</v>
      </c>
      <c r="M1211">
        <v>0.26672800000000002</v>
      </c>
    </row>
    <row r="1212" spans="1:13" ht="18.600000000000001" customHeight="1" x14ac:dyDescent="0.25">
      <c r="B1212" s="1" t="s">
        <v>171</v>
      </c>
      <c r="C1212" s="1" t="s">
        <v>16</v>
      </c>
      <c r="E1212" s="1" t="s">
        <v>173</v>
      </c>
      <c r="F1212" t="s">
        <v>29</v>
      </c>
      <c r="G1212" t="s">
        <v>34</v>
      </c>
      <c r="H1212">
        <v>3</v>
      </c>
      <c r="I1212">
        <v>6.0999999999999999E-2</v>
      </c>
      <c r="J1212">
        <v>0</v>
      </c>
      <c r="K1212">
        <v>3</v>
      </c>
      <c r="L1212">
        <v>1.038</v>
      </c>
      <c r="M1212">
        <v>0</v>
      </c>
    </row>
    <row r="1213" spans="1:13" ht="18.600000000000001" customHeight="1" x14ac:dyDescent="0.25">
      <c r="B1213" s="1" t="s">
        <v>171</v>
      </c>
      <c r="C1213" s="1" t="s">
        <v>16</v>
      </c>
      <c r="E1213" s="1" t="s">
        <v>173</v>
      </c>
      <c r="F1213" t="s">
        <v>29</v>
      </c>
      <c r="G1213" t="s">
        <v>5</v>
      </c>
      <c r="H1213">
        <v>3</v>
      </c>
      <c r="I1213">
        <v>10.973000000000001</v>
      </c>
      <c r="J1213">
        <v>2.2464040000000001</v>
      </c>
      <c r="K1213">
        <v>3</v>
      </c>
      <c r="L1213">
        <v>1.1299999999999999</v>
      </c>
      <c r="M1213">
        <v>0.63910800000000001</v>
      </c>
    </row>
    <row r="1214" spans="1:13" ht="18.600000000000001" customHeight="1" x14ac:dyDescent="0.25">
      <c r="B1214" s="1" t="s">
        <v>171</v>
      </c>
      <c r="C1214" s="1" t="s">
        <v>16</v>
      </c>
      <c r="E1214" s="1" t="s">
        <v>173</v>
      </c>
      <c r="F1214" t="s">
        <v>29</v>
      </c>
      <c r="G1214" t="s">
        <v>30</v>
      </c>
      <c r="H1214">
        <v>3</v>
      </c>
      <c r="I1214">
        <v>0.55400000000000005</v>
      </c>
      <c r="J1214">
        <v>0.20610799999999999</v>
      </c>
      <c r="K1214">
        <v>3</v>
      </c>
      <c r="L1214">
        <v>1.038</v>
      </c>
      <c r="M1214">
        <v>0.15934399999999999</v>
      </c>
    </row>
    <row r="1215" spans="1:13" ht="18.600000000000001" customHeight="1" x14ac:dyDescent="0.25">
      <c r="B1215" s="1" t="s">
        <v>171</v>
      </c>
      <c r="C1215" s="1" t="s">
        <v>16</v>
      </c>
      <c r="E1215" s="1" t="s">
        <v>173</v>
      </c>
      <c r="F1215" t="s">
        <v>29</v>
      </c>
      <c r="G1215" t="s">
        <v>46</v>
      </c>
      <c r="H1215">
        <v>3</v>
      </c>
      <c r="I1215">
        <v>0.49199999999999999</v>
      </c>
      <c r="J1215">
        <v>0.31002799999999997</v>
      </c>
      <c r="K1215">
        <v>3</v>
      </c>
      <c r="L1215">
        <v>0.97699999999999998</v>
      </c>
      <c r="M1215">
        <v>7.9671999999999993E-2</v>
      </c>
    </row>
    <row r="1216" spans="1:13" ht="18.600000000000001" customHeight="1" x14ac:dyDescent="0.25">
      <c r="B1216" s="1" t="s">
        <v>171</v>
      </c>
      <c r="C1216" s="1" t="s">
        <v>16</v>
      </c>
      <c r="E1216" s="1" t="s">
        <v>174</v>
      </c>
      <c r="F1216" t="s">
        <v>29</v>
      </c>
      <c r="G1216" s="1" t="s">
        <v>49</v>
      </c>
      <c r="H1216">
        <v>3</v>
      </c>
      <c r="I1216">
        <v>1.0860000000000001</v>
      </c>
      <c r="J1216">
        <v>0.34120400000000001</v>
      </c>
      <c r="K1216">
        <v>3</v>
      </c>
      <c r="L1216">
        <v>1.0069999999999999</v>
      </c>
      <c r="M1216">
        <v>0.13682800000000001</v>
      </c>
    </row>
    <row r="1217" spans="2:13" ht="18.600000000000001" customHeight="1" x14ac:dyDescent="0.25">
      <c r="B1217" s="1" t="s">
        <v>171</v>
      </c>
      <c r="C1217" s="1" t="s">
        <v>16</v>
      </c>
      <c r="E1217" s="1" t="s">
        <v>174</v>
      </c>
      <c r="F1217" t="s">
        <v>29</v>
      </c>
      <c r="G1217" t="s">
        <v>43</v>
      </c>
      <c r="H1217">
        <v>3</v>
      </c>
      <c r="I1217">
        <v>0.53300000000000003</v>
      </c>
      <c r="J1217">
        <v>0.20437599999999997</v>
      </c>
      <c r="K1217">
        <v>3</v>
      </c>
      <c r="L1217">
        <v>1.026</v>
      </c>
      <c r="M1217">
        <v>0.17146800000000001</v>
      </c>
    </row>
    <row r="1218" spans="2:13" ht="18.600000000000001" customHeight="1" x14ac:dyDescent="0.25">
      <c r="B1218" s="1" t="s">
        <v>171</v>
      </c>
      <c r="C1218" s="1" t="s">
        <v>16</v>
      </c>
      <c r="E1218" s="1" t="s">
        <v>174</v>
      </c>
      <c r="F1218" t="s">
        <v>29</v>
      </c>
      <c r="G1218" t="s">
        <v>33</v>
      </c>
      <c r="H1218">
        <v>3</v>
      </c>
      <c r="I1218">
        <v>0.69099999999999995</v>
      </c>
      <c r="J1218">
        <v>0.37584400000000001</v>
      </c>
      <c r="K1218">
        <v>3</v>
      </c>
      <c r="L1218">
        <v>1.046</v>
      </c>
      <c r="M1218">
        <v>0.44512400000000002</v>
      </c>
    </row>
    <row r="1219" spans="2:13" ht="18.600000000000001" customHeight="1" x14ac:dyDescent="0.25">
      <c r="B1219" s="1" t="s">
        <v>171</v>
      </c>
      <c r="C1219" s="1" t="s">
        <v>16</v>
      </c>
      <c r="E1219" s="1" t="s">
        <v>174</v>
      </c>
      <c r="F1219" t="s">
        <v>29</v>
      </c>
      <c r="G1219" t="s">
        <v>50</v>
      </c>
      <c r="H1219">
        <v>3</v>
      </c>
      <c r="I1219">
        <v>0.96699999999999997</v>
      </c>
      <c r="J1219">
        <v>0.23901600000000001</v>
      </c>
      <c r="K1219">
        <v>3</v>
      </c>
      <c r="L1219">
        <v>1.0069999999999999</v>
      </c>
      <c r="M1219">
        <v>0.10218799999999999</v>
      </c>
    </row>
    <row r="1220" spans="2:13" ht="18.600000000000001" customHeight="1" x14ac:dyDescent="0.25">
      <c r="B1220" s="1" t="s">
        <v>171</v>
      </c>
      <c r="C1220" s="1" t="s">
        <v>16</v>
      </c>
      <c r="E1220" s="1" t="s">
        <v>174</v>
      </c>
      <c r="F1220" t="s">
        <v>29</v>
      </c>
      <c r="G1220" t="s">
        <v>34</v>
      </c>
      <c r="H1220">
        <v>3</v>
      </c>
      <c r="I1220">
        <v>0.98699999999999999</v>
      </c>
      <c r="J1220">
        <v>0.34120400000000001</v>
      </c>
      <c r="K1220">
        <v>3</v>
      </c>
      <c r="L1220">
        <v>1.026</v>
      </c>
      <c r="M1220">
        <v>0.27365600000000001</v>
      </c>
    </row>
    <row r="1221" spans="2:13" ht="18.600000000000001" customHeight="1" x14ac:dyDescent="0.25">
      <c r="B1221" s="1" t="s">
        <v>171</v>
      </c>
      <c r="C1221" s="1" t="s">
        <v>16</v>
      </c>
      <c r="E1221" s="1" t="s">
        <v>174</v>
      </c>
      <c r="F1221" t="s">
        <v>29</v>
      </c>
      <c r="G1221" t="s">
        <v>5</v>
      </c>
      <c r="H1221">
        <v>3</v>
      </c>
      <c r="I1221">
        <v>1.9339999999999999</v>
      </c>
      <c r="J1221">
        <v>0.71704799999999991</v>
      </c>
      <c r="K1221">
        <v>3</v>
      </c>
      <c r="L1221">
        <v>1.046</v>
      </c>
      <c r="M1221">
        <v>0.44512400000000002</v>
      </c>
    </row>
    <row r="1222" spans="2:13" ht="18.600000000000001" customHeight="1" x14ac:dyDescent="0.25">
      <c r="B1222" s="1" t="s">
        <v>171</v>
      </c>
      <c r="C1222" s="1" t="s">
        <v>16</v>
      </c>
      <c r="E1222" s="1" t="s">
        <v>174</v>
      </c>
      <c r="F1222" t="s">
        <v>29</v>
      </c>
      <c r="G1222" t="s">
        <v>30</v>
      </c>
      <c r="H1222">
        <v>3</v>
      </c>
      <c r="I1222">
        <v>0.73</v>
      </c>
      <c r="J1222">
        <v>0.17146800000000001</v>
      </c>
      <c r="K1222">
        <v>3</v>
      </c>
      <c r="L1222">
        <v>1.046</v>
      </c>
      <c r="M1222">
        <v>0.20437599999999997</v>
      </c>
    </row>
    <row r="1223" spans="2:13" ht="18.600000000000001" customHeight="1" x14ac:dyDescent="0.25">
      <c r="B1223" s="1" t="s">
        <v>171</v>
      </c>
      <c r="C1223" s="1" t="s">
        <v>16</v>
      </c>
      <c r="E1223" s="1" t="s">
        <v>174</v>
      </c>
      <c r="F1223" t="s">
        <v>29</v>
      </c>
      <c r="G1223" t="s">
        <v>46</v>
      </c>
      <c r="H1223">
        <v>3</v>
      </c>
      <c r="I1223">
        <v>1.401</v>
      </c>
      <c r="J1223">
        <v>0.47803200000000001</v>
      </c>
      <c r="K1223">
        <v>3</v>
      </c>
      <c r="L1223">
        <v>1.026</v>
      </c>
      <c r="M1223">
        <v>0</v>
      </c>
    </row>
    <row r="1224" spans="2:13" ht="18.600000000000001" customHeight="1" x14ac:dyDescent="0.25">
      <c r="B1224" s="1" t="s">
        <v>171</v>
      </c>
      <c r="C1224" s="1" t="s">
        <v>16</v>
      </c>
      <c r="E1224" s="1" t="s">
        <v>175</v>
      </c>
      <c r="F1224" t="s">
        <v>29</v>
      </c>
      <c r="G1224" s="1" t="s">
        <v>49</v>
      </c>
      <c r="H1224">
        <v>3</v>
      </c>
      <c r="I1224">
        <v>1.63</v>
      </c>
      <c r="J1224">
        <v>0.152416</v>
      </c>
      <c r="K1224">
        <v>3</v>
      </c>
      <c r="L1224">
        <v>1.0129999999999999</v>
      </c>
      <c r="M1224">
        <v>0.22862400000000002</v>
      </c>
    </row>
    <row r="1225" spans="2:13" ht="18.600000000000001" customHeight="1" x14ac:dyDescent="0.25">
      <c r="B1225" s="1" t="s">
        <v>171</v>
      </c>
      <c r="C1225" s="1" t="s">
        <v>16</v>
      </c>
      <c r="E1225" s="1" t="s">
        <v>175</v>
      </c>
      <c r="F1225" t="s">
        <v>29</v>
      </c>
      <c r="G1225" t="s">
        <v>43</v>
      </c>
      <c r="H1225">
        <v>3</v>
      </c>
      <c r="I1225">
        <v>0.94699999999999995</v>
      </c>
      <c r="J1225">
        <v>0.152416</v>
      </c>
      <c r="K1225">
        <v>3</v>
      </c>
      <c r="L1225">
        <v>1.0349999999999999</v>
      </c>
      <c r="M1225">
        <v>0.152416</v>
      </c>
    </row>
    <row r="1226" spans="2:13" ht="18.600000000000001" customHeight="1" x14ac:dyDescent="0.25">
      <c r="B1226" s="1" t="s">
        <v>171</v>
      </c>
      <c r="C1226" s="1" t="s">
        <v>16</v>
      </c>
      <c r="E1226" s="1" t="s">
        <v>175</v>
      </c>
      <c r="F1226" t="s">
        <v>29</v>
      </c>
      <c r="G1226" t="s">
        <v>33</v>
      </c>
      <c r="H1226">
        <v>3</v>
      </c>
      <c r="I1226">
        <v>1.982</v>
      </c>
      <c r="J1226">
        <v>0.45724800000000004</v>
      </c>
      <c r="K1226">
        <v>3</v>
      </c>
      <c r="L1226">
        <v>1.0349999999999999</v>
      </c>
      <c r="M1226">
        <v>0.19051999999999999</v>
      </c>
    </row>
    <row r="1227" spans="2:13" ht="18.600000000000001" customHeight="1" x14ac:dyDescent="0.25">
      <c r="B1227" s="1" t="s">
        <v>171</v>
      </c>
      <c r="C1227" s="1" t="s">
        <v>16</v>
      </c>
      <c r="E1227" s="1" t="s">
        <v>175</v>
      </c>
      <c r="F1227" t="s">
        <v>29</v>
      </c>
      <c r="G1227" t="s">
        <v>50</v>
      </c>
      <c r="H1227">
        <v>3</v>
      </c>
      <c r="I1227">
        <v>1.498</v>
      </c>
      <c r="J1227">
        <v>0</v>
      </c>
      <c r="K1227">
        <v>3</v>
      </c>
      <c r="L1227">
        <v>1.0349999999999999</v>
      </c>
      <c r="M1227">
        <v>0</v>
      </c>
    </row>
    <row r="1228" spans="2:13" ht="18.600000000000001" customHeight="1" x14ac:dyDescent="0.25">
      <c r="B1228" s="1" t="s">
        <v>171</v>
      </c>
      <c r="C1228" s="1" t="s">
        <v>16</v>
      </c>
      <c r="E1228" s="1" t="s">
        <v>175</v>
      </c>
      <c r="F1228" t="s">
        <v>29</v>
      </c>
      <c r="G1228" t="s">
        <v>34</v>
      </c>
      <c r="H1228">
        <v>3</v>
      </c>
      <c r="I1228">
        <v>3.3479999999999999</v>
      </c>
      <c r="J1228">
        <v>1.03054</v>
      </c>
      <c r="K1228">
        <v>3</v>
      </c>
      <c r="L1228">
        <v>1.101</v>
      </c>
      <c r="M1228">
        <v>0.64776800000000001</v>
      </c>
    </row>
    <row r="1229" spans="2:13" ht="18.600000000000001" customHeight="1" x14ac:dyDescent="0.25">
      <c r="B1229" s="1" t="s">
        <v>171</v>
      </c>
      <c r="C1229" s="1" t="s">
        <v>16</v>
      </c>
      <c r="E1229" s="1" t="s">
        <v>175</v>
      </c>
      <c r="F1229" t="s">
        <v>29</v>
      </c>
      <c r="G1229" t="s">
        <v>5</v>
      </c>
      <c r="H1229">
        <v>3</v>
      </c>
      <c r="I1229">
        <v>0.61699999999999999</v>
      </c>
      <c r="J1229">
        <v>0.19051999999999999</v>
      </c>
      <c r="K1229">
        <v>3</v>
      </c>
      <c r="L1229">
        <v>1.079</v>
      </c>
      <c r="M1229">
        <v>0.19051999999999999</v>
      </c>
    </row>
    <row r="1230" spans="2:13" ht="18.600000000000001" customHeight="1" x14ac:dyDescent="0.25">
      <c r="B1230" s="1" t="s">
        <v>171</v>
      </c>
      <c r="C1230" s="1" t="s">
        <v>16</v>
      </c>
      <c r="E1230" s="1" t="s">
        <v>175</v>
      </c>
      <c r="F1230" t="s">
        <v>29</v>
      </c>
      <c r="G1230" t="s">
        <v>30</v>
      </c>
      <c r="H1230">
        <v>3</v>
      </c>
      <c r="I1230">
        <v>0.99099999999999999</v>
      </c>
      <c r="J1230">
        <v>0.38103999999999999</v>
      </c>
      <c r="K1230">
        <v>3</v>
      </c>
      <c r="L1230">
        <v>0.96899999999999997</v>
      </c>
      <c r="M1230">
        <v>0.26672800000000002</v>
      </c>
    </row>
    <row r="1231" spans="2:13" ht="18.600000000000001" customHeight="1" x14ac:dyDescent="0.25">
      <c r="B1231" s="1" t="s">
        <v>171</v>
      </c>
      <c r="C1231" s="1" t="s">
        <v>16</v>
      </c>
      <c r="E1231" s="1" t="s">
        <v>175</v>
      </c>
      <c r="F1231" t="s">
        <v>29</v>
      </c>
      <c r="G1231" t="s">
        <v>46</v>
      </c>
      <c r="H1231">
        <v>3</v>
      </c>
      <c r="I1231">
        <v>0.99099999999999999</v>
      </c>
      <c r="J1231">
        <v>0</v>
      </c>
      <c r="K1231">
        <v>3</v>
      </c>
      <c r="L1231">
        <v>1.0349999999999999</v>
      </c>
      <c r="M1231">
        <v>0</v>
      </c>
    </row>
    <row r="1232" spans="2:13" x14ac:dyDescent="0.25">
      <c r="B1232" s="1"/>
      <c r="C1232" s="1"/>
      <c r="D1232" s="13"/>
      <c r="E1232" s="1"/>
    </row>
    <row r="1233" spans="2:13" x14ac:dyDescent="0.25">
      <c r="B1233" s="1"/>
      <c r="C1233" s="1"/>
      <c r="E1233" t="s">
        <v>373</v>
      </c>
      <c r="F1233" t="s">
        <v>374</v>
      </c>
      <c r="G1233" t="s">
        <v>375</v>
      </c>
      <c r="H1233" t="s">
        <v>376</v>
      </c>
      <c r="I1233" t="s">
        <v>377</v>
      </c>
      <c r="J1233" t="s">
        <v>378</v>
      </c>
      <c r="L1233" t="s">
        <v>379</v>
      </c>
      <c r="M1233" t="s">
        <v>380</v>
      </c>
    </row>
    <row r="1234" spans="2:13" x14ac:dyDescent="0.25">
      <c r="B1234" s="1"/>
      <c r="C1234" s="1"/>
      <c r="D1234" s="13">
        <v>1</v>
      </c>
      <c r="E1234" s="9">
        <v>1.6E-2</v>
      </c>
      <c r="F1234" s="9">
        <v>130.065</v>
      </c>
      <c r="G1234" s="9">
        <v>69.667000000000002</v>
      </c>
      <c r="H1234" s="9">
        <v>165.333</v>
      </c>
      <c r="I1234" s="9">
        <v>-90</v>
      </c>
      <c r="J1234" s="9">
        <v>1.008</v>
      </c>
      <c r="K1234" s="11"/>
      <c r="L1234" s="9">
        <v>1.008</v>
      </c>
      <c r="M1234" s="12">
        <f>1.732*J1250</f>
        <v>0.13336400000000001</v>
      </c>
    </row>
    <row r="1235" spans="2:13" x14ac:dyDescent="0.25">
      <c r="B1235" s="1"/>
      <c r="C1235" s="1"/>
      <c r="D1235" s="13">
        <v>2</v>
      </c>
      <c r="E1235" s="9">
        <v>1.6E-2</v>
      </c>
      <c r="F1235" s="9">
        <v>127.49</v>
      </c>
      <c r="G1235" s="9">
        <v>65.667000000000002</v>
      </c>
      <c r="H1235" s="9">
        <v>215.667</v>
      </c>
      <c r="I1235" s="9">
        <v>-90</v>
      </c>
      <c r="J1235" s="9">
        <v>1.0229999999999999</v>
      </c>
      <c r="K1235" s="11"/>
      <c r="L1235" s="9">
        <v>1.0229999999999999</v>
      </c>
      <c r="M1235" s="12">
        <f t="shared" ref="M1235:M1249" si="45">1.732*J1251</f>
        <v>0.187056</v>
      </c>
    </row>
    <row r="1236" spans="2:13" x14ac:dyDescent="0.25">
      <c r="B1236" s="1"/>
      <c r="C1236" s="1"/>
      <c r="D1236" s="13">
        <v>3</v>
      </c>
      <c r="E1236" s="9">
        <v>1.6E-2</v>
      </c>
      <c r="F1236" s="9">
        <v>131.09200000000001</v>
      </c>
      <c r="G1236" s="9">
        <v>69.667000000000002</v>
      </c>
      <c r="H1236" s="9">
        <v>234.667</v>
      </c>
      <c r="I1236" s="9">
        <v>-90</v>
      </c>
      <c r="J1236" s="9">
        <v>1.038</v>
      </c>
      <c r="K1236" s="11"/>
      <c r="L1236" s="9">
        <v>1.038</v>
      </c>
      <c r="M1236" s="12">
        <f t="shared" si="45"/>
        <v>0.23901600000000001</v>
      </c>
    </row>
    <row r="1237" spans="2:13" x14ac:dyDescent="0.25">
      <c r="B1237" s="1"/>
      <c r="C1237" s="1"/>
      <c r="D1237" s="13">
        <v>4</v>
      </c>
      <c r="E1237" s="9">
        <v>1.6E-2</v>
      </c>
      <c r="F1237" s="9">
        <v>128.952</v>
      </c>
      <c r="G1237" s="9">
        <v>113.333</v>
      </c>
      <c r="H1237" s="9">
        <v>249.333</v>
      </c>
      <c r="I1237" s="9">
        <v>-90</v>
      </c>
      <c r="J1237" s="9">
        <v>1.038</v>
      </c>
      <c r="K1237" s="11"/>
      <c r="L1237" s="9">
        <v>1.038</v>
      </c>
      <c r="M1237" s="12">
        <f t="shared" si="45"/>
        <v>0.26672800000000002</v>
      </c>
    </row>
    <row r="1238" spans="2:13" x14ac:dyDescent="0.25">
      <c r="B1238" s="1"/>
      <c r="C1238" s="1"/>
      <c r="D1238" s="13">
        <v>5</v>
      </c>
      <c r="E1238" s="9">
        <v>1.6E-2</v>
      </c>
      <c r="F1238" s="9">
        <v>130.96600000000001</v>
      </c>
      <c r="G1238" s="9">
        <v>67</v>
      </c>
      <c r="H1238" s="9">
        <v>209.333</v>
      </c>
      <c r="I1238" s="9">
        <v>-90</v>
      </c>
      <c r="J1238" s="9">
        <v>1.038</v>
      </c>
      <c r="L1238" s="9">
        <v>1.038</v>
      </c>
      <c r="M1238" s="12">
        <f t="shared" si="45"/>
        <v>0</v>
      </c>
    </row>
    <row r="1239" spans="2:13" x14ac:dyDescent="0.25">
      <c r="B1239" s="1"/>
      <c r="C1239" s="1"/>
      <c r="D1239" s="13">
        <v>6</v>
      </c>
      <c r="E1239" s="9">
        <v>1.7000000000000001E-2</v>
      </c>
      <c r="F1239" s="9">
        <v>131.88900000000001</v>
      </c>
      <c r="G1239" s="9">
        <v>105.333</v>
      </c>
      <c r="H1239" s="9">
        <v>148.333</v>
      </c>
      <c r="I1239" s="9">
        <v>-90</v>
      </c>
      <c r="J1239" s="9">
        <v>1.1299999999999999</v>
      </c>
      <c r="L1239" s="9">
        <v>1.1299999999999999</v>
      </c>
      <c r="M1239" s="12">
        <f t="shared" si="45"/>
        <v>0.63910800000000001</v>
      </c>
    </row>
    <row r="1240" spans="2:13" x14ac:dyDescent="0.25">
      <c r="B1240" s="1"/>
      <c r="C1240" s="1"/>
      <c r="D1240" s="13">
        <v>7</v>
      </c>
      <c r="E1240" s="9">
        <v>1.6E-2</v>
      </c>
      <c r="F1240" s="9">
        <v>128.55600000000001</v>
      </c>
      <c r="G1240" s="9">
        <v>63.332999999999998</v>
      </c>
      <c r="H1240" s="9">
        <v>227.333</v>
      </c>
      <c r="I1240" s="9">
        <v>-90</v>
      </c>
      <c r="J1240" s="9">
        <v>1.038</v>
      </c>
      <c r="L1240" s="9">
        <v>1.038</v>
      </c>
      <c r="M1240" s="12">
        <f t="shared" si="45"/>
        <v>0.15934399999999999</v>
      </c>
    </row>
    <row r="1241" spans="2:13" x14ac:dyDescent="0.25">
      <c r="B1241" s="1"/>
      <c r="C1241" s="1"/>
      <c r="D1241" s="13">
        <v>8</v>
      </c>
      <c r="E1241" s="9">
        <v>1.4999999999999999E-2</v>
      </c>
      <c r="F1241" s="9">
        <v>131.05099999999999</v>
      </c>
      <c r="G1241" s="9">
        <v>105.333</v>
      </c>
      <c r="H1241" s="9">
        <v>134.333</v>
      </c>
      <c r="I1241" s="9">
        <v>-90</v>
      </c>
      <c r="J1241" s="9">
        <v>0.97699999999999998</v>
      </c>
      <c r="L1241" s="9">
        <v>0.97699999999999998</v>
      </c>
      <c r="M1241" s="12">
        <f t="shared" si="45"/>
        <v>7.9671999999999993E-2</v>
      </c>
    </row>
    <row r="1242" spans="2:13" x14ac:dyDescent="0.25">
      <c r="B1242" s="1"/>
      <c r="C1242" s="1"/>
      <c r="D1242" s="13">
        <v>9</v>
      </c>
      <c r="E1242" s="9">
        <v>2.1000000000000001E-2</v>
      </c>
      <c r="F1242" s="9">
        <v>65.814999999999998</v>
      </c>
      <c r="G1242" s="9">
        <v>38.667000000000002</v>
      </c>
      <c r="H1242" s="9">
        <v>69.332999999999998</v>
      </c>
      <c r="I1242" s="9">
        <v>-90</v>
      </c>
      <c r="J1242" s="9">
        <v>1.389</v>
      </c>
      <c r="L1242" s="9">
        <v>1.389</v>
      </c>
      <c r="M1242" s="12">
        <f t="shared" si="45"/>
        <v>0.50574399999999997</v>
      </c>
    </row>
    <row r="1243" spans="2:13" x14ac:dyDescent="0.25">
      <c r="B1243" s="1"/>
      <c r="C1243" s="1"/>
      <c r="D1243" s="13">
        <v>10</v>
      </c>
      <c r="E1243" s="9">
        <v>5.0000000000000001E-3</v>
      </c>
      <c r="F1243" s="9">
        <v>63.073999999999998</v>
      </c>
      <c r="G1243" s="9">
        <v>37.332999999999998</v>
      </c>
      <c r="H1243" s="9">
        <v>100.333</v>
      </c>
      <c r="I1243" s="9">
        <v>-90</v>
      </c>
      <c r="J1243" s="9">
        <v>0.32100000000000001</v>
      </c>
      <c r="L1243" s="9">
        <v>0.32100000000000001</v>
      </c>
      <c r="M1243" s="12">
        <f t="shared" si="45"/>
        <v>0.13336400000000001</v>
      </c>
    </row>
    <row r="1244" spans="2:13" x14ac:dyDescent="0.25">
      <c r="B1244" s="1"/>
      <c r="C1244" s="1"/>
      <c r="D1244" s="13">
        <v>11</v>
      </c>
      <c r="E1244" s="9">
        <v>1.4E-2</v>
      </c>
      <c r="F1244" s="9">
        <v>65.241</v>
      </c>
      <c r="G1244" s="9">
        <v>37</v>
      </c>
      <c r="H1244" s="9">
        <v>166</v>
      </c>
      <c r="I1244" s="9">
        <v>-90</v>
      </c>
      <c r="J1244" s="9">
        <v>0.87</v>
      </c>
      <c r="L1244" s="9">
        <v>0.87</v>
      </c>
      <c r="M1244" s="12">
        <f t="shared" si="45"/>
        <v>0.42607200000000001</v>
      </c>
    </row>
    <row r="1245" spans="2:13" x14ac:dyDescent="0.25">
      <c r="B1245" s="1"/>
      <c r="C1245" s="1"/>
      <c r="D1245" s="13">
        <v>12</v>
      </c>
      <c r="E1245" s="9">
        <v>1.2E-2</v>
      </c>
      <c r="F1245" s="9">
        <v>65.543999999999997</v>
      </c>
      <c r="G1245" s="9">
        <v>38.667000000000002</v>
      </c>
      <c r="H1245" s="9">
        <v>74.667000000000002</v>
      </c>
      <c r="I1245" s="9">
        <v>-90</v>
      </c>
      <c r="J1245" s="9">
        <v>0.73799999999999999</v>
      </c>
      <c r="L1245" s="9">
        <v>0.73799999999999999</v>
      </c>
      <c r="M1245" s="12">
        <f t="shared" si="45"/>
        <v>0.13336400000000001</v>
      </c>
    </row>
    <row r="1246" spans="2:13" x14ac:dyDescent="0.25">
      <c r="B1246" s="1"/>
      <c r="C1246" s="1"/>
      <c r="D1246" s="13">
        <v>13</v>
      </c>
      <c r="E1246" s="9">
        <v>1E-3</v>
      </c>
      <c r="F1246" s="9">
        <v>81.266999999999996</v>
      </c>
      <c r="G1246" s="9">
        <v>51.667000000000002</v>
      </c>
      <c r="H1246" s="9">
        <v>124</v>
      </c>
      <c r="I1246" s="9">
        <v>-90</v>
      </c>
      <c r="J1246" s="9">
        <v>6.0999999999999999E-2</v>
      </c>
      <c r="L1246" s="9">
        <v>6.0999999999999999E-2</v>
      </c>
      <c r="M1246" s="12">
        <f t="shared" si="45"/>
        <v>0</v>
      </c>
    </row>
    <row r="1247" spans="2:13" x14ac:dyDescent="0.25">
      <c r="B1247" s="1"/>
      <c r="C1247" s="1"/>
      <c r="D1247" s="13">
        <v>14</v>
      </c>
      <c r="E1247" s="9">
        <v>0.16400000000000001</v>
      </c>
      <c r="F1247" s="9">
        <v>79.185000000000002</v>
      </c>
      <c r="G1247" s="9">
        <v>65</v>
      </c>
      <c r="H1247" s="9">
        <v>240.667</v>
      </c>
      <c r="I1247" s="9">
        <v>-90</v>
      </c>
      <c r="J1247" s="9">
        <v>2.9729999999999999</v>
      </c>
      <c r="L1247" s="9">
        <v>10.973000000000001</v>
      </c>
      <c r="M1247" s="12">
        <f t="shared" si="45"/>
        <v>2.2464040000000001</v>
      </c>
    </row>
    <row r="1248" spans="2:13" x14ac:dyDescent="0.25">
      <c r="B1248" s="1"/>
      <c r="C1248" s="1"/>
      <c r="D1248" s="13">
        <v>15</v>
      </c>
      <c r="E1248" s="9">
        <v>8.9999999999999993E-3</v>
      </c>
      <c r="F1248" s="9">
        <v>66.558999999999997</v>
      </c>
      <c r="G1248" s="9">
        <v>38.667000000000002</v>
      </c>
      <c r="H1248" s="9">
        <v>107</v>
      </c>
      <c r="I1248" s="9">
        <v>-90</v>
      </c>
      <c r="J1248" s="9">
        <v>0.55400000000000005</v>
      </c>
      <c r="L1248" s="9">
        <v>0.55400000000000005</v>
      </c>
      <c r="M1248" s="12">
        <f t="shared" si="45"/>
        <v>0.20610799999999999</v>
      </c>
    </row>
    <row r="1249" spans="2:13" x14ac:dyDescent="0.25">
      <c r="B1249" s="1"/>
      <c r="C1249" s="1"/>
      <c r="D1249" s="13">
        <v>16</v>
      </c>
      <c r="E1249" s="9">
        <v>8.0000000000000002E-3</v>
      </c>
      <c r="F1249" s="9">
        <v>67.141000000000005</v>
      </c>
      <c r="G1249" s="9">
        <v>38.667000000000002</v>
      </c>
      <c r="H1249" s="9">
        <v>117.667</v>
      </c>
      <c r="I1249" s="9">
        <v>-90</v>
      </c>
      <c r="J1249" s="9">
        <v>0.49199999999999999</v>
      </c>
      <c r="L1249" s="9">
        <v>0.49199999999999999</v>
      </c>
      <c r="M1249" s="12">
        <f t="shared" si="45"/>
        <v>0.31002799999999997</v>
      </c>
    </row>
    <row r="1250" spans="2:13" x14ac:dyDescent="0.25">
      <c r="B1250" s="1"/>
      <c r="C1250" s="1"/>
      <c r="D1250" s="13">
        <v>17</v>
      </c>
      <c r="E1250" s="9">
        <v>1E-3</v>
      </c>
      <c r="F1250" s="9">
        <v>103.111</v>
      </c>
      <c r="G1250" s="9">
        <v>89.332999999999998</v>
      </c>
      <c r="H1250" s="9">
        <v>128.333</v>
      </c>
      <c r="I1250" s="9">
        <v>-90</v>
      </c>
      <c r="J1250" s="9">
        <v>7.6999999999999999E-2</v>
      </c>
    </row>
    <row r="1251" spans="2:13" x14ac:dyDescent="0.25">
      <c r="B1251" s="1"/>
      <c r="C1251" s="1"/>
      <c r="D1251" s="13">
        <v>18</v>
      </c>
      <c r="E1251" s="9">
        <v>2E-3</v>
      </c>
      <c r="F1251" s="9">
        <v>196.167</v>
      </c>
      <c r="G1251" s="9">
        <v>173.333</v>
      </c>
      <c r="H1251" s="9">
        <v>216.333</v>
      </c>
      <c r="I1251" s="9">
        <v>-90</v>
      </c>
      <c r="J1251" s="9">
        <v>0.108</v>
      </c>
    </row>
    <row r="1252" spans="2:13" x14ac:dyDescent="0.25">
      <c r="B1252" s="1"/>
      <c r="C1252" s="1"/>
      <c r="D1252" s="13">
        <v>19</v>
      </c>
      <c r="E1252" s="9">
        <v>2E-3</v>
      </c>
      <c r="F1252" s="9">
        <v>127.6</v>
      </c>
      <c r="G1252" s="9">
        <v>116</v>
      </c>
      <c r="H1252" s="9">
        <v>146</v>
      </c>
      <c r="I1252" s="9">
        <v>-90</v>
      </c>
      <c r="J1252" s="9">
        <v>0.13800000000000001</v>
      </c>
    </row>
    <row r="1253" spans="2:13" x14ac:dyDescent="0.25">
      <c r="B1253" s="1"/>
      <c r="C1253" s="1"/>
      <c r="D1253" s="13">
        <v>20</v>
      </c>
      <c r="E1253" s="9">
        <v>3.0000000000000001E-3</v>
      </c>
      <c r="F1253" s="9">
        <v>166.667</v>
      </c>
      <c r="G1253" s="9">
        <v>142</v>
      </c>
      <c r="H1253" s="9">
        <v>205</v>
      </c>
      <c r="I1253" s="9">
        <v>-90</v>
      </c>
      <c r="J1253" s="9">
        <v>0.154</v>
      </c>
    </row>
    <row r="1254" spans="2:13" x14ac:dyDescent="0.25">
      <c r="B1254" s="1"/>
      <c r="C1254" s="1"/>
      <c r="D1254" s="13">
        <v>21</v>
      </c>
      <c r="E1254" s="9">
        <v>84.510999999999996</v>
      </c>
      <c r="F1254" s="9">
        <v>233.47300000000001</v>
      </c>
      <c r="G1254" s="9">
        <v>0</v>
      </c>
      <c r="H1254" s="9">
        <v>255</v>
      </c>
      <c r="I1254" s="9">
        <v>0</v>
      </c>
      <c r="J1254" s="9">
        <v>0</v>
      </c>
    </row>
    <row r="1255" spans="2:13" x14ac:dyDescent="0.25">
      <c r="B1255" s="1"/>
      <c r="C1255" s="1"/>
      <c r="D1255" s="13">
        <v>22</v>
      </c>
      <c r="E1255" s="9">
        <v>6.0000000000000001E-3</v>
      </c>
      <c r="F1255" s="9">
        <v>151.04</v>
      </c>
      <c r="G1255" s="9">
        <v>132</v>
      </c>
      <c r="H1255" s="9">
        <v>186.667</v>
      </c>
      <c r="I1255" s="9">
        <v>-90</v>
      </c>
      <c r="J1255" s="9">
        <v>0.36899999999999999</v>
      </c>
    </row>
    <row r="1256" spans="2:13" x14ac:dyDescent="0.25">
      <c r="B1256" s="1"/>
      <c r="C1256" s="1"/>
      <c r="D1256" s="13">
        <v>23</v>
      </c>
      <c r="E1256" s="9">
        <v>2E-3</v>
      </c>
      <c r="F1256" s="9">
        <v>168.238</v>
      </c>
      <c r="G1256" s="9">
        <v>161</v>
      </c>
      <c r="H1256" s="9">
        <v>175.333</v>
      </c>
      <c r="I1256" s="9">
        <v>-90</v>
      </c>
      <c r="J1256" s="9">
        <v>9.1999999999999998E-2</v>
      </c>
    </row>
    <row r="1257" spans="2:13" x14ac:dyDescent="0.25">
      <c r="B1257" s="1"/>
      <c r="C1257" s="1"/>
      <c r="D1257" s="13">
        <v>24</v>
      </c>
      <c r="E1257" s="10">
        <v>9.4669999999999997E-4</v>
      </c>
      <c r="F1257" s="9">
        <v>132.167</v>
      </c>
      <c r="G1257" s="9">
        <v>114</v>
      </c>
      <c r="H1257" s="9">
        <v>167</v>
      </c>
      <c r="I1257" s="9">
        <v>-90</v>
      </c>
      <c r="J1257" s="9">
        <v>4.5999999999999999E-2</v>
      </c>
    </row>
    <row r="1258" spans="2:13" x14ac:dyDescent="0.25">
      <c r="B1258" s="1"/>
      <c r="C1258" s="1"/>
      <c r="D1258" s="13">
        <v>25</v>
      </c>
      <c r="E1258" s="9">
        <v>5.0000000000000001E-3</v>
      </c>
      <c r="F1258" s="9">
        <v>65.882999999999996</v>
      </c>
      <c r="G1258" s="9">
        <v>46.332999999999998</v>
      </c>
      <c r="H1258" s="9">
        <v>70.667000000000002</v>
      </c>
      <c r="I1258" s="9">
        <v>-90</v>
      </c>
      <c r="J1258" s="9">
        <v>0.29199999999999998</v>
      </c>
    </row>
    <row r="1259" spans="2:13" x14ac:dyDescent="0.25">
      <c r="B1259" s="1"/>
      <c r="C1259" s="1"/>
      <c r="D1259" s="13">
        <v>26</v>
      </c>
      <c r="E1259" s="9">
        <v>1E-3</v>
      </c>
      <c r="F1259" s="9">
        <v>99.778000000000006</v>
      </c>
      <c r="G1259" s="9">
        <v>61.667000000000002</v>
      </c>
      <c r="H1259" s="9">
        <v>194</v>
      </c>
      <c r="I1259" s="9">
        <v>-90</v>
      </c>
      <c r="J1259" s="9">
        <v>7.6999999999999999E-2</v>
      </c>
    </row>
    <row r="1260" spans="2:13" x14ac:dyDescent="0.25">
      <c r="B1260" s="1"/>
      <c r="C1260" s="1"/>
      <c r="D1260" s="13">
        <v>27</v>
      </c>
      <c r="E1260" s="9">
        <v>4.0000000000000001E-3</v>
      </c>
      <c r="F1260" s="9">
        <v>67.626999999999995</v>
      </c>
      <c r="G1260" s="9">
        <v>55.332999999999998</v>
      </c>
      <c r="H1260" s="9">
        <v>122.667</v>
      </c>
      <c r="I1260" s="9">
        <v>-90</v>
      </c>
      <c r="J1260" s="9">
        <v>0.246</v>
      </c>
    </row>
    <row r="1261" spans="2:13" x14ac:dyDescent="0.25">
      <c r="B1261" s="1"/>
      <c r="C1261" s="1"/>
      <c r="D1261" s="13">
        <v>28</v>
      </c>
      <c r="E1261" s="9">
        <v>1E-3</v>
      </c>
      <c r="F1261" s="9">
        <v>71.611000000000004</v>
      </c>
      <c r="G1261" s="9">
        <v>61.667000000000002</v>
      </c>
      <c r="H1261" s="9">
        <v>84.332999999999998</v>
      </c>
      <c r="I1261" s="9">
        <v>-90</v>
      </c>
      <c r="J1261" s="9">
        <v>7.6999999999999999E-2</v>
      </c>
    </row>
    <row r="1262" spans="2:13" x14ac:dyDescent="0.25">
      <c r="B1262" s="1"/>
      <c r="C1262" s="1"/>
      <c r="D1262" s="13">
        <v>29</v>
      </c>
      <c r="E1262" s="9">
        <v>84.510999999999996</v>
      </c>
      <c r="F1262" s="9">
        <v>233.47300000000001</v>
      </c>
      <c r="G1262" s="9">
        <v>0</v>
      </c>
      <c r="H1262" s="9">
        <v>255</v>
      </c>
      <c r="I1262" s="9">
        <v>0</v>
      </c>
      <c r="J1262" s="9">
        <v>0</v>
      </c>
    </row>
    <row r="1263" spans="2:13" x14ac:dyDescent="0.25">
      <c r="B1263" s="1"/>
      <c r="C1263" s="1"/>
      <c r="D1263" s="13">
        <v>30</v>
      </c>
      <c r="E1263" s="9">
        <v>7.2999999999999995E-2</v>
      </c>
      <c r="F1263" s="9">
        <v>83.72</v>
      </c>
      <c r="G1263" s="9">
        <v>65.667000000000002</v>
      </c>
      <c r="H1263" s="9">
        <v>112</v>
      </c>
      <c r="I1263" s="9">
        <v>-90</v>
      </c>
      <c r="J1263" s="9">
        <v>1.2969999999999999</v>
      </c>
    </row>
    <row r="1264" spans="2:13" x14ac:dyDescent="0.25">
      <c r="B1264" s="1"/>
      <c r="C1264" s="1"/>
      <c r="D1264" s="13">
        <v>31</v>
      </c>
      <c r="E1264" s="9">
        <v>2E-3</v>
      </c>
      <c r="F1264" s="9">
        <v>156.333</v>
      </c>
      <c r="G1264" s="9">
        <v>127</v>
      </c>
      <c r="H1264" s="9">
        <v>183.667</v>
      </c>
      <c r="I1264" s="9">
        <v>-90</v>
      </c>
      <c r="J1264" s="9">
        <v>0.11899999999999999</v>
      </c>
    </row>
    <row r="1265" spans="2:13" x14ac:dyDescent="0.25">
      <c r="B1265" s="1"/>
      <c r="C1265" s="1"/>
      <c r="D1265" s="13">
        <v>32</v>
      </c>
      <c r="E1265" s="9">
        <v>3.0000000000000001E-3</v>
      </c>
      <c r="F1265" s="9">
        <v>173.53800000000001</v>
      </c>
      <c r="G1265" s="9">
        <v>141.333</v>
      </c>
      <c r="H1265" s="9">
        <v>199.333</v>
      </c>
      <c r="I1265" s="9">
        <v>-90</v>
      </c>
      <c r="J1265" s="9">
        <v>0.17899999999999999</v>
      </c>
    </row>
    <row r="1266" spans="2:13" x14ac:dyDescent="0.25">
      <c r="B1266" s="1"/>
      <c r="C1266" s="1"/>
      <c r="D1266" s="13"/>
      <c r="E1266" t="s">
        <v>373</v>
      </c>
      <c r="F1266" t="s">
        <v>374</v>
      </c>
      <c r="G1266" t="s">
        <v>375</v>
      </c>
      <c r="H1266" t="s">
        <v>376</v>
      </c>
      <c r="I1266" t="s">
        <v>377</v>
      </c>
      <c r="J1266" t="s">
        <v>378</v>
      </c>
      <c r="L1266" t="s">
        <v>379</v>
      </c>
      <c r="M1266" t="s">
        <v>380</v>
      </c>
    </row>
    <row r="1267" spans="2:13" x14ac:dyDescent="0.25">
      <c r="B1267" s="1"/>
      <c r="C1267" s="1"/>
      <c r="D1267" s="9">
        <v>1</v>
      </c>
      <c r="E1267" s="9">
        <v>0.02</v>
      </c>
      <c r="F1267" s="9">
        <v>123.81399999999999</v>
      </c>
      <c r="G1267" s="9">
        <v>34.667000000000002</v>
      </c>
      <c r="H1267" s="9">
        <v>165.333</v>
      </c>
      <c r="I1267" s="9">
        <v>-90</v>
      </c>
      <c r="J1267" s="9">
        <v>1.0069999999999999</v>
      </c>
      <c r="L1267" s="9">
        <v>1.0069999999999999</v>
      </c>
      <c r="M1267">
        <f>1.732*J1283</f>
        <v>0.13682800000000001</v>
      </c>
    </row>
    <row r="1268" spans="2:13" x14ac:dyDescent="0.25">
      <c r="B1268" s="1"/>
      <c r="C1268" s="1"/>
      <c r="D1268" s="9">
        <v>2</v>
      </c>
      <c r="E1268" s="9">
        <v>2.1000000000000001E-2</v>
      </c>
      <c r="F1268" s="9">
        <v>130.37700000000001</v>
      </c>
      <c r="G1268" s="9">
        <v>36.667000000000002</v>
      </c>
      <c r="H1268" s="9">
        <v>216</v>
      </c>
      <c r="I1268" s="9">
        <v>-90</v>
      </c>
      <c r="J1268" s="9">
        <v>1.026</v>
      </c>
      <c r="L1268" s="9">
        <v>1.026</v>
      </c>
      <c r="M1268">
        <f t="shared" ref="M1268:M1282" si="46">1.732*J1284</f>
        <v>0.17146800000000001</v>
      </c>
    </row>
    <row r="1269" spans="2:13" x14ac:dyDescent="0.25">
      <c r="B1269" s="1"/>
      <c r="C1269" s="1"/>
      <c r="D1269" s="9">
        <v>3</v>
      </c>
      <c r="E1269" s="9">
        <v>2.1000000000000001E-2</v>
      </c>
      <c r="F1269" s="9">
        <v>130.333</v>
      </c>
      <c r="G1269" s="9">
        <v>36.667000000000002</v>
      </c>
      <c r="H1269" s="9">
        <v>189.333</v>
      </c>
      <c r="I1269" s="9">
        <v>-90</v>
      </c>
      <c r="J1269" s="9">
        <v>1.046</v>
      </c>
      <c r="L1269" s="9">
        <v>1.046</v>
      </c>
      <c r="M1269">
        <f t="shared" si="46"/>
        <v>0.44512400000000002</v>
      </c>
    </row>
    <row r="1270" spans="2:13" x14ac:dyDescent="0.25">
      <c r="B1270" s="1"/>
      <c r="C1270" s="1"/>
      <c r="D1270" s="9">
        <v>4</v>
      </c>
      <c r="E1270" s="9">
        <v>0.02</v>
      </c>
      <c r="F1270" s="9">
        <v>129.48699999999999</v>
      </c>
      <c r="G1270" s="9">
        <v>36.667000000000002</v>
      </c>
      <c r="H1270" s="9">
        <v>157</v>
      </c>
      <c r="I1270" s="9">
        <v>-90</v>
      </c>
      <c r="J1270" s="9">
        <v>1.0069999999999999</v>
      </c>
      <c r="L1270" s="9">
        <v>1.0069999999999999</v>
      </c>
      <c r="M1270">
        <f t="shared" si="46"/>
        <v>0.10218799999999999</v>
      </c>
    </row>
    <row r="1271" spans="2:13" x14ac:dyDescent="0.25">
      <c r="B1271" s="1"/>
      <c r="C1271" s="1"/>
      <c r="D1271" s="9">
        <v>5</v>
      </c>
      <c r="E1271" s="9">
        <v>2.1000000000000001E-2</v>
      </c>
      <c r="F1271" s="9">
        <v>129.08199999999999</v>
      </c>
      <c r="G1271" s="9">
        <v>36.667000000000002</v>
      </c>
      <c r="H1271" s="9">
        <v>146</v>
      </c>
      <c r="I1271" s="9">
        <v>-90</v>
      </c>
      <c r="J1271" s="9">
        <v>1.026</v>
      </c>
      <c r="L1271" s="9">
        <v>1.026</v>
      </c>
      <c r="M1271">
        <f t="shared" si="46"/>
        <v>0.27365600000000001</v>
      </c>
    </row>
    <row r="1272" spans="2:13" x14ac:dyDescent="0.25">
      <c r="B1272" s="1"/>
      <c r="C1272" s="1"/>
      <c r="D1272" s="9">
        <v>6</v>
      </c>
      <c r="E1272" s="9">
        <v>2.1000000000000001E-2</v>
      </c>
      <c r="F1272" s="9">
        <v>129.95099999999999</v>
      </c>
      <c r="G1272" s="9">
        <v>36.667000000000002</v>
      </c>
      <c r="H1272" s="9">
        <v>154.333</v>
      </c>
      <c r="I1272" s="9">
        <v>-90</v>
      </c>
      <c r="J1272" s="9">
        <v>1.046</v>
      </c>
      <c r="L1272" s="9">
        <v>1.046</v>
      </c>
      <c r="M1272">
        <f t="shared" si="46"/>
        <v>0.44512400000000002</v>
      </c>
    </row>
    <row r="1273" spans="2:13" x14ac:dyDescent="0.25">
      <c r="B1273" s="1"/>
      <c r="C1273" s="1"/>
      <c r="D1273" s="9">
        <v>7</v>
      </c>
      <c r="E1273" s="9">
        <v>2.1000000000000001E-2</v>
      </c>
      <c r="F1273" s="9">
        <v>130.512</v>
      </c>
      <c r="G1273" s="9">
        <v>36.667000000000002</v>
      </c>
      <c r="H1273" s="9">
        <v>216</v>
      </c>
      <c r="I1273" s="9">
        <v>-90</v>
      </c>
      <c r="J1273" s="9">
        <v>1.046</v>
      </c>
      <c r="L1273" s="9">
        <v>1.046</v>
      </c>
      <c r="M1273">
        <f t="shared" si="46"/>
        <v>0.20437599999999997</v>
      </c>
    </row>
    <row r="1274" spans="2:13" x14ac:dyDescent="0.25">
      <c r="B1274" s="1"/>
      <c r="C1274" s="1"/>
      <c r="D1274" s="9">
        <v>8</v>
      </c>
      <c r="E1274" s="9">
        <v>2.1000000000000001E-2</v>
      </c>
      <c r="F1274" s="9">
        <v>129.31399999999999</v>
      </c>
      <c r="G1274" s="9">
        <v>36.667000000000002</v>
      </c>
      <c r="H1274" s="9">
        <v>160.333</v>
      </c>
      <c r="I1274" s="9">
        <v>-90</v>
      </c>
      <c r="J1274" s="9">
        <v>1.026</v>
      </c>
      <c r="L1274" s="9">
        <v>1.026</v>
      </c>
      <c r="M1274">
        <f t="shared" si="46"/>
        <v>0</v>
      </c>
    </row>
    <row r="1275" spans="2:13" x14ac:dyDescent="0.25">
      <c r="B1275" s="1"/>
      <c r="C1275" s="1"/>
      <c r="D1275" s="9">
        <v>9</v>
      </c>
      <c r="E1275" s="9">
        <v>2.1999999999999999E-2</v>
      </c>
      <c r="F1275" s="9">
        <v>63.5</v>
      </c>
      <c r="G1275" s="9">
        <v>17</v>
      </c>
      <c r="H1275" s="9">
        <v>83.667000000000002</v>
      </c>
      <c r="I1275" s="9">
        <v>-90</v>
      </c>
      <c r="J1275" s="9">
        <v>1.0860000000000001</v>
      </c>
      <c r="L1275" s="9">
        <v>1.0860000000000001</v>
      </c>
      <c r="M1275">
        <f t="shared" si="46"/>
        <v>0.34120400000000001</v>
      </c>
    </row>
    <row r="1276" spans="2:13" x14ac:dyDescent="0.25">
      <c r="B1276" s="1"/>
      <c r="C1276" s="1"/>
      <c r="D1276" s="9">
        <v>10</v>
      </c>
      <c r="E1276" s="9">
        <v>1.0999999999999999E-2</v>
      </c>
      <c r="F1276" s="9">
        <v>66.213999999999999</v>
      </c>
      <c r="G1276" s="9">
        <v>48.667000000000002</v>
      </c>
      <c r="H1276" s="9">
        <v>71.332999999999998</v>
      </c>
      <c r="I1276" s="9">
        <v>-90</v>
      </c>
      <c r="J1276" s="9">
        <v>0.53300000000000003</v>
      </c>
      <c r="L1276" s="9">
        <v>0.53300000000000003</v>
      </c>
      <c r="M1276">
        <f t="shared" si="46"/>
        <v>0.20437599999999997</v>
      </c>
    </row>
    <row r="1277" spans="2:13" x14ac:dyDescent="0.25">
      <c r="B1277" s="1"/>
      <c r="C1277" s="1"/>
      <c r="D1277" s="9">
        <v>11</v>
      </c>
      <c r="E1277" s="9">
        <v>1.4E-2</v>
      </c>
      <c r="F1277" s="9">
        <v>65.332999999999998</v>
      </c>
      <c r="G1277" s="9">
        <v>18</v>
      </c>
      <c r="H1277" s="9">
        <v>79.332999999999998</v>
      </c>
      <c r="I1277" s="9">
        <v>-90</v>
      </c>
      <c r="J1277" s="9">
        <v>0.69099999999999995</v>
      </c>
      <c r="L1277" s="9">
        <v>0.69099999999999995</v>
      </c>
      <c r="M1277">
        <f t="shared" si="46"/>
        <v>0.37584400000000001</v>
      </c>
    </row>
    <row r="1278" spans="2:13" x14ac:dyDescent="0.25">
      <c r="B1278" s="1"/>
      <c r="C1278" s="1"/>
      <c r="D1278" s="9">
        <v>12</v>
      </c>
      <c r="E1278" s="9">
        <v>1.9E-2</v>
      </c>
      <c r="F1278" s="9">
        <v>67.626999999999995</v>
      </c>
      <c r="G1278" s="9">
        <v>48.332999999999998</v>
      </c>
      <c r="H1278" s="9">
        <v>136.667</v>
      </c>
      <c r="I1278" s="9">
        <v>-90</v>
      </c>
      <c r="J1278" s="9">
        <v>0.96699999999999997</v>
      </c>
      <c r="L1278" s="9">
        <v>0.96699999999999997</v>
      </c>
      <c r="M1278">
        <f t="shared" si="46"/>
        <v>0.23901600000000001</v>
      </c>
    </row>
    <row r="1279" spans="2:13" x14ac:dyDescent="0.25">
      <c r="B1279" s="1"/>
      <c r="C1279" s="1"/>
      <c r="D1279" s="9">
        <v>13</v>
      </c>
      <c r="E1279" s="9">
        <v>0.02</v>
      </c>
      <c r="F1279" s="9">
        <v>67.412000000000006</v>
      </c>
      <c r="G1279" s="9">
        <v>18</v>
      </c>
      <c r="H1279" s="9">
        <v>152.667</v>
      </c>
      <c r="I1279" s="9">
        <v>-90</v>
      </c>
      <c r="J1279" s="9">
        <v>0.98699999999999999</v>
      </c>
      <c r="L1279" s="9">
        <v>0.98699999999999999</v>
      </c>
      <c r="M1279">
        <f t="shared" si="46"/>
        <v>0.34120400000000001</v>
      </c>
    </row>
    <row r="1280" spans="2:13" x14ac:dyDescent="0.25">
      <c r="B1280" s="1"/>
      <c r="C1280" s="1"/>
      <c r="D1280" s="9">
        <v>14</v>
      </c>
      <c r="E1280" s="9">
        <v>3.9E-2</v>
      </c>
      <c r="F1280" s="9">
        <v>66.706999999999994</v>
      </c>
      <c r="G1280" s="9">
        <v>48.667000000000002</v>
      </c>
      <c r="H1280" s="9">
        <v>83.332999999999998</v>
      </c>
      <c r="I1280" s="9">
        <v>-90</v>
      </c>
      <c r="J1280" s="9">
        <v>1.9339999999999999</v>
      </c>
      <c r="L1280" s="9">
        <v>1.9339999999999999</v>
      </c>
      <c r="M1280">
        <f t="shared" si="46"/>
        <v>0.71704799999999991</v>
      </c>
    </row>
    <row r="1281" spans="2:13" x14ac:dyDescent="0.25">
      <c r="B1281" s="1"/>
      <c r="C1281" s="1"/>
      <c r="D1281" s="9">
        <v>15</v>
      </c>
      <c r="E1281" s="9">
        <v>1.4999999999999999E-2</v>
      </c>
      <c r="F1281" s="9">
        <v>66.061000000000007</v>
      </c>
      <c r="G1281" s="9">
        <v>18</v>
      </c>
      <c r="H1281" s="9">
        <v>96.667000000000002</v>
      </c>
      <c r="I1281" s="9">
        <v>-90</v>
      </c>
      <c r="J1281" s="9">
        <v>0.73</v>
      </c>
      <c r="L1281" s="9">
        <v>0.73</v>
      </c>
      <c r="M1281">
        <f t="shared" si="46"/>
        <v>0.17146800000000001</v>
      </c>
    </row>
    <row r="1282" spans="2:13" x14ac:dyDescent="0.25">
      <c r="B1282" s="1"/>
      <c r="C1282" s="1"/>
      <c r="D1282" s="9">
        <v>16</v>
      </c>
      <c r="E1282" s="9">
        <v>2.8000000000000001E-2</v>
      </c>
      <c r="F1282" s="9">
        <v>64.513999999999996</v>
      </c>
      <c r="G1282" s="9">
        <v>17.667000000000002</v>
      </c>
      <c r="H1282" s="9">
        <v>71</v>
      </c>
      <c r="I1282" s="9">
        <v>-90</v>
      </c>
      <c r="J1282" s="9">
        <v>1.401</v>
      </c>
      <c r="L1282" s="9">
        <v>1.401</v>
      </c>
      <c r="M1282">
        <f t="shared" si="46"/>
        <v>0.47803200000000001</v>
      </c>
    </row>
    <row r="1283" spans="2:13" x14ac:dyDescent="0.25">
      <c r="B1283" s="1"/>
      <c r="C1283" s="1"/>
      <c r="D1283" s="9">
        <v>17</v>
      </c>
      <c r="E1283" s="9">
        <v>2E-3</v>
      </c>
      <c r="F1283" s="9">
        <v>169.667</v>
      </c>
      <c r="G1283" s="9">
        <v>149</v>
      </c>
      <c r="H1283" s="9">
        <v>184.667</v>
      </c>
      <c r="I1283" s="9">
        <v>-90</v>
      </c>
      <c r="J1283" s="9">
        <v>7.9000000000000001E-2</v>
      </c>
    </row>
    <row r="1284" spans="2:13" x14ac:dyDescent="0.25">
      <c r="B1284" s="1"/>
      <c r="C1284" s="1"/>
      <c r="D1284" s="9">
        <v>18</v>
      </c>
      <c r="E1284" s="9">
        <v>2E-3</v>
      </c>
      <c r="F1284" s="9">
        <v>148.22200000000001</v>
      </c>
      <c r="G1284" s="9">
        <v>133.667</v>
      </c>
      <c r="H1284" s="9">
        <v>165</v>
      </c>
      <c r="I1284" s="9">
        <v>-90</v>
      </c>
      <c r="J1284" s="9">
        <v>9.9000000000000005E-2</v>
      </c>
    </row>
    <row r="1285" spans="2:13" x14ac:dyDescent="0.25">
      <c r="B1285" s="1"/>
      <c r="C1285" s="1"/>
      <c r="D1285" s="9">
        <v>19</v>
      </c>
      <c r="E1285" s="9">
        <v>5.0000000000000001E-3</v>
      </c>
      <c r="F1285" s="9">
        <v>156.762</v>
      </c>
      <c r="G1285" s="9">
        <v>139.667</v>
      </c>
      <c r="H1285" s="9">
        <v>170.333</v>
      </c>
      <c r="I1285" s="9">
        <v>-90</v>
      </c>
      <c r="J1285" s="9">
        <v>0.25700000000000001</v>
      </c>
    </row>
    <row r="1286" spans="2:13" x14ac:dyDescent="0.25">
      <c r="B1286" s="1"/>
      <c r="C1286" s="1"/>
      <c r="D1286" s="9">
        <v>20</v>
      </c>
      <c r="E1286" s="9">
        <v>2E-3</v>
      </c>
      <c r="F1286" s="9">
        <v>159.333</v>
      </c>
      <c r="G1286" s="9">
        <v>146</v>
      </c>
      <c r="H1286" s="9">
        <v>173</v>
      </c>
      <c r="I1286" s="9">
        <v>-90</v>
      </c>
      <c r="J1286" s="9">
        <v>5.8999999999999997E-2</v>
      </c>
    </row>
    <row r="1287" spans="2:13" x14ac:dyDescent="0.25">
      <c r="B1287" s="1"/>
      <c r="C1287" s="1"/>
      <c r="D1287" s="9">
        <v>21</v>
      </c>
      <c r="E1287" s="9">
        <v>4.0000000000000001E-3</v>
      </c>
      <c r="F1287" s="9">
        <v>161.70400000000001</v>
      </c>
      <c r="G1287" s="9">
        <v>144</v>
      </c>
      <c r="H1287" s="9">
        <v>184.333</v>
      </c>
      <c r="I1287" s="9">
        <v>-90</v>
      </c>
      <c r="J1287" s="9">
        <v>0.158</v>
      </c>
    </row>
    <row r="1288" spans="2:13" x14ac:dyDescent="0.25">
      <c r="B1288" s="1"/>
      <c r="C1288" s="1"/>
      <c r="D1288" s="9">
        <v>22</v>
      </c>
      <c r="E1288" s="9">
        <v>5.0000000000000001E-3</v>
      </c>
      <c r="F1288" s="9">
        <v>132.476</v>
      </c>
      <c r="G1288" s="9">
        <v>120.667</v>
      </c>
      <c r="H1288" s="9">
        <v>135.667</v>
      </c>
      <c r="I1288" s="9">
        <v>-90</v>
      </c>
      <c r="J1288" s="9">
        <v>0.25700000000000001</v>
      </c>
    </row>
    <row r="1289" spans="2:13" x14ac:dyDescent="0.25">
      <c r="B1289" s="1"/>
      <c r="C1289" s="1"/>
      <c r="D1289" s="9">
        <v>23</v>
      </c>
      <c r="E1289" s="9">
        <v>3.0000000000000001E-3</v>
      </c>
      <c r="F1289" s="9">
        <v>130.952</v>
      </c>
      <c r="G1289" s="9">
        <v>121.333</v>
      </c>
      <c r="H1289" s="9">
        <v>137</v>
      </c>
      <c r="I1289" s="9">
        <v>-90</v>
      </c>
      <c r="J1289" s="9">
        <v>0.11799999999999999</v>
      </c>
    </row>
    <row r="1290" spans="2:13" x14ac:dyDescent="0.25">
      <c r="B1290" s="1"/>
      <c r="C1290" s="1"/>
      <c r="D1290" s="9">
        <v>24</v>
      </c>
      <c r="E1290" s="9">
        <v>43.021000000000001</v>
      </c>
      <c r="F1290" s="9">
        <v>230.154</v>
      </c>
      <c r="G1290" s="9">
        <v>0</v>
      </c>
      <c r="H1290" s="9">
        <v>255</v>
      </c>
      <c r="I1290" s="9">
        <v>0</v>
      </c>
      <c r="J1290" s="9">
        <v>0</v>
      </c>
    </row>
    <row r="1291" spans="2:13" x14ac:dyDescent="0.25">
      <c r="B1291" s="1"/>
      <c r="C1291" s="1"/>
      <c r="D1291" s="9">
        <v>25</v>
      </c>
      <c r="E1291" s="9">
        <v>4.0000000000000001E-3</v>
      </c>
      <c r="F1291" s="9">
        <v>77.332999999999998</v>
      </c>
      <c r="G1291" s="9">
        <v>63</v>
      </c>
      <c r="H1291" s="9">
        <v>114</v>
      </c>
      <c r="I1291" s="9">
        <v>-90</v>
      </c>
      <c r="J1291" s="9">
        <v>0.19700000000000001</v>
      </c>
    </row>
    <row r="1292" spans="2:13" x14ac:dyDescent="0.25">
      <c r="B1292" s="1"/>
      <c r="C1292" s="1"/>
      <c r="D1292" s="9">
        <v>26</v>
      </c>
      <c r="E1292" s="9">
        <v>3.0000000000000001E-3</v>
      </c>
      <c r="F1292" s="9">
        <v>80.905000000000001</v>
      </c>
      <c r="G1292" s="9">
        <v>61</v>
      </c>
      <c r="H1292" s="9">
        <v>89</v>
      </c>
      <c r="I1292" s="9">
        <v>-90</v>
      </c>
      <c r="J1292" s="9">
        <v>0.11799999999999999</v>
      </c>
    </row>
    <row r="1293" spans="2:13" x14ac:dyDescent="0.25">
      <c r="B1293" s="1"/>
      <c r="C1293" s="1"/>
      <c r="D1293" s="9">
        <v>27</v>
      </c>
      <c r="E1293" s="9">
        <v>5.0000000000000001E-3</v>
      </c>
      <c r="F1293" s="9">
        <v>148.38900000000001</v>
      </c>
      <c r="G1293" s="9">
        <v>102.667</v>
      </c>
      <c r="H1293" s="9">
        <v>166.333</v>
      </c>
      <c r="I1293" s="9">
        <v>-90</v>
      </c>
      <c r="J1293" s="9">
        <v>0.217</v>
      </c>
    </row>
    <row r="1294" spans="2:13" x14ac:dyDescent="0.25">
      <c r="B1294" s="1"/>
      <c r="C1294" s="1"/>
      <c r="D1294" s="9">
        <v>28</v>
      </c>
      <c r="E1294" s="9">
        <v>3.0000000000000001E-3</v>
      </c>
      <c r="F1294" s="9">
        <v>80.125</v>
      </c>
      <c r="G1294" s="9">
        <v>64</v>
      </c>
      <c r="H1294" s="9">
        <v>123</v>
      </c>
      <c r="I1294" s="9">
        <v>-90</v>
      </c>
      <c r="J1294" s="9">
        <v>0.13800000000000001</v>
      </c>
    </row>
    <row r="1295" spans="2:13" x14ac:dyDescent="0.25">
      <c r="B1295" s="1"/>
      <c r="C1295" s="1"/>
      <c r="D1295" s="9">
        <v>29</v>
      </c>
      <c r="E1295" s="9">
        <v>4.0000000000000001E-3</v>
      </c>
      <c r="F1295" s="9">
        <v>118.788</v>
      </c>
      <c r="G1295" s="9">
        <v>95.332999999999998</v>
      </c>
      <c r="H1295" s="9">
        <v>125.333</v>
      </c>
      <c r="I1295" s="9">
        <v>-90</v>
      </c>
      <c r="J1295" s="9">
        <v>0.19700000000000001</v>
      </c>
    </row>
    <row r="1296" spans="2:13" x14ac:dyDescent="0.25">
      <c r="B1296" s="1"/>
      <c r="C1296" s="1"/>
      <c r="D1296" s="9">
        <v>30</v>
      </c>
      <c r="E1296" s="9">
        <v>8.9999999999999993E-3</v>
      </c>
      <c r="F1296" s="9">
        <v>71.879000000000005</v>
      </c>
      <c r="G1296" s="9">
        <v>56.332999999999998</v>
      </c>
      <c r="H1296" s="9">
        <v>105.667</v>
      </c>
      <c r="I1296" s="9">
        <v>-90</v>
      </c>
      <c r="J1296" s="9">
        <v>0.41399999999999998</v>
      </c>
    </row>
    <row r="1297" spans="2:13" x14ac:dyDescent="0.25">
      <c r="B1297" s="1"/>
      <c r="C1297" s="1"/>
      <c r="D1297" s="9">
        <v>31</v>
      </c>
      <c r="E1297" s="9">
        <v>2E-3</v>
      </c>
      <c r="F1297" s="9">
        <v>93.278000000000006</v>
      </c>
      <c r="G1297" s="9">
        <v>65.332999999999998</v>
      </c>
      <c r="H1297" s="9">
        <v>111.667</v>
      </c>
      <c r="I1297" s="9">
        <v>-90</v>
      </c>
      <c r="J1297" s="9">
        <v>9.9000000000000005E-2</v>
      </c>
    </row>
    <row r="1298" spans="2:13" x14ac:dyDescent="0.25">
      <c r="B1298" s="1"/>
      <c r="C1298" s="1"/>
      <c r="D1298" s="9">
        <v>32</v>
      </c>
      <c r="E1298" s="9">
        <v>6.0000000000000001E-3</v>
      </c>
      <c r="F1298" s="9">
        <v>93.311000000000007</v>
      </c>
      <c r="G1298" s="9">
        <v>65.667000000000002</v>
      </c>
      <c r="H1298" s="9">
        <v>102.333</v>
      </c>
      <c r="I1298" s="9">
        <v>-90</v>
      </c>
      <c r="J1298" s="9">
        <v>0.27600000000000002</v>
      </c>
    </row>
    <row r="1299" spans="2:13" x14ac:dyDescent="0.25">
      <c r="B1299" s="1"/>
      <c r="C1299" s="1"/>
      <c r="E1299" t="s">
        <v>373</v>
      </c>
      <c r="F1299" t="s">
        <v>374</v>
      </c>
      <c r="G1299" t="s">
        <v>375</v>
      </c>
      <c r="H1299" t="s">
        <v>376</v>
      </c>
      <c r="I1299" t="s">
        <v>377</v>
      </c>
      <c r="J1299" t="s">
        <v>378</v>
      </c>
      <c r="L1299" t="s">
        <v>379</v>
      </c>
      <c r="M1299" t="s">
        <v>380</v>
      </c>
    </row>
    <row r="1300" spans="2:13" x14ac:dyDescent="0.25">
      <c r="B1300" s="1"/>
      <c r="C1300" s="1"/>
      <c r="D1300" s="9">
        <v>1</v>
      </c>
      <c r="E1300" s="9">
        <v>2.3E-2</v>
      </c>
      <c r="F1300" s="9">
        <v>126.021</v>
      </c>
      <c r="G1300" s="9">
        <v>37</v>
      </c>
      <c r="H1300" s="9">
        <v>153.667</v>
      </c>
      <c r="I1300" s="9">
        <v>-90</v>
      </c>
      <c r="J1300" s="9">
        <v>1.0129999999999999</v>
      </c>
      <c r="L1300" s="9">
        <v>1.0129999999999999</v>
      </c>
      <c r="M1300">
        <f>1.732*J1316</f>
        <v>0.22862400000000002</v>
      </c>
    </row>
    <row r="1301" spans="2:13" x14ac:dyDescent="0.25">
      <c r="B1301" s="1"/>
      <c r="C1301" s="1"/>
      <c r="D1301" s="9">
        <v>2</v>
      </c>
      <c r="E1301" s="9">
        <v>2.3E-2</v>
      </c>
      <c r="F1301" s="9">
        <v>125.333</v>
      </c>
      <c r="G1301" s="9">
        <v>36</v>
      </c>
      <c r="H1301" s="9">
        <v>191.333</v>
      </c>
      <c r="I1301" s="9">
        <v>-90</v>
      </c>
      <c r="J1301" s="9">
        <v>1.0349999999999999</v>
      </c>
      <c r="L1301" s="9">
        <v>1.0349999999999999</v>
      </c>
      <c r="M1301">
        <f t="shared" ref="M1301:M1315" si="47">1.732*J1317</f>
        <v>0.152416</v>
      </c>
    </row>
    <row r="1302" spans="2:13" x14ac:dyDescent="0.25">
      <c r="B1302" s="1"/>
      <c r="C1302" s="1"/>
      <c r="D1302" s="9">
        <v>3</v>
      </c>
      <c r="E1302" s="9">
        <v>2.3E-2</v>
      </c>
      <c r="F1302" s="9">
        <v>126.556</v>
      </c>
      <c r="G1302" s="9">
        <v>36.667000000000002</v>
      </c>
      <c r="H1302" s="9">
        <v>183.667</v>
      </c>
      <c r="I1302" s="9">
        <v>-90</v>
      </c>
      <c r="J1302" s="9">
        <v>1.0349999999999999</v>
      </c>
      <c r="L1302" s="9">
        <v>1.0349999999999999</v>
      </c>
      <c r="M1302">
        <f t="shared" si="47"/>
        <v>0.19051999999999999</v>
      </c>
    </row>
    <row r="1303" spans="2:13" x14ac:dyDescent="0.25">
      <c r="B1303" s="1"/>
      <c r="C1303" s="1"/>
      <c r="D1303" s="9">
        <v>4</v>
      </c>
      <c r="E1303" s="9">
        <v>2.3E-2</v>
      </c>
      <c r="F1303" s="9">
        <v>129.59</v>
      </c>
      <c r="G1303" s="9">
        <v>37.332999999999998</v>
      </c>
      <c r="H1303" s="9">
        <v>197.333</v>
      </c>
      <c r="I1303" s="9">
        <v>-90</v>
      </c>
      <c r="J1303" s="9">
        <v>1.0349999999999999</v>
      </c>
      <c r="L1303" s="9">
        <v>1.0349999999999999</v>
      </c>
      <c r="M1303">
        <f t="shared" si="47"/>
        <v>0</v>
      </c>
    </row>
    <row r="1304" spans="2:13" x14ac:dyDescent="0.25">
      <c r="B1304" s="1"/>
      <c r="C1304" s="1"/>
      <c r="D1304" s="9">
        <v>5</v>
      </c>
      <c r="E1304" s="9">
        <v>2.5000000000000001E-2</v>
      </c>
      <c r="F1304" s="9">
        <v>128.95400000000001</v>
      </c>
      <c r="G1304" s="9">
        <v>37</v>
      </c>
      <c r="H1304" s="9">
        <v>205.667</v>
      </c>
      <c r="I1304" s="9">
        <v>-90</v>
      </c>
      <c r="J1304" s="9">
        <v>1.101</v>
      </c>
      <c r="L1304" s="9">
        <v>1.101</v>
      </c>
      <c r="M1304">
        <f t="shared" si="47"/>
        <v>0.64776800000000001</v>
      </c>
    </row>
    <row r="1305" spans="2:13" x14ac:dyDescent="0.25">
      <c r="B1305" s="1"/>
      <c r="C1305" s="1"/>
      <c r="D1305" s="9">
        <v>6</v>
      </c>
      <c r="E1305" s="9">
        <v>2.4E-2</v>
      </c>
      <c r="F1305" s="9">
        <v>123.84699999999999</v>
      </c>
      <c r="G1305" s="9">
        <v>34.667000000000002</v>
      </c>
      <c r="H1305" s="9">
        <v>227.667</v>
      </c>
      <c r="I1305" s="9">
        <v>-90</v>
      </c>
      <c r="J1305" s="9">
        <v>1.079</v>
      </c>
      <c r="L1305" s="9">
        <v>1.079</v>
      </c>
      <c r="M1305">
        <f t="shared" si="47"/>
        <v>0.19051999999999999</v>
      </c>
    </row>
    <row r="1306" spans="2:13" x14ac:dyDescent="0.25">
      <c r="B1306" s="1"/>
      <c r="C1306" s="1"/>
      <c r="D1306" s="9">
        <v>7</v>
      </c>
      <c r="E1306" s="9">
        <v>2.1999999999999999E-2</v>
      </c>
      <c r="F1306" s="9">
        <v>131.459</v>
      </c>
      <c r="G1306" s="9">
        <v>77.667000000000002</v>
      </c>
      <c r="H1306" s="9">
        <v>155</v>
      </c>
      <c r="I1306" s="9">
        <v>-90</v>
      </c>
      <c r="J1306" s="9">
        <v>0.96899999999999997</v>
      </c>
      <c r="L1306" s="9">
        <v>0.96899999999999997</v>
      </c>
      <c r="M1306">
        <f t="shared" si="47"/>
        <v>0.26672800000000002</v>
      </c>
    </row>
    <row r="1307" spans="2:13" x14ac:dyDescent="0.25">
      <c r="B1307" s="1"/>
      <c r="C1307" s="1"/>
      <c r="D1307" s="9">
        <v>8</v>
      </c>
      <c r="E1307" s="9">
        <v>2.3E-2</v>
      </c>
      <c r="F1307" s="9">
        <v>125.535</v>
      </c>
      <c r="G1307" s="9">
        <v>36.667000000000002</v>
      </c>
      <c r="H1307" s="9">
        <v>160.333</v>
      </c>
      <c r="I1307" s="9">
        <v>-90</v>
      </c>
      <c r="J1307" s="9">
        <v>1.0349999999999999</v>
      </c>
      <c r="L1307" s="9">
        <v>1.0349999999999999</v>
      </c>
      <c r="M1307">
        <f t="shared" si="47"/>
        <v>0</v>
      </c>
    </row>
    <row r="1308" spans="2:13" x14ac:dyDescent="0.25">
      <c r="B1308" s="1"/>
      <c r="C1308" s="1"/>
      <c r="D1308" s="9">
        <v>9</v>
      </c>
      <c r="E1308" s="9">
        <v>3.5999999999999997E-2</v>
      </c>
      <c r="F1308" s="9">
        <v>81.036000000000001</v>
      </c>
      <c r="G1308" s="9">
        <v>43.332999999999998</v>
      </c>
      <c r="H1308" s="9">
        <v>149</v>
      </c>
      <c r="I1308" s="9">
        <v>-90</v>
      </c>
      <c r="J1308" s="9">
        <v>1.63</v>
      </c>
      <c r="L1308" s="9">
        <v>1.63</v>
      </c>
      <c r="M1308">
        <f t="shared" si="47"/>
        <v>0.152416</v>
      </c>
    </row>
    <row r="1309" spans="2:13" x14ac:dyDescent="0.25">
      <c r="B1309" s="1"/>
      <c r="C1309" s="1"/>
      <c r="D1309" s="9">
        <v>10</v>
      </c>
      <c r="E1309" s="9">
        <v>2.1000000000000001E-2</v>
      </c>
      <c r="F1309" s="9">
        <v>66.757999999999996</v>
      </c>
      <c r="G1309" s="9">
        <v>36.332999999999998</v>
      </c>
      <c r="H1309" s="9">
        <v>91.667000000000002</v>
      </c>
      <c r="I1309" s="9">
        <v>-90</v>
      </c>
      <c r="J1309" s="9">
        <v>0.94699999999999995</v>
      </c>
      <c r="L1309" s="9">
        <v>0.94699999999999995</v>
      </c>
      <c r="M1309">
        <f t="shared" si="47"/>
        <v>0.152416</v>
      </c>
    </row>
    <row r="1310" spans="2:13" x14ac:dyDescent="0.25">
      <c r="B1310" s="1"/>
      <c r="C1310" s="1"/>
      <c r="D1310" s="9">
        <v>11</v>
      </c>
      <c r="E1310" s="9">
        <v>4.3999999999999997E-2</v>
      </c>
      <c r="F1310" s="9">
        <v>65.472999999999999</v>
      </c>
      <c r="G1310" s="9">
        <v>17.667000000000002</v>
      </c>
      <c r="H1310" s="9">
        <v>142.333</v>
      </c>
      <c r="I1310" s="9">
        <v>-90</v>
      </c>
      <c r="J1310" s="9">
        <v>1.982</v>
      </c>
      <c r="L1310" s="9">
        <v>1.982</v>
      </c>
      <c r="M1310">
        <f t="shared" si="47"/>
        <v>0.45724800000000004</v>
      </c>
    </row>
    <row r="1311" spans="2:13" x14ac:dyDescent="0.25">
      <c r="B1311" s="1"/>
      <c r="C1311" s="1"/>
      <c r="D1311" s="9">
        <v>12</v>
      </c>
      <c r="E1311" s="9">
        <v>3.3000000000000002E-2</v>
      </c>
      <c r="F1311" s="9">
        <v>65.391000000000005</v>
      </c>
      <c r="G1311" s="9">
        <v>17.667000000000002</v>
      </c>
      <c r="H1311" s="9">
        <v>71.332999999999998</v>
      </c>
      <c r="I1311" s="9">
        <v>-90</v>
      </c>
      <c r="J1311" s="9">
        <v>1.498</v>
      </c>
      <c r="L1311" s="9">
        <v>1.498</v>
      </c>
      <c r="M1311">
        <f t="shared" si="47"/>
        <v>0</v>
      </c>
    </row>
    <row r="1312" spans="2:13" x14ac:dyDescent="0.25">
      <c r="B1312" s="1"/>
      <c r="C1312" s="1"/>
      <c r="D1312" s="9">
        <v>13</v>
      </c>
      <c r="E1312" s="9">
        <v>7.3999999999999996E-2</v>
      </c>
      <c r="F1312" s="9">
        <v>66.712000000000003</v>
      </c>
      <c r="G1312" s="9">
        <v>63.667000000000002</v>
      </c>
      <c r="H1312" s="9">
        <v>72.667000000000002</v>
      </c>
      <c r="I1312" s="9">
        <v>-90</v>
      </c>
      <c r="J1312" s="9">
        <v>3.3479999999999999</v>
      </c>
      <c r="L1312" s="9">
        <v>3.3479999999999999</v>
      </c>
      <c r="M1312">
        <f t="shared" si="47"/>
        <v>1.03054</v>
      </c>
    </row>
    <row r="1313" spans="2:13" x14ac:dyDescent="0.25">
      <c r="B1313" s="1"/>
      <c r="C1313" s="1"/>
      <c r="D1313" s="9">
        <v>14</v>
      </c>
      <c r="E1313" s="9">
        <v>1.4E-2</v>
      </c>
      <c r="F1313" s="9">
        <v>66.447999999999993</v>
      </c>
      <c r="G1313" s="9">
        <v>17.667000000000002</v>
      </c>
      <c r="H1313" s="9">
        <v>120.333</v>
      </c>
      <c r="I1313" s="9">
        <v>-90</v>
      </c>
      <c r="J1313" s="9">
        <v>0.61699999999999999</v>
      </c>
      <c r="L1313" s="9">
        <v>0.61699999999999999</v>
      </c>
      <c r="M1313">
        <f t="shared" si="47"/>
        <v>0.19051999999999999</v>
      </c>
    </row>
    <row r="1314" spans="2:13" x14ac:dyDescent="0.25">
      <c r="B1314" s="1"/>
      <c r="C1314" s="1"/>
      <c r="D1314" s="9">
        <v>15</v>
      </c>
      <c r="E1314" s="9">
        <v>2.1999999999999999E-2</v>
      </c>
      <c r="F1314" s="9">
        <v>64.790000000000006</v>
      </c>
      <c r="G1314" s="9">
        <v>17.667000000000002</v>
      </c>
      <c r="H1314" s="9">
        <v>71.332999999999998</v>
      </c>
      <c r="I1314" s="9">
        <v>-90</v>
      </c>
      <c r="J1314" s="9">
        <v>0.99099999999999999</v>
      </c>
      <c r="L1314" s="9">
        <v>0.99099999999999999</v>
      </c>
      <c r="M1314">
        <f t="shared" si="47"/>
        <v>0.38103999999999999</v>
      </c>
    </row>
    <row r="1315" spans="2:13" x14ac:dyDescent="0.25">
      <c r="B1315" s="1"/>
      <c r="C1315" s="1"/>
      <c r="D1315" s="9">
        <v>16</v>
      </c>
      <c r="E1315" s="9">
        <v>2.1999999999999999E-2</v>
      </c>
      <c r="F1315" s="9">
        <v>64.811999999999998</v>
      </c>
      <c r="G1315" s="9">
        <v>17.667000000000002</v>
      </c>
      <c r="H1315" s="9">
        <v>73.667000000000002</v>
      </c>
      <c r="I1315" s="9">
        <v>-90</v>
      </c>
      <c r="J1315" s="9">
        <v>0.99099999999999999</v>
      </c>
      <c r="L1315" s="9">
        <v>0.99099999999999999</v>
      </c>
      <c r="M1315">
        <f t="shared" si="47"/>
        <v>0</v>
      </c>
    </row>
    <row r="1316" spans="2:13" x14ac:dyDescent="0.25">
      <c r="B1316" s="1"/>
      <c r="C1316" s="1"/>
      <c r="D1316" s="9">
        <v>17</v>
      </c>
      <c r="E1316" s="9">
        <v>3.0000000000000001E-3</v>
      </c>
      <c r="F1316" s="9">
        <v>133.476</v>
      </c>
      <c r="G1316" s="9">
        <v>130.667</v>
      </c>
      <c r="H1316" s="9">
        <v>143.333</v>
      </c>
      <c r="I1316" s="9">
        <v>-90</v>
      </c>
      <c r="J1316" s="9">
        <v>0.13200000000000001</v>
      </c>
    </row>
    <row r="1317" spans="2:13" x14ac:dyDescent="0.25">
      <c r="B1317" s="1"/>
      <c r="C1317" s="1"/>
      <c r="D1317" s="9">
        <v>18</v>
      </c>
      <c r="E1317" s="9">
        <v>2E-3</v>
      </c>
      <c r="F1317" s="9">
        <v>139.667</v>
      </c>
      <c r="G1317" s="9">
        <v>120</v>
      </c>
      <c r="H1317" s="9">
        <v>187</v>
      </c>
      <c r="I1317" s="9">
        <v>-90</v>
      </c>
      <c r="J1317" s="9">
        <v>8.7999999999999995E-2</v>
      </c>
    </row>
    <row r="1318" spans="2:13" x14ac:dyDescent="0.25">
      <c r="B1318" s="1"/>
      <c r="C1318" s="1"/>
      <c r="D1318" s="9">
        <v>19</v>
      </c>
      <c r="E1318" s="9">
        <v>3.0000000000000001E-3</v>
      </c>
      <c r="F1318" s="9">
        <v>133.44399999999999</v>
      </c>
      <c r="G1318" s="9">
        <v>119.333</v>
      </c>
      <c r="H1318" s="9">
        <v>146</v>
      </c>
      <c r="I1318" s="9">
        <v>-90</v>
      </c>
      <c r="J1318" s="9">
        <v>0.11</v>
      </c>
    </row>
    <row r="1319" spans="2:13" x14ac:dyDescent="0.25">
      <c r="B1319" s="1"/>
      <c r="C1319" s="1"/>
      <c r="D1319" s="9">
        <v>20</v>
      </c>
      <c r="E1319" s="9">
        <v>113.514</v>
      </c>
      <c r="F1319" s="9">
        <v>232.58699999999999</v>
      </c>
      <c r="G1319" s="9">
        <v>0</v>
      </c>
      <c r="H1319" s="9">
        <v>255</v>
      </c>
      <c r="I1319" s="9">
        <v>0</v>
      </c>
      <c r="J1319" s="9">
        <v>0</v>
      </c>
    </row>
    <row r="1320" spans="2:13" x14ac:dyDescent="0.25">
      <c r="B1320" s="1"/>
      <c r="C1320" s="1"/>
      <c r="D1320" s="9">
        <v>21</v>
      </c>
      <c r="E1320" s="9">
        <v>8.9999999999999993E-3</v>
      </c>
      <c r="F1320" s="9">
        <v>138.75899999999999</v>
      </c>
      <c r="G1320" s="9">
        <v>123.667</v>
      </c>
      <c r="H1320" s="9">
        <v>141.667</v>
      </c>
      <c r="I1320" s="9">
        <v>-90</v>
      </c>
      <c r="J1320" s="9">
        <v>0.374</v>
      </c>
    </row>
    <row r="1321" spans="2:13" x14ac:dyDescent="0.25">
      <c r="B1321" s="1"/>
      <c r="C1321" s="1"/>
      <c r="D1321" s="9">
        <v>22</v>
      </c>
      <c r="E1321" s="9">
        <v>3.0000000000000001E-3</v>
      </c>
      <c r="F1321" s="9">
        <v>141.333</v>
      </c>
      <c r="G1321" s="9">
        <v>130.333</v>
      </c>
      <c r="H1321" s="9">
        <v>173.333</v>
      </c>
      <c r="I1321" s="9">
        <v>-90</v>
      </c>
      <c r="J1321" s="9">
        <v>0.11</v>
      </c>
    </row>
    <row r="1322" spans="2:13" x14ac:dyDescent="0.25">
      <c r="B1322" s="1"/>
      <c r="C1322" s="1"/>
      <c r="D1322" s="9">
        <v>23</v>
      </c>
      <c r="E1322" s="9">
        <v>4.0000000000000001E-3</v>
      </c>
      <c r="F1322" s="9">
        <v>138.667</v>
      </c>
      <c r="G1322" s="9">
        <v>125.333</v>
      </c>
      <c r="H1322" s="9">
        <v>177.667</v>
      </c>
      <c r="I1322" s="9">
        <v>-90</v>
      </c>
      <c r="J1322" s="9">
        <v>0.154</v>
      </c>
    </row>
    <row r="1323" spans="2:13" x14ac:dyDescent="0.25">
      <c r="B1323" s="1"/>
      <c r="C1323" s="1"/>
      <c r="D1323" s="9">
        <v>24</v>
      </c>
      <c r="E1323" s="9">
        <v>113.514</v>
      </c>
      <c r="F1323" s="9">
        <v>232.58699999999999</v>
      </c>
      <c r="G1323" s="9">
        <v>0</v>
      </c>
      <c r="H1323" s="9">
        <v>255</v>
      </c>
      <c r="I1323" s="9">
        <v>0</v>
      </c>
      <c r="J1323" s="9">
        <v>0</v>
      </c>
    </row>
    <row r="1324" spans="2:13" x14ac:dyDescent="0.25">
      <c r="B1324" s="1"/>
      <c r="C1324" s="1"/>
      <c r="D1324" s="9">
        <v>25</v>
      </c>
      <c r="E1324" s="9">
        <v>2E-3</v>
      </c>
      <c r="F1324" s="9">
        <v>92.733000000000004</v>
      </c>
      <c r="G1324" s="9">
        <v>57.667000000000002</v>
      </c>
      <c r="H1324" s="9">
        <v>163.333</v>
      </c>
      <c r="I1324" s="9">
        <v>-90</v>
      </c>
      <c r="J1324" s="9">
        <v>8.7999999999999995E-2</v>
      </c>
    </row>
    <row r="1325" spans="2:13" x14ac:dyDescent="0.25">
      <c r="B1325" s="1"/>
      <c r="C1325" s="1"/>
      <c r="D1325" s="9">
        <v>26</v>
      </c>
      <c r="E1325" s="9">
        <v>2E-3</v>
      </c>
      <c r="F1325" s="9">
        <v>68.2</v>
      </c>
      <c r="G1325" s="9">
        <v>61</v>
      </c>
      <c r="H1325" s="9">
        <v>72</v>
      </c>
      <c r="I1325" s="9">
        <v>-90</v>
      </c>
      <c r="J1325" s="9">
        <v>8.7999999999999995E-2</v>
      </c>
    </row>
    <row r="1326" spans="2:13" x14ac:dyDescent="0.25">
      <c r="B1326" s="1"/>
      <c r="C1326" s="1"/>
      <c r="D1326" s="9">
        <v>27</v>
      </c>
      <c r="E1326" s="9">
        <v>6.0000000000000001E-3</v>
      </c>
      <c r="F1326" s="9">
        <v>78.41</v>
      </c>
      <c r="G1326" s="9">
        <v>57.332999999999998</v>
      </c>
      <c r="H1326" s="9">
        <v>84.332999999999998</v>
      </c>
      <c r="I1326" s="9">
        <v>-90</v>
      </c>
      <c r="J1326" s="9">
        <v>0.26400000000000001</v>
      </c>
    </row>
    <row r="1327" spans="2:13" x14ac:dyDescent="0.25">
      <c r="B1327" s="1"/>
      <c r="C1327" s="1"/>
      <c r="D1327" s="9">
        <v>28</v>
      </c>
      <c r="E1327" s="9">
        <v>113.514</v>
      </c>
      <c r="F1327" s="9">
        <v>232.58699999999999</v>
      </c>
      <c r="G1327" s="9">
        <v>0</v>
      </c>
      <c r="H1327" s="9">
        <v>255</v>
      </c>
      <c r="I1327" s="9">
        <v>0</v>
      </c>
      <c r="J1327" s="9">
        <v>0</v>
      </c>
    </row>
    <row r="1328" spans="2:13" x14ac:dyDescent="0.25">
      <c r="B1328" s="1"/>
      <c r="C1328" s="1"/>
      <c r="D1328" s="9">
        <v>29</v>
      </c>
      <c r="E1328" s="9">
        <v>1.4E-2</v>
      </c>
      <c r="F1328" s="9">
        <v>108.44</v>
      </c>
      <c r="G1328" s="9">
        <v>76</v>
      </c>
      <c r="H1328" s="9">
        <v>113</v>
      </c>
      <c r="I1328" s="9">
        <v>-90</v>
      </c>
      <c r="J1328" s="9">
        <v>0.59499999999999997</v>
      </c>
    </row>
    <row r="1329" spans="2:10" x14ac:dyDescent="0.25">
      <c r="B1329" s="1"/>
      <c r="C1329" s="1"/>
      <c r="D1329" s="9">
        <v>30</v>
      </c>
      <c r="E1329" s="9">
        <v>3.0000000000000001E-3</v>
      </c>
      <c r="F1329" s="9">
        <v>68.944000000000003</v>
      </c>
      <c r="G1329" s="9">
        <v>55.667000000000002</v>
      </c>
      <c r="H1329" s="9">
        <v>104.667</v>
      </c>
      <c r="I1329" s="9">
        <v>-90</v>
      </c>
      <c r="J1329" s="9">
        <v>0.11</v>
      </c>
    </row>
    <row r="1330" spans="2:10" x14ac:dyDescent="0.25">
      <c r="B1330" s="1"/>
      <c r="C1330" s="1"/>
      <c r="D1330" s="9">
        <v>31</v>
      </c>
      <c r="E1330" s="9">
        <v>5.0000000000000001E-3</v>
      </c>
      <c r="F1330" s="9">
        <v>143.60599999999999</v>
      </c>
      <c r="G1330" s="9">
        <v>108.333</v>
      </c>
      <c r="H1330" s="9">
        <v>166.667</v>
      </c>
      <c r="I1330" s="9">
        <v>-90</v>
      </c>
      <c r="J1330" s="9">
        <v>0.22</v>
      </c>
    </row>
    <row r="1331" spans="2:10" x14ac:dyDescent="0.25">
      <c r="B1331" s="1"/>
      <c r="C1331" s="1"/>
      <c r="D1331" s="9">
        <v>32</v>
      </c>
      <c r="E1331" s="9">
        <v>113.514</v>
      </c>
      <c r="F1331" s="9">
        <v>232.58699999999999</v>
      </c>
      <c r="G1331" s="9">
        <v>0</v>
      </c>
      <c r="H1331" s="9">
        <v>255</v>
      </c>
      <c r="I1331" s="9">
        <v>0</v>
      </c>
      <c r="J1331" s="9">
        <v>0</v>
      </c>
    </row>
    <row r="1332" spans="2:10" x14ac:dyDescent="0.25">
      <c r="B1332" s="1"/>
      <c r="C1332" s="1"/>
      <c r="E1332" s="1"/>
    </row>
    <row r="1333" spans="2:10" x14ac:dyDescent="0.25">
      <c r="B1333" s="1"/>
      <c r="C1333" s="1"/>
      <c r="E1333" s="1"/>
    </row>
    <row r="1334" spans="2:10" x14ac:dyDescent="0.25">
      <c r="B1334" s="1"/>
      <c r="C1334" s="1"/>
      <c r="E1334" s="1"/>
    </row>
    <row r="1335" spans="2:10" x14ac:dyDescent="0.25">
      <c r="B1335" s="1"/>
      <c r="C1335" s="1"/>
      <c r="E1335" s="1"/>
    </row>
    <row r="1336" spans="2:10" x14ac:dyDescent="0.25">
      <c r="B1336" s="1"/>
      <c r="C1336" s="1"/>
      <c r="E1336" s="1"/>
    </row>
    <row r="1337" spans="2:10" x14ac:dyDescent="0.25">
      <c r="B1337" s="1"/>
      <c r="C1337" s="1"/>
      <c r="E1337" s="1"/>
    </row>
    <row r="1338" spans="2:10" x14ac:dyDescent="0.25">
      <c r="B1338" s="1"/>
      <c r="C1338" s="1"/>
      <c r="E1338" s="1"/>
    </row>
    <row r="1339" spans="2:10" x14ac:dyDescent="0.25">
      <c r="B1339" s="1"/>
      <c r="C1339" s="1"/>
      <c r="E1339" s="1"/>
    </row>
    <row r="1340" spans="2:10" x14ac:dyDescent="0.25">
      <c r="B1340" s="1"/>
      <c r="C1340" s="1"/>
      <c r="E1340" s="1"/>
    </row>
    <row r="1341" spans="2:10" x14ac:dyDescent="0.25">
      <c r="B1341" s="1"/>
      <c r="C1341" s="1"/>
      <c r="E1341" s="1"/>
    </row>
    <row r="1342" spans="2:10" x14ac:dyDescent="0.25">
      <c r="B1342" s="1"/>
      <c r="C1342" s="1"/>
      <c r="E1342" s="1"/>
    </row>
    <row r="1343" spans="2:10" x14ac:dyDescent="0.25">
      <c r="B1343" s="1"/>
      <c r="C1343" s="1"/>
      <c r="E1343" s="1"/>
    </row>
    <row r="1344" spans="2:10" x14ac:dyDescent="0.25">
      <c r="B1344" s="1"/>
      <c r="C1344" s="1"/>
      <c r="E1344" s="1"/>
    </row>
    <row r="1345" spans="1:13" ht="18.600000000000001" customHeight="1" x14ac:dyDescent="0.25">
      <c r="A1345" s="1">
        <v>20</v>
      </c>
      <c r="B1345" s="1" t="s">
        <v>177</v>
      </c>
      <c r="C1345" s="1" t="s">
        <v>16</v>
      </c>
      <c r="E1345" s="1" t="s">
        <v>31</v>
      </c>
      <c r="F1345" t="s">
        <v>29</v>
      </c>
      <c r="G1345" s="1" t="s">
        <v>44</v>
      </c>
      <c r="H1345">
        <v>3</v>
      </c>
      <c r="I1345">
        <v>0.75800000000000001</v>
      </c>
      <c r="J1345">
        <v>6.7547999999999997E-2</v>
      </c>
      <c r="K1345">
        <v>3</v>
      </c>
      <c r="L1345">
        <v>1.018</v>
      </c>
      <c r="M1345">
        <v>0.24594399999999997</v>
      </c>
    </row>
    <row r="1346" spans="1:13" ht="18.600000000000001" customHeight="1" x14ac:dyDescent="0.25">
      <c r="B1346" s="1" t="s">
        <v>177</v>
      </c>
      <c r="C1346" s="1" t="s">
        <v>16</v>
      </c>
      <c r="E1346" s="1" t="s">
        <v>31</v>
      </c>
      <c r="F1346" t="s">
        <v>29</v>
      </c>
      <c r="G1346" t="s">
        <v>114</v>
      </c>
      <c r="H1346">
        <v>3</v>
      </c>
      <c r="I1346">
        <v>0.52100000000000002</v>
      </c>
      <c r="J1346">
        <v>0.20437599999999997</v>
      </c>
      <c r="K1346">
        <v>3</v>
      </c>
      <c r="L1346">
        <v>1.018</v>
      </c>
      <c r="M1346">
        <v>0</v>
      </c>
    </row>
    <row r="1347" spans="1:13" ht="18.600000000000001" customHeight="1" x14ac:dyDescent="0.25">
      <c r="B1347" s="1" t="s">
        <v>177</v>
      </c>
      <c r="C1347" s="1" t="s">
        <v>16</v>
      </c>
      <c r="E1347" s="1" t="s">
        <v>31</v>
      </c>
      <c r="F1347" t="s">
        <v>29</v>
      </c>
      <c r="G1347" t="s">
        <v>179</v>
      </c>
      <c r="H1347">
        <v>3</v>
      </c>
      <c r="I1347">
        <v>0.56100000000000005</v>
      </c>
      <c r="J1347">
        <v>0.178396</v>
      </c>
      <c r="K1347">
        <v>3</v>
      </c>
      <c r="L1347">
        <v>1.0109999999999999</v>
      </c>
      <c r="M1347">
        <v>0.178396</v>
      </c>
    </row>
    <row r="1348" spans="1:13" ht="18.600000000000001" customHeight="1" x14ac:dyDescent="0.25">
      <c r="B1348" s="1" t="s">
        <v>177</v>
      </c>
      <c r="C1348" s="1" t="s">
        <v>16</v>
      </c>
      <c r="E1348" s="1" t="s">
        <v>31</v>
      </c>
      <c r="F1348" t="s">
        <v>29</v>
      </c>
      <c r="G1348" t="s">
        <v>43</v>
      </c>
      <c r="H1348">
        <v>3</v>
      </c>
      <c r="I1348">
        <v>0.79700000000000004</v>
      </c>
      <c r="J1348">
        <v>5.5424000000000001E-2</v>
      </c>
      <c r="K1348">
        <v>3</v>
      </c>
      <c r="L1348">
        <v>1.034</v>
      </c>
      <c r="M1348">
        <v>0.16453999999999999</v>
      </c>
    </row>
    <row r="1349" spans="1:13" ht="18.600000000000001" customHeight="1" x14ac:dyDescent="0.25">
      <c r="B1349" s="1" t="s">
        <v>177</v>
      </c>
      <c r="C1349" s="1" t="s">
        <v>16</v>
      </c>
      <c r="E1349" s="1" t="s">
        <v>31</v>
      </c>
      <c r="F1349" t="s">
        <v>29</v>
      </c>
      <c r="G1349" t="s">
        <v>593</v>
      </c>
      <c r="H1349">
        <v>3</v>
      </c>
      <c r="I1349">
        <v>0.85699999999999998</v>
      </c>
      <c r="J1349">
        <v>0.195716</v>
      </c>
      <c r="K1349">
        <v>3</v>
      </c>
      <c r="L1349">
        <v>1.048</v>
      </c>
      <c r="M1349">
        <v>0.391432</v>
      </c>
    </row>
    <row r="1350" spans="1:13" ht="18.600000000000001" customHeight="1" x14ac:dyDescent="0.25">
      <c r="B1350" s="1" t="s">
        <v>177</v>
      </c>
      <c r="C1350" s="1" t="s">
        <v>16</v>
      </c>
      <c r="E1350" s="1" t="s">
        <v>31</v>
      </c>
      <c r="F1350" t="s">
        <v>29</v>
      </c>
      <c r="G1350" t="s">
        <v>594</v>
      </c>
      <c r="H1350">
        <v>3</v>
      </c>
      <c r="I1350">
        <v>0.40500000000000003</v>
      </c>
      <c r="J1350">
        <v>0.14375599999999999</v>
      </c>
      <c r="K1350">
        <v>3</v>
      </c>
      <c r="L1350">
        <v>1.077</v>
      </c>
      <c r="M1350">
        <v>0.12297199999999998</v>
      </c>
    </row>
    <row r="1351" spans="1:13" ht="18.600000000000001" customHeight="1" x14ac:dyDescent="0.25">
      <c r="B1351" s="1" t="s">
        <v>177</v>
      </c>
      <c r="C1351" s="1" t="s">
        <v>16</v>
      </c>
      <c r="E1351" s="1" t="s">
        <v>31</v>
      </c>
      <c r="F1351" t="s">
        <v>29</v>
      </c>
      <c r="G1351" t="s">
        <v>595</v>
      </c>
      <c r="H1351">
        <v>3</v>
      </c>
      <c r="I1351">
        <v>0.53</v>
      </c>
      <c r="J1351">
        <v>7.2744000000000003E-2</v>
      </c>
      <c r="K1351">
        <v>3</v>
      </c>
      <c r="L1351">
        <v>0.94599999999999995</v>
      </c>
      <c r="M1351">
        <v>0.20610799999999999</v>
      </c>
    </row>
    <row r="1352" spans="1:13" ht="18.600000000000001" customHeight="1" x14ac:dyDescent="0.25">
      <c r="B1352" s="1" t="s">
        <v>177</v>
      </c>
      <c r="C1352" s="1" t="s">
        <v>16</v>
      </c>
      <c r="E1352" s="1" t="s">
        <v>31</v>
      </c>
      <c r="F1352" t="s">
        <v>29</v>
      </c>
      <c r="G1352" t="s">
        <v>596</v>
      </c>
      <c r="H1352">
        <v>3</v>
      </c>
      <c r="I1352">
        <v>0.48199999999999998</v>
      </c>
      <c r="J1352">
        <v>3.1175999999999999E-2</v>
      </c>
      <c r="K1352">
        <v>3</v>
      </c>
      <c r="L1352">
        <v>1.012</v>
      </c>
      <c r="M1352">
        <v>0.27885199999999999</v>
      </c>
    </row>
    <row r="1353" spans="1:13" ht="18.600000000000001" customHeight="1" x14ac:dyDescent="0.25">
      <c r="B1353" s="1" t="s">
        <v>177</v>
      </c>
      <c r="C1353" s="1" t="s">
        <v>16</v>
      </c>
      <c r="E1353" s="1" t="s">
        <v>31</v>
      </c>
      <c r="F1353" t="s">
        <v>29</v>
      </c>
      <c r="G1353" t="s">
        <v>135</v>
      </c>
      <c r="H1353">
        <v>3</v>
      </c>
      <c r="I1353">
        <v>1.97</v>
      </c>
      <c r="J1353">
        <v>0.21823200000000001</v>
      </c>
      <c r="K1353">
        <v>3</v>
      </c>
      <c r="L1353">
        <v>1.0609999999999999</v>
      </c>
      <c r="M1353">
        <v>0.306564</v>
      </c>
    </row>
    <row r="1354" spans="1:13" ht="18.600000000000001" customHeight="1" x14ac:dyDescent="0.25">
      <c r="B1354" s="1" t="s">
        <v>177</v>
      </c>
      <c r="C1354" s="1" t="s">
        <v>16</v>
      </c>
      <c r="E1354" s="1" t="s">
        <v>31</v>
      </c>
      <c r="F1354" t="s">
        <v>29</v>
      </c>
      <c r="G1354" t="s">
        <v>134</v>
      </c>
      <c r="H1354">
        <v>3</v>
      </c>
      <c r="I1354">
        <v>1.944</v>
      </c>
      <c r="J1354">
        <v>8.8331999999999994E-2</v>
      </c>
      <c r="K1354">
        <v>3</v>
      </c>
      <c r="L1354">
        <v>1.0349999999999999</v>
      </c>
      <c r="M1354">
        <v>0.174932</v>
      </c>
    </row>
    <row r="1355" spans="1:13" ht="18.600000000000001" customHeight="1" x14ac:dyDescent="0.25">
      <c r="B1355" s="1" t="s">
        <v>177</v>
      </c>
      <c r="C1355" s="1" t="s">
        <v>16</v>
      </c>
      <c r="E1355" s="1" t="s">
        <v>31</v>
      </c>
      <c r="F1355" t="s">
        <v>29</v>
      </c>
      <c r="G1355" t="s">
        <v>180</v>
      </c>
      <c r="H1355">
        <v>3</v>
      </c>
      <c r="I1355">
        <v>3.9649999999999999</v>
      </c>
      <c r="J1355">
        <v>0.78805999999999998</v>
      </c>
      <c r="K1355">
        <v>3</v>
      </c>
      <c r="L1355">
        <v>1.01</v>
      </c>
      <c r="M1355">
        <v>0</v>
      </c>
    </row>
    <row r="1356" spans="1:13" ht="18.600000000000001" customHeight="1" x14ac:dyDescent="0.25">
      <c r="B1356" s="1" t="s">
        <v>177</v>
      </c>
      <c r="C1356" s="1" t="s">
        <v>16</v>
      </c>
      <c r="E1356" s="1" t="s">
        <v>31</v>
      </c>
      <c r="F1356" t="s">
        <v>29</v>
      </c>
      <c r="G1356" t="s">
        <v>30</v>
      </c>
      <c r="H1356">
        <v>3</v>
      </c>
      <c r="I1356">
        <v>1.046</v>
      </c>
      <c r="J1356">
        <v>0.36891599999999997</v>
      </c>
      <c r="K1356">
        <v>3</v>
      </c>
      <c r="L1356">
        <v>1.155</v>
      </c>
      <c r="M1356">
        <v>0.33773999999999998</v>
      </c>
    </row>
    <row r="1357" spans="1:13" ht="18.600000000000001" customHeight="1" x14ac:dyDescent="0.25">
      <c r="B1357" s="1" t="s">
        <v>177</v>
      </c>
      <c r="C1357" s="1" t="s">
        <v>16</v>
      </c>
      <c r="E1357" s="1" t="s">
        <v>31</v>
      </c>
      <c r="F1357" t="s">
        <v>29</v>
      </c>
      <c r="G1357" t="s">
        <v>597</v>
      </c>
      <c r="H1357">
        <v>3</v>
      </c>
      <c r="I1357">
        <v>0.66100000000000003</v>
      </c>
      <c r="J1357">
        <v>7.9671999999999993E-2</v>
      </c>
      <c r="K1357">
        <v>3</v>
      </c>
      <c r="L1357">
        <v>1.149</v>
      </c>
      <c r="M1357">
        <v>0.22862400000000002</v>
      </c>
    </row>
    <row r="1358" spans="1:13" ht="18.600000000000001" customHeight="1" x14ac:dyDescent="0.25">
      <c r="B1358" s="1" t="s">
        <v>177</v>
      </c>
      <c r="C1358" s="1" t="s">
        <v>16</v>
      </c>
      <c r="E1358" s="1" t="s">
        <v>31</v>
      </c>
      <c r="F1358" t="s">
        <v>29</v>
      </c>
      <c r="G1358" t="s">
        <v>598</v>
      </c>
      <c r="H1358">
        <v>3</v>
      </c>
      <c r="I1358">
        <v>0.96599999999999997</v>
      </c>
      <c r="J1358">
        <v>0.29790399999999995</v>
      </c>
      <c r="K1358">
        <v>3</v>
      </c>
      <c r="L1358">
        <v>1</v>
      </c>
      <c r="M1358">
        <v>0.109116</v>
      </c>
    </row>
    <row r="1359" spans="1:13" ht="18.600000000000001" customHeight="1" x14ac:dyDescent="0.25">
      <c r="B1359" s="1" t="s">
        <v>177</v>
      </c>
      <c r="C1359" s="1" t="s">
        <v>16</v>
      </c>
      <c r="D1359" s="1"/>
      <c r="E1359" s="1" t="s">
        <v>31</v>
      </c>
      <c r="F1359" t="s">
        <v>29</v>
      </c>
      <c r="G1359" t="s">
        <v>52</v>
      </c>
      <c r="H1359">
        <v>3</v>
      </c>
      <c r="I1359">
        <v>0.48899999999999999</v>
      </c>
      <c r="J1359">
        <v>7.9671999999999993E-2</v>
      </c>
      <c r="K1359">
        <v>3</v>
      </c>
      <c r="L1359">
        <v>1.0629999999999999</v>
      </c>
      <c r="M1359">
        <v>0.14895199999999997</v>
      </c>
    </row>
    <row r="1360" spans="1:13" ht="18.600000000000001" customHeight="1" x14ac:dyDescent="0.25">
      <c r="A1360" s="1"/>
      <c r="B1360" s="1" t="s">
        <v>177</v>
      </c>
      <c r="C1360" s="1" t="s">
        <v>16</v>
      </c>
      <c r="D1360" s="1"/>
      <c r="E1360" s="1" t="s">
        <v>31</v>
      </c>
      <c r="F1360" s="1" t="s">
        <v>29</v>
      </c>
      <c r="G1360" s="1" t="s">
        <v>39</v>
      </c>
      <c r="H1360" s="1">
        <v>3</v>
      </c>
      <c r="I1360">
        <v>1.31</v>
      </c>
      <c r="J1360">
        <v>6.9279999999999994E-2</v>
      </c>
      <c r="K1360">
        <v>3</v>
      </c>
      <c r="L1360">
        <v>0.99399999999999999</v>
      </c>
      <c r="M1360">
        <v>9.8724000000000006E-2</v>
      </c>
    </row>
    <row r="1361" spans="1:13" ht="18.600000000000001" customHeight="1" x14ac:dyDescent="0.25">
      <c r="A1361" s="1"/>
      <c r="B1361" s="1" t="s">
        <v>177</v>
      </c>
      <c r="C1361" s="1" t="s">
        <v>16</v>
      </c>
      <c r="D1361" s="1"/>
      <c r="E1361" s="1" t="s">
        <v>31</v>
      </c>
      <c r="F1361" s="1" t="s">
        <v>29</v>
      </c>
      <c r="G1361" s="1" t="s">
        <v>67</v>
      </c>
      <c r="H1361" s="1">
        <v>3</v>
      </c>
      <c r="I1361">
        <v>1.3160000000000001</v>
      </c>
      <c r="J1361">
        <v>5.0228000000000002E-2</v>
      </c>
      <c r="K1361">
        <v>3</v>
      </c>
      <c r="L1361">
        <v>0.98899999999999999</v>
      </c>
      <c r="M1361">
        <v>0.15934399999999999</v>
      </c>
    </row>
    <row r="1362" spans="1:13" ht="18.600000000000001" customHeight="1" x14ac:dyDescent="0.25">
      <c r="A1362" s="1"/>
      <c r="B1362" s="1" t="s">
        <v>177</v>
      </c>
      <c r="C1362" s="1" t="s">
        <v>16</v>
      </c>
      <c r="D1362" s="1"/>
      <c r="E1362" s="1" t="s">
        <v>31</v>
      </c>
      <c r="F1362" s="1" t="s">
        <v>29</v>
      </c>
      <c r="G1362" s="1" t="s">
        <v>181</v>
      </c>
      <c r="H1362" s="1">
        <v>3</v>
      </c>
      <c r="I1362">
        <v>0.73599999999999999</v>
      </c>
      <c r="J1362">
        <v>0.169736</v>
      </c>
      <c r="K1362">
        <v>3</v>
      </c>
      <c r="L1362">
        <v>1.0169999999999999</v>
      </c>
      <c r="M1362">
        <v>0.29790399999999995</v>
      </c>
    </row>
    <row r="1363" spans="1:13" x14ac:dyDescent="0.25">
      <c r="A1363" s="1"/>
      <c r="B1363" s="1"/>
      <c r="C1363" s="1"/>
      <c r="D1363" s="13"/>
      <c r="E1363" s="1"/>
      <c r="F1363" s="1"/>
      <c r="G1363" s="1"/>
      <c r="H1363" s="1"/>
    </row>
    <row r="1364" spans="1:13" x14ac:dyDescent="0.25">
      <c r="A1364" s="1"/>
      <c r="B1364" s="1"/>
      <c r="C1364" s="1"/>
      <c r="E1364" t="s">
        <v>373</v>
      </c>
      <c r="F1364" t="s">
        <v>374</v>
      </c>
      <c r="G1364" t="s">
        <v>375</v>
      </c>
      <c r="H1364" t="s">
        <v>376</v>
      </c>
      <c r="I1364" t="s">
        <v>377</v>
      </c>
      <c r="J1364" t="s">
        <v>378</v>
      </c>
      <c r="L1364" t="s">
        <v>379</v>
      </c>
      <c r="M1364" t="s">
        <v>380</v>
      </c>
    </row>
    <row r="1365" spans="1:13" x14ac:dyDescent="0.25">
      <c r="A1365" s="1"/>
      <c r="B1365" s="1"/>
      <c r="C1365" s="1"/>
      <c r="D1365" s="9">
        <v>1</v>
      </c>
      <c r="E1365" s="9">
        <v>8.0000000000000002E-3</v>
      </c>
      <c r="F1365" s="9">
        <v>248.98500000000001</v>
      </c>
      <c r="G1365" s="9">
        <v>13.333</v>
      </c>
      <c r="H1365" s="9">
        <v>255</v>
      </c>
      <c r="I1365" s="9">
        <v>-90</v>
      </c>
      <c r="J1365" s="9">
        <v>1.018</v>
      </c>
      <c r="K1365" s="11"/>
      <c r="L1365" s="9">
        <v>1.018</v>
      </c>
      <c r="M1365" s="12">
        <f>1.732*J1373</f>
        <v>0.24594399999999997</v>
      </c>
    </row>
    <row r="1366" spans="1:13" x14ac:dyDescent="0.25">
      <c r="A1366" s="1"/>
      <c r="B1366" s="1"/>
      <c r="C1366" s="1"/>
      <c r="D1366" s="9">
        <v>2</v>
      </c>
      <c r="E1366" s="9">
        <v>8.0000000000000002E-3</v>
      </c>
      <c r="F1366" s="9">
        <v>246.459</v>
      </c>
      <c r="G1366" s="9">
        <v>13.333</v>
      </c>
      <c r="H1366" s="9">
        <v>255</v>
      </c>
      <c r="I1366" s="9">
        <v>-90</v>
      </c>
      <c r="J1366" s="9">
        <v>1.018</v>
      </c>
      <c r="K1366" s="11"/>
      <c r="L1366" s="9">
        <v>1.018</v>
      </c>
      <c r="M1366" s="12">
        <f t="shared" ref="M1366:M1372" si="48">1.732*J1374</f>
        <v>0</v>
      </c>
    </row>
    <row r="1367" spans="1:13" x14ac:dyDescent="0.25">
      <c r="A1367" s="1"/>
      <c r="B1367" s="1"/>
      <c r="C1367" s="1"/>
      <c r="D1367" s="9">
        <v>3</v>
      </c>
      <c r="E1367" s="9">
        <v>8.0000000000000002E-3</v>
      </c>
      <c r="F1367" s="9">
        <v>247.82900000000001</v>
      </c>
      <c r="G1367" s="9">
        <v>2.6669999999999998</v>
      </c>
      <c r="H1367" s="9">
        <v>255</v>
      </c>
      <c r="I1367" s="9">
        <v>-90</v>
      </c>
      <c r="J1367" s="9">
        <v>1.0109999999999999</v>
      </c>
      <c r="K1367" s="11"/>
      <c r="L1367" s="9">
        <v>1.0109999999999999</v>
      </c>
      <c r="M1367" s="12">
        <f t="shared" si="48"/>
        <v>0.178396</v>
      </c>
    </row>
    <row r="1368" spans="1:13" x14ac:dyDescent="0.25">
      <c r="A1368" s="1"/>
      <c r="B1368" s="1"/>
      <c r="C1368" s="1"/>
      <c r="D1368" s="9">
        <v>4</v>
      </c>
      <c r="E1368" s="9">
        <v>8.0000000000000002E-3</v>
      </c>
      <c r="F1368" s="9">
        <v>238.172</v>
      </c>
      <c r="G1368" s="9">
        <v>13.379</v>
      </c>
      <c r="H1368" s="9">
        <v>255</v>
      </c>
      <c r="I1368" s="9">
        <v>-90.436999999999998</v>
      </c>
      <c r="J1368" s="9">
        <v>1.034</v>
      </c>
      <c r="K1368" s="11"/>
      <c r="L1368" s="9">
        <v>1.034</v>
      </c>
      <c r="M1368" s="12">
        <f t="shared" si="48"/>
        <v>0.16453999999999999</v>
      </c>
    </row>
    <row r="1369" spans="1:13" x14ac:dyDescent="0.25">
      <c r="A1369" s="1"/>
      <c r="B1369" s="1"/>
      <c r="C1369" s="1"/>
      <c r="D1369" s="9">
        <v>5</v>
      </c>
      <c r="E1369" s="9">
        <v>6.0000000000000001E-3</v>
      </c>
      <c r="F1369" s="9">
        <v>3.1890000000000001</v>
      </c>
      <c r="G1369" s="9">
        <v>0</v>
      </c>
      <c r="H1369" s="9">
        <v>153.333</v>
      </c>
      <c r="I1369" s="9">
        <v>-90</v>
      </c>
      <c r="J1369" s="9">
        <v>0.75800000000000001</v>
      </c>
      <c r="L1369" s="9">
        <v>0.75800000000000001</v>
      </c>
      <c r="M1369" s="12">
        <f t="shared" si="48"/>
        <v>6.7547999999999997E-2</v>
      </c>
    </row>
    <row r="1370" spans="1:13" x14ac:dyDescent="0.25">
      <c r="A1370" s="1"/>
      <c r="B1370" s="1"/>
      <c r="C1370" s="1"/>
      <c r="D1370" s="9">
        <v>6</v>
      </c>
      <c r="E1370" s="9">
        <v>4.0000000000000001E-3</v>
      </c>
      <c r="F1370" s="9">
        <v>3.831</v>
      </c>
      <c r="G1370" s="9">
        <v>0</v>
      </c>
      <c r="H1370" s="9">
        <v>120.333</v>
      </c>
      <c r="I1370" s="9">
        <v>-90</v>
      </c>
      <c r="J1370" s="9">
        <v>0.52100000000000002</v>
      </c>
      <c r="L1370" s="9">
        <v>0.52100000000000002</v>
      </c>
      <c r="M1370" s="12">
        <f t="shared" si="48"/>
        <v>0.20437599999999997</v>
      </c>
    </row>
    <row r="1371" spans="1:13" x14ac:dyDescent="0.25">
      <c r="A1371" s="1"/>
      <c r="B1371" s="1"/>
      <c r="C1371" s="1"/>
      <c r="D1371" s="9">
        <v>7</v>
      </c>
      <c r="E1371" s="9">
        <v>4.0000000000000001E-3</v>
      </c>
      <c r="F1371" s="9">
        <v>0.185</v>
      </c>
      <c r="G1371" s="9">
        <v>0</v>
      </c>
      <c r="H1371" s="9">
        <v>13.333</v>
      </c>
      <c r="I1371" s="9">
        <v>-90</v>
      </c>
      <c r="J1371" s="9">
        <v>0.56100000000000005</v>
      </c>
      <c r="L1371" s="9">
        <v>0.56100000000000005</v>
      </c>
      <c r="M1371" s="12">
        <f t="shared" si="48"/>
        <v>0.178396</v>
      </c>
    </row>
    <row r="1372" spans="1:13" x14ac:dyDescent="0.25">
      <c r="A1372" s="1"/>
      <c r="B1372" s="1"/>
      <c r="C1372" s="1"/>
      <c r="D1372" s="9">
        <v>8</v>
      </c>
      <c r="E1372" s="9">
        <v>6.0000000000000001E-3</v>
      </c>
      <c r="F1372" s="9">
        <v>1.742</v>
      </c>
      <c r="G1372" s="9">
        <v>0</v>
      </c>
      <c r="H1372" s="9">
        <v>115</v>
      </c>
      <c r="I1372" s="9">
        <v>-90</v>
      </c>
      <c r="J1372" s="9">
        <v>0.79700000000000004</v>
      </c>
      <c r="L1372" s="9">
        <v>0.79700000000000004</v>
      </c>
      <c r="M1372" s="12">
        <f t="shared" si="48"/>
        <v>5.5424000000000001E-2</v>
      </c>
    </row>
    <row r="1373" spans="1:13" x14ac:dyDescent="0.25">
      <c r="A1373" s="1"/>
      <c r="B1373" s="1"/>
      <c r="C1373" s="1"/>
      <c r="D1373" s="9">
        <v>9</v>
      </c>
      <c r="E1373" s="9">
        <v>1E-3</v>
      </c>
      <c r="F1373" s="9">
        <v>23.911999999999999</v>
      </c>
      <c r="G1373" s="9">
        <v>0</v>
      </c>
      <c r="H1373" s="9">
        <v>55</v>
      </c>
      <c r="I1373" s="9">
        <v>-90</v>
      </c>
      <c r="J1373" s="9">
        <v>0.14199999999999999</v>
      </c>
      <c r="L1373" s="9">
        <v>1.048</v>
      </c>
      <c r="M1373" s="12">
        <f>1.732*J1389</f>
        <v>0.391432</v>
      </c>
    </row>
    <row r="1374" spans="1:13" x14ac:dyDescent="0.25">
      <c r="A1374" s="1"/>
      <c r="B1374" s="1"/>
      <c r="C1374" s="1"/>
      <c r="D1374" s="9">
        <v>10</v>
      </c>
      <c r="E1374" s="9">
        <v>9.77</v>
      </c>
      <c r="F1374" s="9">
        <v>224.857</v>
      </c>
      <c r="G1374" s="9">
        <v>0</v>
      </c>
      <c r="H1374" s="9">
        <v>255</v>
      </c>
      <c r="I1374" s="9">
        <v>0</v>
      </c>
      <c r="J1374" s="9">
        <v>0</v>
      </c>
      <c r="L1374" s="9">
        <v>1.077</v>
      </c>
      <c r="M1374" s="12">
        <f t="shared" ref="M1374:M1380" si="49">1.732*J1390</f>
        <v>0.12297199999999998</v>
      </c>
    </row>
    <row r="1375" spans="1:13" x14ac:dyDescent="0.25">
      <c r="A1375" s="1"/>
      <c r="B1375" s="1"/>
      <c r="C1375" s="1"/>
      <c r="D1375" s="9">
        <v>11</v>
      </c>
      <c r="E1375" s="10">
        <v>8.7259999999999996E-4</v>
      </c>
      <c r="F1375" s="9">
        <v>24.713999999999999</v>
      </c>
      <c r="G1375" s="9">
        <v>0</v>
      </c>
      <c r="H1375" s="9">
        <v>38.332999999999998</v>
      </c>
      <c r="I1375" s="9">
        <v>-90</v>
      </c>
      <c r="J1375" s="9">
        <v>0.10299999999999999</v>
      </c>
      <c r="L1375" s="9">
        <v>0.94599999999999995</v>
      </c>
      <c r="M1375" s="12">
        <f t="shared" si="49"/>
        <v>0.20610799999999999</v>
      </c>
    </row>
    <row r="1376" spans="1:13" x14ac:dyDescent="0.25">
      <c r="A1376" s="1"/>
      <c r="B1376" s="1"/>
      <c r="C1376" s="1"/>
      <c r="D1376" s="9">
        <v>12</v>
      </c>
      <c r="E1376" s="10">
        <v>8.1019999999999996E-4</v>
      </c>
      <c r="F1376" s="9">
        <v>51.179000000000002</v>
      </c>
      <c r="G1376" s="9">
        <v>2.6669999999999998</v>
      </c>
      <c r="H1376" s="9">
        <v>71.332999999999998</v>
      </c>
      <c r="I1376" s="9">
        <v>-90</v>
      </c>
      <c r="J1376" s="9">
        <v>9.5000000000000001E-2</v>
      </c>
      <c r="L1376" s="9">
        <v>1.012</v>
      </c>
      <c r="M1376" s="12">
        <f t="shared" si="49"/>
        <v>0.27885199999999999</v>
      </c>
    </row>
    <row r="1377" spans="1:13" x14ac:dyDescent="0.25">
      <c r="A1377" s="1"/>
      <c r="B1377" s="1"/>
      <c r="C1377" s="1"/>
      <c r="D1377" s="9">
        <v>13</v>
      </c>
      <c r="E1377" s="10">
        <v>3.7399999999999998E-4</v>
      </c>
      <c r="F1377" s="9">
        <v>137.05600000000001</v>
      </c>
      <c r="G1377" s="9">
        <v>38.332999999999998</v>
      </c>
      <c r="H1377" s="9">
        <v>203</v>
      </c>
      <c r="I1377" s="9">
        <v>-90</v>
      </c>
      <c r="J1377" s="9">
        <v>3.9E-2</v>
      </c>
      <c r="L1377" s="9">
        <v>0.85699999999999998</v>
      </c>
      <c r="M1377" s="12">
        <f t="shared" si="49"/>
        <v>0.195716</v>
      </c>
    </row>
    <row r="1378" spans="1:13" x14ac:dyDescent="0.25">
      <c r="A1378" s="1"/>
      <c r="B1378" s="1"/>
      <c r="C1378" s="1"/>
      <c r="D1378" s="9">
        <v>14</v>
      </c>
      <c r="E1378" s="10">
        <v>9.9719999999999995E-4</v>
      </c>
      <c r="F1378" s="9">
        <v>28.437999999999999</v>
      </c>
      <c r="G1378" s="9">
        <v>2.6669999999999998</v>
      </c>
      <c r="H1378" s="9">
        <v>87.332999999999998</v>
      </c>
      <c r="I1378" s="9">
        <v>-90</v>
      </c>
      <c r="J1378" s="9">
        <v>0.11799999999999999</v>
      </c>
      <c r="L1378" s="9">
        <v>0.40500000000000003</v>
      </c>
      <c r="M1378" s="12">
        <f t="shared" si="49"/>
        <v>0.14375599999999999</v>
      </c>
    </row>
    <row r="1379" spans="1:13" x14ac:dyDescent="0.25">
      <c r="A1379" s="1"/>
      <c r="B1379" s="1"/>
      <c r="C1379" s="1"/>
      <c r="D1379" s="9">
        <v>15</v>
      </c>
      <c r="E1379" s="10">
        <v>8.7259999999999996E-4</v>
      </c>
      <c r="F1379" s="9">
        <v>24.286000000000001</v>
      </c>
      <c r="G1379" s="9">
        <v>2.6669999999999998</v>
      </c>
      <c r="H1379" s="9">
        <v>63.332999999999998</v>
      </c>
      <c r="I1379" s="9">
        <v>-90</v>
      </c>
      <c r="J1379" s="9">
        <v>0.10299999999999999</v>
      </c>
      <c r="L1379" s="9">
        <v>0.53</v>
      </c>
      <c r="M1379" s="12">
        <f t="shared" si="49"/>
        <v>7.2744000000000003E-2</v>
      </c>
    </row>
    <row r="1380" spans="1:13" x14ac:dyDescent="0.25">
      <c r="A1380" s="1"/>
      <c r="B1380" s="1"/>
      <c r="C1380" s="1"/>
      <c r="D1380" s="9">
        <v>16</v>
      </c>
      <c r="E1380" s="10">
        <v>3.1159999999999998E-4</v>
      </c>
      <c r="F1380" s="9">
        <v>72.266999999999996</v>
      </c>
      <c r="G1380" s="9">
        <v>25</v>
      </c>
      <c r="H1380" s="9">
        <v>112.333</v>
      </c>
      <c r="I1380" s="9">
        <v>-90</v>
      </c>
      <c r="J1380" s="9">
        <v>3.2000000000000001E-2</v>
      </c>
      <c r="L1380" s="9">
        <v>0.48199999999999998</v>
      </c>
      <c r="M1380" s="12">
        <f t="shared" si="49"/>
        <v>3.1175999999999999E-2</v>
      </c>
    </row>
    <row r="1381" spans="1:13" x14ac:dyDescent="0.25">
      <c r="A1381" s="1"/>
      <c r="B1381" s="1"/>
      <c r="C1381" s="1"/>
      <c r="D1381" s="9">
        <v>1</v>
      </c>
      <c r="E1381" s="9">
        <v>6.0000000000000001E-3</v>
      </c>
      <c r="F1381" s="9">
        <v>247.797</v>
      </c>
      <c r="G1381" s="9">
        <v>0</v>
      </c>
      <c r="H1381" s="9">
        <v>255</v>
      </c>
      <c r="I1381" s="9">
        <v>-90</v>
      </c>
      <c r="J1381" s="9">
        <v>1.048</v>
      </c>
      <c r="L1381" s="9">
        <v>1.0609999999999999</v>
      </c>
      <c r="M1381" s="12">
        <f>1.732*J1403</f>
        <v>0.306564</v>
      </c>
    </row>
    <row r="1382" spans="1:13" x14ac:dyDescent="0.25">
      <c r="A1382" s="1"/>
      <c r="B1382" s="1"/>
      <c r="C1382" s="1"/>
      <c r="D1382" s="9">
        <v>2</v>
      </c>
      <c r="E1382" s="9">
        <v>6.0000000000000001E-3</v>
      </c>
      <c r="F1382" s="9">
        <v>246.65799999999999</v>
      </c>
      <c r="G1382" s="9">
        <v>0</v>
      </c>
      <c r="H1382" s="9">
        <v>255</v>
      </c>
      <c r="I1382" s="9">
        <v>-90</v>
      </c>
      <c r="J1382" s="9">
        <v>1.077</v>
      </c>
      <c r="L1382" s="9">
        <v>1.0349999999999999</v>
      </c>
      <c r="M1382" s="12">
        <f t="shared" ref="M1382:M1386" si="50">1.732*J1404</f>
        <v>0.174932</v>
      </c>
    </row>
    <row r="1383" spans="1:13" x14ac:dyDescent="0.25">
      <c r="A1383" s="1"/>
      <c r="B1383" s="1"/>
      <c r="C1383" s="1"/>
      <c r="D1383" s="9">
        <v>3</v>
      </c>
      <c r="E1383" s="9">
        <v>6.0000000000000001E-3</v>
      </c>
      <c r="F1383" s="9">
        <v>248.625</v>
      </c>
      <c r="G1383" s="9">
        <v>0</v>
      </c>
      <c r="H1383" s="9">
        <v>255</v>
      </c>
      <c r="I1383" s="9">
        <v>-90</v>
      </c>
      <c r="J1383" s="9">
        <v>0.94599999999999995</v>
      </c>
      <c r="L1383" s="9">
        <v>1.01</v>
      </c>
      <c r="M1383" s="12">
        <f t="shared" si="50"/>
        <v>0</v>
      </c>
    </row>
    <row r="1384" spans="1:13" x14ac:dyDescent="0.25">
      <c r="A1384" s="1"/>
      <c r="B1384" s="1"/>
      <c r="C1384" s="1"/>
      <c r="D1384" s="9">
        <v>4</v>
      </c>
      <c r="E1384" s="9">
        <v>6.0000000000000001E-3</v>
      </c>
      <c r="F1384" s="9">
        <v>250.59100000000001</v>
      </c>
      <c r="G1384" s="9">
        <v>0</v>
      </c>
      <c r="H1384" s="9">
        <v>255</v>
      </c>
      <c r="I1384" s="9">
        <v>-90</v>
      </c>
      <c r="J1384" s="9">
        <v>1.012</v>
      </c>
      <c r="L1384" s="9">
        <v>1.97</v>
      </c>
      <c r="M1384" s="12">
        <f t="shared" si="50"/>
        <v>0.21823200000000001</v>
      </c>
    </row>
    <row r="1385" spans="1:13" x14ac:dyDescent="0.25">
      <c r="A1385" s="1"/>
      <c r="B1385" s="1"/>
      <c r="C1385" s="1"/>
      <c r="D1385" s="9">
        <v>5</v>
      </c>
      <c r="E1385" s="9">
        <v>5.0000000000000001E-3</v>
      </c>
      <c r="F1385" s="9">
        <v>3.4049999999999998</v>
      </c>
      <c r="G1385" s="9">
        <v>0</v>
      </c>
      <c r="H1385" s="9">
        <v>214</v>
      </c>
      <c r="I1385" s="9">
        <v>-90</v>
      </c>
      <c r="J1385" s="9">
        <v>0.85699999999999998</v>
      </c>
      <c r="L1385" s="9">
        <v>1.944</v>
      </c>
      <c r="M1385" s="12">
        <f t="shared" si="50"/>
        <v>8.8331999999999994E-2</v>
      </c>
    </row>
    <row r="1386" spans="1:13" x14ac:dyDescent="0.25">
      <c r="A1386" s="1"/>
      <c r="B1386" s="1"/>
      <c r="C1386" s="1"/>
      <c r="D1386" s="9">
        <v>6</v>
      </c>
      <c r="E1386" s="9">
        <v>2E-3</v>
      </c>
      <c r="F1386" s="9">
        <v>3.2130000000000001</v>
      </c>
      <c r="G1386" s="9">
        <v>0</v>
      </c>
      <c r="H1386" s="9">
        <v>134.333</v>
      </c>
      <c r="I1386" s="9">
        <v>-90</v>
      </c>
      <c r="J1386" s="9">
        <v>0.40500000000000003</v>
      </c>
      <c r="L1386" s="9">
        <v>3.9649999999999999</v>
      </c>
      <c r="M1386" s="12">
        <f t="shared" si="50"/>
        <v>0.78805999999999998</v>
      </c>
    </row>
    <row r="1387" spans="1:13" x14ac:dyDescent="0.25">
      <c r="A1387" s="1"/>
      <c r="B1387" s="1"/>
      <c r="C1387" s="1"/>
      <c r="D1387" s="9">
        <v>7</v>
      </c>
      <c r="E1387" s="9">
        <v>3.0000000000000001E-3</v>
      </c>
      <c r="F1387" s="9">
        <v>3.222</v>
      </c>
      <c r="G1387" s="9">
        <v>0</v>
      </c>
      <c r="H1387" s="9">
        <v>186.333</v>
      </c>
      <c r="I1387" s="9">
        <v>-90</v>
      </c>
      <c r="J1387" s="9">
        <v>0.53</v>
      </c>
      <c r="L1387" s="9">
        <v>1.155</v>
      </c>
      <c r="M1387" s="12">
        <f>1.732*J1423</f>
        <v>0.33773999999999998</v>
      </c>
    </row>
    <row r="1388" spans="1:13" x14ac:dyDescent="0.25">
      <c r="A1388" s="1"/>
      <c r="B1388" s="1"/>
      <c r="C1388" s="1"/>
      <c r="D1388" s="9">
        <v>8</v>
      </c>
      <c r="E1388" s="9">
        <v>3.0000000000000001E-3</v>
      </c>
      <c r="F1388" s="9">
        <v>3.6629999999999998</v>
      </c>
      <c r="G1388" s="9">
        <v>0</v>
      </c>
      <c r="H1388" s="9">
        <v>123</v>
      </c>
      <c r="I1388" s="9">
        <v>-90</v>
      </c>
      <c r="J1388" s="9">
        <v>0.48199999999999998</v>
      </c>
      <c r="L1388" s="9">
        <v>1.149</v>
      </c>
      <c r="M1388" s="12">
        <f t="shared" ref="M1388:M1400" si="51">1.732*J1424</f>
        <v>0.22862400000000002</v>
      </c>
    </row>
    <row r="1389" spans="1:13" x14ac:dyDescent="0.25">
      <c r="A1389" s="1"/>
      <c r="B1389" s="1"/>
      <c r="C1389" s="1"/>
      <c r="D1389" s="9">
        <v>9</v>
      </c>
      <c r="E1389" s="9">
        <v>1E-3</v>
      </c>
      <c r="F1389" s="9">
        <v>48.161999999999999</v>
      </c>
      <c r="G1389" s="9">
        <v>0</v>
      </c>
      <c r="H1389" s="9">
        <v>82</v>
      </c>
      <c r="I1389" s="9">
        <v>-90</v>
      </c>
      <c r="J1389" s="9">
        <v>0.22600000000000001</v>
      </c>
      <c r="L1389" s="9">
        <v>1</v>
      </c>
      <c r="M1389" s="12">
        <f t="shared" si="51"/>
        <v>0.109116</v>
      </c>
    </row>
    <row r="1390" spans="1:13" x14ac:dyDescent="0.25">
      <c r="A1390" s="1"/>
      <c r="B1390" s="1"/>
      <c r="C1390" s="1"/>
      <c r="D1390" s="9">
        <v>10</v>
      </c>
      <c r="E1390" s="10">
        <v>4.6059999999999997E-4</v>
      </c>
      <c r="F1390" s="9">
        <v>101.30800000000001</v>
      </c>
      <c r="G1390" s="9">
        <v>21.667000000000002</v>
      </c>
      <c r="H1390" s="9">
        <v>140</v>
      </c>
      <c r="I1390" s="9">
        <v>-90</v>
      </c>
      <c r="J1390" s="9">
        <v>7.0999999999999994E-2</v>
      </c>
      <c r="L1390" s="9">
        <v>1.0629999999999999</v>
      </c>
      <c r="M1390" s="12">
        <f t="shared" si="51"/>
        <v>0.14895199999999997</v>
      </c>
    </row>
    <row r="1391" spans="1:13" x14ac:dyDescent="0.25">
      <c r="A1391" s="1"/>
      <c r="B1391" s="1"/>
      <c r="C1391" s="1"/>
      <c r="D1391" s="9">
        <v>11</v>
      </c>
      <c r="E1391" s="10">
        <v>7.4399999999999998E-4</v>
      </c>
      <c r="F1391" s="9">
        <v>15.635</v>
      </c>
      <c r="G1391" s="9">
        <v>5.3330000000000002</v>
      </c>
      <c r="H1391" s="9">
        <v>32.667000000000002</v>
      </c>
      <c r="I1391" s="9">
        <v>-90</v>
      </c>
      <c r="J1391" s="9">
        <v>0.11899999999999999</v>
      </c>
      <c r="L1391" s="9">
        <v>0.99399999999999999</v>
      </c>
      <c r="M1391" s="12">
        <f t="shared" si="51"/>
        <v>9.8724000000000006E-2</v>
      </c>
    </row>
    <row r="1392" spans="1:13" x14ac:dyDescent="0.25">
      <c r="A1392" s="1"/>
      <c r="B1392" s="1"/>
      <c r="C1392" s="1"/>
      <c r="D1392" s="9">
        <v>12</v>
      </c>
      <c r="E1392" s="10">
        <v>9.921000000000001E-4</v>
      </c>
      <c r="F1392" s="9">
        <v>44.213999999999999</v>
      </c>
      <c r="G1392" s="9">
        <v>5.3330000000000002</v>
      </c>
      <c r="H1392" s="9">
        <v>60.667000000000002</v>
      </c>
      <c r="I1392" s="9">
        <v>-90</v>
      </c>
      <c r="J1392" s="9">
        <v>0.161</v>
      </c>
      <c r="L1392" s="9">
        <v>0.98899999999999999</v>
      </c>
      <c r="M1392" s="12">
        <f t="shared" si="51"/>
        <v>0.15934399999999999</v>
      </c>
    </row>
    <row r="1393" spans="1:13" x14ac:dyDescent="0.25">
      <c r="A1393" s="1"/>
      <c r="B1393" s="1"/>
      <c r="C1393" s="1"/>
      <c r="D1393" s="9">
        <v>13</v>
      </c>
      <c r="E1393" s="10">
        <v>7.0859999999999999E-4</v>
      </c>
      <c r="F1393" s="9">
        <v>58.2</v>
      </c>
      <c r="G1393" s="9">
        <v>10.667</v>
      </c>
      <c r="H1393" s="9">
        <v>140</v>
      </c>
      <c r="I1393" s="9">
        <v>-90</v>
      </c>
      <c r="J1393" s="9">
        <v>0.113</v>
      </c>
      <c r="L1393" s="9">
        <v>1.0169999999999999</v>
      </c>
      <c r="M1393" s="12">
        <f t="shared" si="51"/>
        <v>0.29790399999999995</v>
      </c>
    </row>
    <row r="1394" spans="1:13" x14ac:dyDescent="0.25">
      <c r="A1394" s="1"/>
      <c r="B1394" s="1"/>
      <c r="C1394" s="1"/>
      <c r="D1394" s="9">
        <v>14</v>
      </c>
      <c r="E1394" s="10">
        <v>5.3149999999999996E-4</v>
      </c>
      <c r="F1394" s="9">
        <v>135.422</v>
      </c>
      <c r="G1394" s="9">
        <v>32.667000000000002</v>
      </c>
      <c r="H1394" s="9">
        <v>170.333</v>
      </c>
      <c r="I1394" s="9">
        <v>-90</v>
      </c>
      <c r="J1394" s="9">
        <v>8.3000000000000004E-2</v>
      </c>
      <c r="L1394" s="9">
        <v>1.046</v>
      </c>
      <c r="M1394" s="12">
        <f t="shared" si="51"/>
        <v>0.36891599999999997</v>
      </c>
    </row>
    <row r="1395" spans="1:13" x14ac:dyDescent="0.25">
      <c r="A1395" s="1"/>
      <c r="B1395" s="1"/>
      <c r="C1395" s="1"/>
      <c r="D1395" s="9">
        <v>15</v>
      </c>
      <c r="E1395" s="10">
        <v>2.834E-4</v>
      </c>
      <c r="F1395" s="9">
        <v>124.833</v>
      </c>
      <c r="G1395" s="9">
        <v>30.332999999999998</v>
      </c>
      <c r="H1395" s="9">
        <v>219.333</v>
      </c>
      <c r="I1395" s="9">
        <v>-90</v>
      </c>
      <c r="J1395" s="9">
        <v>4.2000000000000003E-2</v>
      </c>
      <c r="L1395" s="9">
        <v>0.66100000000000003</v>
      </c>
      <c r="M1395" s="12">
        <f t="shared" si="51"/>
        <v>7.9671999999999993E-2</v>
      </c>
    </row>
    <row r="1396" spans="1:13" x14ac:dyDescent="0.25">
      <c r="A1396" s="1"/>
      <c r="B1396" s="1"/>
      <c r="C1396" s="1"/>
      <c r="D1396" s="9">
        <v>16</v>
      </c>
      <c r="E1396" s="10">
        <v>1.417E-4</v>
      </c>
      <c r="F1396" s="9">
        <v>72</v>
      </c>
      <c r="G1396" s="9">
        <v>30.332999999999998</v>
      </c>
      <c r="H1396" s="9">
        <v>140</v>
      </c>
      <c r="I1396" s="9">
        <v>-90</v>
      </c>
      <c r="J1396" s="9">
        <v>1.7999999999999999E-2</v>
      </c>
      <c r="L1396" s="9">
        <v>0.96599999999999997</v>
      </c>
      <c r="M1396" s="12">
        <f t="shared" si="51"/>
        <v>0.29790399999999995</v>
      </c>
    </row>
    <row r="1397" spans="1:13" x14ac:dyDescent="0.25">
      <c r="A1397" s="1"/>
      <c r="B1397" s="1"/>
      <c r="C1397" s="1"/>
      <c r="D1397" s="9">
        <v>1</v>
      </c>
      <c r="E1397" s="9">
        <v>1.4E-2</v>
      </c>
      <c r="F1397" s="9">
        <v>230.96100000000001</v>
      </c>
      <c r="G1397" s="9">
        <v>0</v>
      </c>
      <c r="H1397" s="9">
        <v>255</v>
      </c>
      <c r="I1397" s="9">
        <v>-90</v>
      </c>
      <c r="J1397" s="9">
        <v>1.0609999999999999</v>
      </c>
      <c r="L1397" s="9">
        <v>0.48899999999999999</v>
      </c>
      <c r="M1397" s="12">
        <f t="shared" si="51"/>
        <v>7.9671999999999993E-2</v>
      </c>
    </row>
    <row r="1398" spans="1:13" x14ac:dyDescent="0.25">
      <c r="A1398" s="1"/>
      <c r="B1398" s="1"/>
      <c r="C1398" s="1"/>
      <c r="D1398" s="9">
        <v>2</v>
      </c>
      <c r="E1398" s="9">
        <v>1.2999999999999999E-2</v>
      </c>
      <c r="F1398" s="9">
        <v>230.482</v>
      </c>
      <c r="G1398" s="9">
        <v>0</v>
      </c>
      <c r="H1398" s="9">
        <v>255</v>
      </c>
      <c r="I1398" s="9">
        <v>-90</v>
      </c>
      <c r="J1398" s="9">
        <v>1.0349999999999999</v>
      </c>
      <c r="L1398" s="9">
        <v>1.31</v>
      </c>
      <c r="M1398" s="12">
        <f t="shared" si="51"/>
        <v>6.9279999999999994E-2</v>
      </c>
    </row>
    <row r="1399" spans="1:13" x14ac:dyDescent="0.25">
      <c r="A1399" s="1"/>
      <c r="B1399" s="1"/>
      <c r="C1399" s="1"/>
      <c r="D1399" s="9">
        <v>3</v>
      </c>
      <c r="E1399" s="9">
        <v>1.2999999999999999E-2</v>
      </c>
      <c r="F1399" s="9">
        <v>232.88499999999999</v>
      </c>
      <c r="G1399" s="9">
        <v>8</v>
      </c>
      <c r="H1399" s="9">
        <v>255</v>
      </c>
      <c r="I1399" s="9">
        <v>-90</v>
      </c>
      <c r="J1399" s="9">
        <v>1.01</v>
      </c>
      <c r="L1399" s="9">
        <v>1.3160000000000001</v>
      </c>
      <c r="M1399" s="12">
        <f t="shared" si="51"/>
        <v>5.0228000000000002E-2</v>
      </c>
    </row>
    <row r="1400" spans="1:13" x14ac:dyDescent="0.25">
      <c r="A1400" s="1"/>
      <c r="B1400" s="1"/>
      <c r="C1400" s="1"/>
      <c r="D1400" s="9">
        <v>4</v>
      </c>
      <c r="E1400" s="9">
        <v>2.5000000000000001E-2</v>
      </c>
      <c r="F1400" s="9">
        <v>4.2249999999999996</v>
      </c>
      <c r="G1400" s="9">
        <v>0</v>
      </c>
      <c r="H1400" s="9">
        <v>189</v>
      </c>
      <c r="I1400" s="9">
        <v>-90</v>
      </c>
      <c r="J1400" s="9">
        <v>1.97</v>
      </c>
      <c r="L1400" s="9">
        <v>0.73599999999999999</v>
      </c>
      <c r="M1400" s="12">
        <f t="shared" si="51"/>
        <v>0.169736</v>
      </c>
    </row>
    <row r="1401" spans="1:13" x14ac:dyDescent="0.25">
      <c r="A1401" s="1"/>
      <c r="B1401" s="1"/>
      <c r="C1401" s="1"/>
      <c r="D1401" s="9">
        <v>5</v>
      </c>
      <c r="E1401" s="9">
        <v>2.5000000000000001E-2</v>
      </c>
      <c r="F1401" s="9">
        <v>8.5809999999999995</v>
      </c>
      <c r="G1401" s="9">
        <v>0</v>
      </c>
      <c r="H1401" s="9">
        <v>239</v>
      </c>
      <c r="I1401" s="9">
        <v>-90</v>
      </c>
      <c r="J1401" s="9">
        <v>1.944</v>
      </c>
    </row>
    <row r="1402" spans="1:13" x14ac:dyDescent="0.25">
      <c r="A1402" s="1"/>
      <c r="B1402" s="1"/>
      <c r="C1402" s="1"/>
      <c r="D1402" s="9">
        <v>6</v>
      </c>
      <c r="E1402" s="9">
        <v>0.05</v>
      </c>
      <c r="F1402" s="9">
        <v>1.1040000000000001</v>
      </c>
      <c r="G1402" s="9">
        <v>0</v>
      </c>
      <c r="H1402" s="9">
        <v>173</v>
      </c>
      <c r="I1402" s="9">
        <v>-90</v>
      </c>
      <c r="J1402" s="9">
        <v>3.9649999999999999</v>
      </c>
    </row>
    <row r="1403" spans="1:13" x14ac:dyDescent="0.25">
      <c r="A1403" s="1"/>
      <c r="B1403" s="1"/>
      <c r="C1403" s="1"/>
      <c r="D1403" s="9">
        <v>7</v>
      </c>
      <c r="E1403" s="9">
        <v>2E-3</v>
      </c>
      <c r="F1403" s="9">
        <v>64.289000000000001</v>
      </c>
      <c r="G1403" s="9">
        <v>13.333</v>
      </c>
      <c r="H1403" s="9">
        <v>148</v>
      </c>
      <c r="I1403" s="9">
        <v>-90</v>
      </c>
      <c r="J1403" s="9">
        <v>0.17699999999999999</v>
      </c>
    </row>
    <row r="1404" spans="1:13" x14ac:dyDescent="0.25">
      <c r="A1404" s="1"/>
      <c r="B1404" s="1"/>
      <c r="C1404" s="1"/>
      <c r="D1404" s="9">
        <v>8</v>
      </c>
      <c r="E1404" s="9">
        <v>1E-3</v>
      </c>
      <c r="F1404" s="9">
        <v>138.96299999999999</v>
      </c>
      <c r="G1404" s="9">
        <v>25</v>
      </c>
      <c r="H1404" s="9">
        <v>255</v>
      </c>
      <c r="I1404" s="9">
        <v>-90</v>
      </c>
      <c r="J1404" s="9">
        <v>0.10100000000000001</v>
      </c>
    </row>
    <row r="1405" spans="1:13" x14ac:dyDescent="0.25">
      <c r="A1405" s="1"/>
      <c r="B1405" s="1"/>
      <c r="C1405" s="1"/>
      <c r="D1405" s="9">
        <v>9</v>
      </c>
      <c r="E1405" s="9">
        <v>78.817999999999998</v>
      </c>
      <c r="F1405" s="9">
        <v>222.77500000000001</v>
      </c>
      <c r="G1405" s="9">
        <v>0</v>
      </c>
      <c r="H1405" s="9">
        <v>255</v>
      </c>
      <c r="I1405" s="9">
        <v>0</v>
      </c>
      <c r="J1405" s="9">
        <v>0</v>
      </c>
    </row>
    <row r="1406" spans="1:13" x14ac:dyDescent="0.25">
      <c r="A1406" s="1"/>
      <c r="B1406" s="1"/>
      <c r="C1406" s="1"/>
      <c r="D1406" s="9">
        <v>10</v>
      </c>
      <c r="E1406" s="9">
        <v>2E-3</v>
      </c>
      <c r="F1406" s="9">
        <v>79.424000000000007</v>
      </c>
      <c r="G1406" s="9">
        <v>33</v>
      </c>
      <c r="H1406" s="9">
        <v>104.333</v>
      </c>
      <c r="I1406" s="9">
        <v>-90</v>
      </c>
      <c r="J1406" s="9">
        <v>0.126</v>
      </c>
    </row>
    <row r="1407" spans="1:13" x14ac:dyDescent="0.25">
      <c r="A1407" s="1"/>
      <c r="B1407" s="1"/>
      <c r="C1407" s="1"/>
      <c r="D1407" s="9">
        <v>11</v>
      </c>
      <c r="E1407" s="10">
        <v>7.9710000000000002E-4</v>
      </c>
      <c r="F1407" s="9">
        <v>66.132999999999996</v>
      </c>
      <c r="G1407" s="9">
        <v>13.333</v>
      </c>
      <c r="H1407" s="9">
        <v>162</v>
      </c>
      <c r="I1407" s="9">
        <v>-90</v>
      </c>
      <c r="J1407" s="9">
        <v>5.0999999999999997E-2</v>
      </c>
    </row>
    <row r="1408" spans="1:13" x14ac:dyDescent="0.25">
      <c r="A1408" s="1"/>
      <c r="B1408" s="1"/>
      <c r="C1408" s="1"/>
      <c r="D1408" s="9">
        <v>12</v>
      </c>
      <c r="E1408" s="9">
        <v>6.0000000000000001E-3</v>
      </c>
      <c r="F1408" s="9">
        <v>40.18</v>
      </c>
      <c r="G1408" s="9">
        <v>8</v>
      </c>
      <c r="H1408" s="9">
        <v>115</v>
      </c>
      <c r="I1408" s="9">
        <v>-90</v>
      </c>
      <c r="J1408" s="9">
        <v>0.45500000000000002</v>
      </c>
    </row>
    <row r="1409" spans="1:10" x14ac:dyDescent="0.25">
      <c r="A1409" s="1"/>
      <c r="B1409" s="1"/>
      <c r="C1409" s="1"/>
      <c r="D1409" s="9">
        <v>1</v>
      </c>
      <c r="E1409" s="9">
        <v>7.0000000000000001E-3</v>
      </c>
      <c r="F1409" s="9">
        <v>247.751</v>
      </c>
      <c r="G1409" s="9">
        <v>0</v>
      </c>
      <c r="H1409" s="9">
        <v>255</v>
      </c>
      <c r="I1409" s="9">
        <v>-90</v>
      </c>
      <c r="J1409" s="9">
        <v>1.155</v>
      </c>
    </row>
    <row r="1410" spans="1:10" x14ac:dyDescent="0.25">
      <c r="A1410" s="1"/>
      <c r="B1410" s="1"/>
      <c r="C1410" s="1"/>
      <c r="D1410" s="9">
        <v>2</v>
      </c>
      <c r="E1410" s="9">
        <v>7.0000000000000001E-3</v>
      </c>
      <c r="F1410" s="9">
        <v>246.74299999999999</v>
      </c>
      <c r="G1410" s="9">
        <v>0</v>
      </c>
      <c r="H1410" s="9">
        <v>255</v>
      </c>
      <c r="I1410" s="9">
        <v>-90</v>
      </c>
      <c r="J1410" s="9">
        <v>1.149</v>
      </c>
    </row>
    <row r="1411" spans="1:10" x14ac:dyDescent="0.25">
      <c r="A1411" s="1"/>
      <c r="B1411" s="1"/>
      <c r="C1411" s="1"/>
      <c r="D1411" s="9">
        <v>3</v>
      </c>
      <c r="E1411" s="9">
        <v>6.0000000000000001E-3</v>
      </c>
      <c r="F1411" s="9">
        <v>171.47</v>
      </c>
      <c r="G1411" s="9">
        <v>0</v>
      </c>
      <c r="H1411" s="9">
        <v>189</v>
      </c>
      <c r="I1411" s="9">
        <v>-90</v>
      </c>
      <c r="J1411" s="9">
        <v>1</v>
      </c>
    </row>
    <row r="1412" spans="1:10" x14ac:dyDescent="0.25">
      <c r="A1412" s="1"/>
      <c r="B1412" s="1"/>
      <c r="C1412" s="1"/>
      <c r="D1412" s="9">
        <v>4</v>
      </c>
      <c r="E1412" s="9">
        <v>6.0000000000000001E-3</v>
      </c>
      <c r="F1412" s="9">
        <v>251.19499999999999</v>
      </c>
      <c r="G1412" s="9">
        <v>0</v>
      </c>
      <c r="H1412" s="9">
        <v>255</v>
      </c>
      <c r="I1412" s="9">
        <v>-90</v>
      </c>
      <c r="J1412" s="9">
        <v>1.0629999999999999</v>
      </c>
    </row>
    <row r="1413" spans="1:10" x14ac:dyDescent="0.25">
      <c r="A1413" s="1"/>
      <c r="B1413" s="1"/>
      <c r="C1413" s="1"/>
      <c r="D1413" s="9">
        <v>5</v>
      </c>
      <c r="E1413" s="9">
        <v>6.0000000000000001E-3</v>
      </c>
      <c r="F1413" s="9">
        <v>249.048</v>
      </c>
      <c r="G1413" s="9">
        <v>8</v>
      </c>
      <c r="H1413" s="9">
        <v>255</v>
      </c>
      <c r="I1413" s="9">
        <v>-90</v>
      </c>
      <c r="J1413" s="9">
        <v>0.99399999999999999</v>
      </c>
    </row>
    <row r="1414" spans="1:10" x14ac:dyDescent="0.25">
      <c r="A1414" s="1"/>
      <c r="B1414" s="1"/>
      <c r="C1414" s="1"/>
      <c r="D1414" s="9">
        <v>6</v>
      </c>
      <c r="E1414" s="9">
        <v>6.0000000000000001E-3</v>
      </c>
      <c r="F1414" s="9">
        <v>233.881</v>
      </c>
      <c r="G1414" s="9">
        <v>8</v>
      </c>
      <c r="H1414" s="9">
        <v>249.667</v>
      </c>
      <c r="I1414" s="9">
        <v>-90</v>
      </c>
      <c r="J1414" s="9">
        <v>0.98899999999999999</v>
      </c>
    </row>
    <row r="1415" spans="1:10" x14ac:dyDescent="0.25">
      <c r="A1415" s="1"/>
      <c r="B1415" s="1"/>
      <c r="C1415" s="1"/>
      <c r="D1415" s="9">
        <v>7</v>
      </c>
      <c r="E1415" s="9">
        <v>6.0000000000000001E-3</v>
      </c>
      <c r="F1415" s="9">
        <v>237.50700000000001</v>
      </c>
      <c r="G1415" s="9">
        <v>8</v>
      </c>
      <c r="H1415" s="9">
        <v>255</v>
      </c>
      <c r="I1415" s="9">
        <v>-90</v>
      </c>
      <c r="J1415" s="9">
        <v>1.0169999999999999</v>
      </c>
    </row>
    <row r="1416" spans="1:10" x14ac:dyDescent="0.25">
      <c r="A1416" s="1"/>
      <c r="B1416" s="1"/>
      <c r="C1416" s="1"/>
      <c r="D1416" s="9">
        <v>8</v>
      </c>
      <c r="E1416" s="9">
        <v>6.0000000000000001E-3</v>
      </c>
      <c r="F1416" s="9">
        <v>0.373</v>
      </c>
      <c r="G1416" s="9">
        <v>0</v>
      </c>
      <c r="H1416" s="9">
        <v>33</v>
      </c>
      <c r="I1416" s="9">
        <v>-90</v>
      </c>
      <c r="J1416" s="9">
        <v>1.046</v>
      </c>
    </row>
    <row r="1417" spans="1:10" x14ac:dyDescent="0.25">
      <c r="A1417" s="1"/>
      <c r="B1417" s="1"/>
      <c r="C1417" s="1"/>
      <c r="D1417" s="9">
        <v>9</v>
      </c>
      <c r="E1417" s="9">
        <v>4.0000000000000001E-3</v>
      </c>
      <c r="F1417" s="9">
        <v>3.4569999999999999</v>
      </c>
      <c r="G1417" s="9">
        <v>0</v>
      </c>
      <c r="H1417" s="9">
        <v>206</v>
      </c>
      <c r="I1417" s="9">
        <v>-90</v>
      </c>
      <c r="J1417" s="9">
        <v>0.66100000000000003</v>
      </c>
    </row>
    <row r="1418" spans="1:10" x14ac:dyDescent="0.25">
      <c r="A1418" s="1"/>
      <c r="B1418" s="1"/>
      <c r="C1418" s="1"/>
      <c r="D1418" s="9">
        <v>10</v>
      </c>
      <c r="E1418" s="9">
        <v>6.0000000000000001E-3</v>
      </c>
      <c r="F1418" s="9">
        <v>0.112</v>
      </c>
      <c r="G1418" s="9">
        <v>0</v>
      </c>
      <c r="H1418" s="9">
        <v>19</v>
      </c>
      <c r="I1418" s="9">
        <v>-90</v>
      </c>
      <c r="J1418" s="9">
        <v>0.96599999999999997</v>
      </c>
    </row>
    <row r="1419" spans="1:10" x14ac:dyDescent="0.25">
      <c r="A1419" s="1"/>
      <c r="B1419" s="1"/>
      <c r="C1419" s="1"/>
      <c r="D1419" s="9">
        <v>11</v>
      </c>
      <c r="E1419" s="9">
        <v>3.0000000000000001E-3</v>
      </c>
      <c r="F1419" s="9">
        <v>0</v>
      </c>
      <c r="G1419" s="9">
        <v>0</v>
      </c>
      <c r="H1419" s="9">
        <v>0</v>
      </c>
      <c r="I1419" s="9">
        <v>-90</v>
      </c>
      <c r="J1419" s="9">
        <v>0.48899999999999999</v>
      </c>
    </row>
    <row r="1420" spans="1:10" x14ac:dyDescent="0.25">
      <c r="A1420" s="1"/>
      <c r="B1420" s="1"/>
      <c r="C1420" s="1"/>
      <c r="D1420" s="9">
        <v>12</v>
      </c>
      <c r="E1420" s="9">
        <v>8.0000000000000002E-3</v>
      </c>
      <c r="F1420" s="9">
        <v>0.94499999999999995</v>
      </c>
      <c r="G1420" s="9">
        <v>0</v>
      </c>
      <c r="H1420" s="9">
        <v>153.333</v>
      </c>
      <c r="I1420" s="9">
        <v>-90</v>
      </c>
      <c r="J1420" s="9">
        <v>1.31</v>
      </c>
    </row>
    <row r="1421" spans="1:10" x14ac:dyDescent="0.25">
      <c r="A1421" s="1"/>
      <c r="B1421" s="1"/>
      <c r="C1421" s="1"/>
      <c r="D1421" s="9">
        <v>13</v>
      </c>
      <c r="E1421" s="9">
        <v>8.0000000000000002E-3</v>
      </c>
      <c r="F1421" s="9">
        <v>5.43</v>
      </c>
      <c r="G1421" s="9">
        <v>0</v>
      </c>
      <c r="H1421" s="9">
        <v>255</v>
      </c>
      <c r="I1421" s="9">
        <v>-90</v>
      </c>
      <c r="J1421" s="9">
        <v>1.3160000000000001</v>
      </c>
    </row>
    <row r="1422" spans="1:10" x14ac:dyDescent="0.25">
      <c r="A1422" s="1"/>
      <c r="B1422" s="1"/>
      <c r="C1422" s="1"/>
      <c r="D1422" s="9">
        <v>14</v>
      </c>
      <c r="E1422" s="9">
        <v>4.0000000000000001E-3</v>
      </c>
      <c r="F1422" s="9">
        <v>1.512</v>
      </c>
      <c r="G1422" s="9">
        <v>0</v>
      </c>
      <c r="H1422" s="9">
        <v>140</v>
      </c>
      <c r="I1422" s="9">
        <v>-90</v>
      </c>
      <c r="J1422" s="9">
        <v>0.73599999999999999</v>
      </c>
    </row>
    <row r="1423" spans="1:10" x14ac:dyDescent="0.25">
      <c r="A1423" s="1"/>
      <c r="B1423" s="1"/>
      <c r="C1423" s="1"/>
      <c r="D1423" s="9">
        <v>15</v>
      </c>
      <c r="E1423" s="9">
        <v>1E-3</v>
      </c>
      <c r="F1423" s="9">
        <v>174.876</v>
      </c>
      <c r="G1423" s="9">
        <v>0</v>
      </c>
      <c r="H1423" s="9">
        <v>206</v>
      </c>
      <c r="I1423" s="9">
        <v>-90</v>
      </c>
      <c r="J1423" s="9">
        <v>0.19500000000000001</v>
      </c>
    </row>
    <row r="1424" spans="1:10" x14ac:dyDescent="0.25">
      <c r="A1424" s="1"/>
      <c r="B1424" s="1"/>
      <c r="C1424" s="1"/>
      <c r="D1424" s="9">
        <v>16</v>
      </c>
      <c r="E1424" s="10">
        <v>7.9270000000000002E-4</v>
      </c>
      <c r="F1424" s="9">
        <v>126.208</v>
      </c>
      <c r="G1424" s="9">
        <v>33</v>
      </c>
      <c r="H1424" s="9">
        <v>148</v>
      </c>
      <c r="I1424" s="9">
        <v>-90</v>
      </c>
      <c r="J1424" s="9">
        <v>0.13200000000000001</v>
      </c>
    </row>
    <row r="1425" spans="1:13" x14ac:dyDescent="0.25">
      <c r="A1425" s="1"/>
      <c r="B1425" s="1"/>
      <c r="C1425" s="1"/>
      <c r="D1425" s="9">
        <v>17</v>
      </c>
      <c r="E1425" s="10">
        <v>3.9639999999999999E-4</v>
      </c>
      <c r="F1425" s="9">
        <v>112.02800000000001</v>
      </c>
      <c r="G1425" s="9">
        <v>19</v>
      </c>
      <c r="H1425" s="9">
        <v>142.667</v>
      </c>
      <c r="I1425" s="9">
        <v>-90</v>
      </c>
      <c r="J1425" s="9">
        <v>6.3E-2</v>
      </c>
    </row>
    <row r="1426" spans="1:13" x14ac:dyDescent="0.25">
      <c r="A1426" s="1"/>
      <c r="B1426" s="1"/>
      <c r="C1426" s="1"/>
      <c r="D1426" s="9">
        <v>18</v>
      </c>
      <c r="E1426" s="10">
        <v>5.285E-4</v>
      </c>
      <c r="F1426" s="9">
        <v>92.5</v>
      </c>
      <c r="G1426" s="9">
        <v>0</v>
      </c>
      <c r="H1426" s="9">
        <v>142.667</v>
      </c>
      <c r="I1426" s="9">
        <v>-90</v>
      </c>
      <c r="J1426" s="9">
        <v>8.5999999999999993E-2</v>
      </c>
    </row>
    <row r="1427" spans="1:13" x14ac:dyDescent="0.25">
      <c r="A1427" s="1"/>
      <c r="B1427" s="1"/>
      <c r="C1427" s="1"/>
      <c r="D1427" s="9">
        <v>19</v>
      </c>
      <c r="E1427" s="10">
        <v>3.6329999999999999E-4</v>
      </c>
      <c r="F1427" s="9">
        <v>32.332999999999998</v>
      </c>
      <c r="G1427" s="9">
        <v>8</v>
      </c>
      <c r="H1427" s="9">
        <v>55</v>
      </c>
      <c r="I1427" s="9">
        <v>-90</v>
      </c>
      <c r="J1427" s="9">
        <v>5.7000000000000002E-2</v>
      </c>
    </row>
    <row r="1428" spans="1:13" x14ac:dyDescent="0.25">
      <c r="A1428" s="1"/>
      <c r="B1428" s="1"/>
      <c r="C1428" s="1"/>
      <c r="D1428" s="9">
        <v>20</v>
      </c>
      <c r="E1428" s="10">
        <v>5.6150000000000004E-4</v>
      </c>
      <c r="F1428" s="9">
        <v>23.686</v>
      </c>
      <c r="G1428" s="9">
        <v>0</v>
      </c>
      <c r="H1428" s="9">
        <v>55</v>
      </c>
      <c r="I1428" s="9">
        <v>-90</v>
      </c>
      <c r="J1428" s="9">
        <v>9.1999999999999998E-2</v>
      </c>
    </row>
    <row r="1429" spans="1:13" x14ac:dyDescent="0.25">
      <c r="A1429" s="1"/>
      <c r="B1429" s="1"/>
      <c r="C1429" s="1"/>
      <c r="D1429" s="9">
        <v>21</v>
      </c>
      <c r="E1429" s="9">
        <v>1E-3</v>
      </c>
      <c r="F1429" s="9">
        <v>203.92500000000001</v>
      </c>
      <c r="G1429" s="9">
        <v>25</v>
      </c>
      <c r="H1429" s="9">
        <v>239</v>
      </c>
      <c r="I1429" s="9">
        <v>-90</v>
      </c>
      <c r="J1429" s="9">
        <v>0.17199999999999999</v>
      </c>
    </row>
    <row r="1430" spans="1:13" x14ac:dyDescent="0.25">
      <c r="A1430" s="1"/>
      <c r="B1430" s="1"/>
      <c r="C1430" s="1"/>
      <c r="D1430" s="9">
        <v>22</v>
      </c>
      <c r="E1430" s="9">
        <v>1E-3</v>
      </c>
      <c r="F1430" s="9">
        <v>54.332999999999998</v>
      </c>
      <c r="G1430" s="9">
        <v>0</v>
      </c>
      <c r="H1430" s="9">
        <v>66</v>
      </c>
      <c r="I1430" s="9">
        <v>-90</v>
      </c>
      <c r="J1430" s="9">
        <v>0.21299999999999999</v>
      </c>
    </row>
    <row r="1431" spans="1:13" x14ac:dyDescent="0.25">
      <c r="A1431" s="1"/>
      <c r="B1431" s="1"/>
      <c r="C1431" s="1"/>
      <c r="D1431" s="9">
        <v>23</v>
      </c>
      <c r="E1431" s="10">
        <v>2.9730000000000002E-4</v>
      </c>
      <c r="F1431" s="9">
        <v>112.37</v>
      </c>
      <c r="G1431" s="9">
        <v>8</v>
      </c>
      <c r="H1431" s="9">
        <v>173</v>
      </c>
      <c r="I1431" s="9">
        <v>-90</v>
      </c>
      <c r="J1431" s="9">
        <v>4.5999999999999999E-2</v>
      </c>
    </row>
    <row r="1432" spans="1:13" x14ac:dyDescent="0.25">
      <c r="A1432" s="1"/>
      <c r="B1432" s="1"/>
      <c r="C1432" s="1"/>
      <c r="D1432" s="9">
        <v>24</v>
      </c>
      <c r="E1432" s="9">
        <v>1E-3</v>
      </c>
      <c r="F1432" s="9">
        <v>50.558999999999997</v>
      </c>
      <c r="G1432" s="9">
        <v>19</v>
      </c>
      <c r="H1432" s="9">
        <v>84.667000000000002</v>
      </c>
      <c r="I1432" s="9">
        <v>-90</v>
      </c>
      <c r="J1432" s="9">
        <v>0.17199999999999999</v>
      </c>
    </row>
    <row r="1433" spans="1:13" x14ac:dyDescent="0.25">
      <c r="A1433" s="1"/>
      <c r="B1433" s="1"/>
      <c r="C1433" s="1"/>
      <c r="D1433" s="9">
        <v>25</v>
      </c>
      <c r="E1433" s="10">
        <v>2.9730000000000002E-4</v>
      </c>
      <c r="F1433" s="9">
        <v>33.777999999999999</v>
      </c>
      <c r="G1433" s="9">
        <v>19</v>
      </c>
      <c r="H1433" s="9">
        <v>66</v>
      </c>
      <c r="I1433" s="9">
        <v>-90</v>
      </c>
      <c r="J1433" s="9">
        <v>4.5999999999999999E-2</v>
      </c>
    </row>
    <row r="1434" spans="1:13" x14ac:dyDescent="0.25">
      <c r="A1434" s="1"/>
      <c r="B1434" s="1"/>
      <c r="C1434" s="1"/>
      <c r="D1434" s="9">
        <v>26</v>
      </c>
      <c r="E1434" s="10">
        <v>2.6420000000000003E-4</v>
      </c>
      <c r="F1434" s="9">
        <v>133.375</v>
      </c>
      <c r="G1434" s="9">
        <v>33</v>
      </c>
      <c r="H1434" s="9">
        <v>211.333</v>
      </c>
      <c r="I1434" s="9">
        <v>-90</v>
      </c>
      <c r="J1434" s="9">
        <v>0.04</v>
      </c>
    </row>
    <row r="1435" spans="1:13" x14ac:dyDescent="0.25">
      <c r="A1435" s="1"/>
      <c r="B1435" s="1"/>
      <c r="C1435" s="1"/>
      <c r="D1435" s="9">
        <v>27</v>
      </c>
      <c r="E1435" s="10">
        <v>1.9819999999999999E-4</v>
      </c>
      <c r="F1435" s="9">
        <v>85.444000000000003</v>
      </c>
      <c r="G1435" s="9">
        <v>25</v>
      </c>
      <c r="H1435" s="9">
        <v>140</v>
      </c>
      <c r="I1435" s="9">
        <v>-90</v>
      </c>
      <c r="J1435" s="9">
        <v>2.9000000000000001E-2</v>
      </c>
    </row>
    <row r="1436" spans="1:13" x14ac:dyDescent="0.25">
      <c r="A1436" s="1"/>
      <c r="B1436" s="1"/>
      <c r="C1436" s="1"/>
      <c r="D1436" s="9">
        <v>28</v>
      </c>
      <c r="E1436" s="10">
        <v>5.9449999999999998E-4</v>
      </c>
      <c r="F1436" s="9">
        <v>124.185</v>
      </c>
      <c r="G1436" s="9">
        <v>33</v>
      </c>
      <c r="H1436" s="9">
        <v>222</v>
      </c>
      <c r="I1436" s="9">
        <v>-90</v>
      </c>
      <c r="J1436" s="9">
        <v>9.8000000000000004E-2</v>
      </c>
    </row>
    <row r="1437" spans="1:13" x14ac:dyDescent="0.25">
      <c r="A1437" s="1"/>
      <c r="B1437" s="1"/>
      <c r="C1437" s="1"/>
      <c r="D1437" s="1"/>
      <c r="E1437" s="1"/>
      <c r="F1437" s="1"/>
      <c r="G1437" s="1"/>
      <c r="H1437" s="1"/>
    </row>
    <row r="1438" spans="1:13" ht="18.600000000000001" customHeight="1" x14ac:dyDescent="0.25">
      <c r="A1438" s="1">
        <v>21</v>
      </c>
      <c r="B1438" s="1" t="s">
        <v>182</v>
      </c>
      <c r="C1438" s="1" t="s">
        <v>15</v>
      </c>
      <c r="D1438" s="1"/>
      <c r="E1438" s="1" t="s">
        <v>184</v>
      </c>
      <c r="F1438" s="1" t="s">
        <v>29</v>
      </c>
      <c r="G1438" s="1" t="s">
        <v>599</v>
      </c>
      <c r="H1438" s="1">
        <v>3</v>
      </c>
      <c r="I1438">
        <v>0.42699999999999999</v>
      </c>
      <c r="J1438">
        <v>0.17666399999999999</v>
      </c>
      <c r="K1438">
        <v>3</v>
      </c>
      <c r="L1438">
        <v>0.997</v>
      </c>
      <c r="M1438">
        <v>0.17666399999999999</v>
      </c>
    </row>
    <row r="1439" spans="1:13" ht="18.600000000000001" customHeight="1" x14ac:dyDescent="0.25">
      <c r="A1439" s="1"/>
      <c r="B1439" s="1" t="s">
        <v>182</v>
      </c>
      <c r="C1439" s="1" t="s">
        <v>15</v>
      </c>
      <c r="D1439" s="1"/>
      <c r="E1439" s="1" t="s">
        <v>184</v>
      </c>
      <c r="F1439" s="1" t="s">
        <v>29</v>
      </c>
      <c r="G1439" s="1" t="s">
        <v>600</v>
      </c>
      <c r="H1439" s="1">
        <v>3</v>
      </c>
      <c r="I1439">
        <v>0.7</v>
      </c>
      <c r="J1439">
        <v>0.12297199999999998</v>
      </c>
      <c r="K1439">
        <v>3</v>
      </c>
      <c r="L1439">
        <v>0.96199999999999997</v>
      </c>
      <c r="M1439">
        <v>9.8724000000000006E-2</v>
      </c>
    </row>
    <row r="1440" spans="1:13" ht="18.600000000000001" customHeight="1" x14ac:dyDescent="0.25">
      <c r="A1440" s="1"/>
      <c r="B1440" s="1" t="s">
        <v>182</v>
      </c>
      <c r="C1440" s="1" t="s">
        <v>15</v>
      </c>
      <c r="D1440" s="1"/>
      <c r="E1440" s="1" t="s">
        <v>184</v>
      </c>
      <c r="F1440" s="1" t="s">
        <v>29</v>
      </c>
      <c r="G1440" s="1" t="s">
        <v>595</v>
      </c>
      <c r="H1440" s="1">
        <v>3</v>
      </c>
      <c r="I1440">
        <v>0.71399999999999997</v>
      </c>
      <c r="J1440">
        <v>9.8724000000000006E-2</v>
      </c>
      <c r="K1440">
        <v>3</v>
      </c>
      <c r="L1440">
        <v>0.99099999999999999</v>
      </c>
      <c r="M1440">
        <v>9.8724000000000006E-2</v>
      </c>
    </row>
    <row r="1441" spans="1:13" ht="18.600000000000001" customHeight="1" x14ac:dyDescent="0.25">
      <c r="A1441" s="1"/>
      <c r="B1441" s="1" t="s">
        <v>182</v>
      </c>
      <c r="C1441" s="1" t="s">
        <v>15</v>
      </c>
      <c r="D1441" s="1"/>
      <c r="E1441" s="1" t="s">
        <v>184</v>
      </c>
      <c r="F1441" s="1" t="s">
        <v>29</v>
      </c>
      <c r="G1441" s="1" t="s">
        <v>601</v>
      </c>
      <c r="H1441" s="1">
        <v>3</v>
      </c>
      <c r="I1441">
        <v>0.7</v>
      </c>
      <c r="J1441">
        <v>9.8724000000000006E-2</v>
      </c>
      <c r="K1441">
        <v>3</v>
      </c>
      <c r="L1441">
        <v>1</v>
      </c>
      <c r="M1441">
        <v>4.8495999999999997E-2</v>
      </c>
    </row>
    <row r="1442" spans="1:13" ht="18.600000000000001" customHeight="1" x14ac:dyDescent="0.25">
      <c r="A1442" s="1"/>
      <c r="B1442" s="1" t="s">
        <v>182</v>
      </c>
      <c r="C1442" s="1" t="s">
        <v>15</v>
      </c>
      <c r="D1442" s="1"/>
      <c r="E1442" s="1" t="s">
        <v>184</v>
      </c>
      <c r="F1442" s="1" t="s">
        <v>29</v>
      </c>
      <c r="G1442" s="1" t="s">
        <v>602</v>
      </c>
      <c r="H1442" s="1">
        <v>3</v>
      </c>
      <c r="I1442">
        <v>0.78</v>
      </c>
      <c r="J1442">
        <v>7.7939999999999995E-2</v>
      </c>
      <c r="K1442">
        <v>3</v>
      </c>
      <c r="L1442">
        <v>0.97499999999999998</v>
      </c>
      <c r="M1442">
        <v>5.1959999999999999E-2</v>
      </c>
    </row>
    <row r="1443" spans="1:13" ht="18.600000000000001" customHeight="1" x14ac:dyDescent="0.25">
      <c r="A1443" s="1"/>
      <c r="B1443" s="1" t="s">
        <v>182</v>
      </c>
      <c r="C1443" s="1" t="s">
        <v>15</v>
      </c>
      <c r="D1443" s="1"/>
      <c r="E1443" s="1" t="s">
        <v>184</v>
      </c>
      <c r="F1443" s="1" t="s">
        <v>29</v>
      </c>
      <c r="G1443" s="1" t="s">
        <v>603</v>
      </c>
      <c r="H1443" s="1">
        <v>3</v>
      </c>
      <c r="I1443">
        <v>0.76500000000000001</v>
      </c>
      <c r="J1443">
        <v>0.23382</v>
      </c>
      <c r="K1443">
        <v>3</v>
      </c>
      <c r="L1443">
        <v>0.97499999999999998</v>
      </c>
      <c r="M1443">
        <v>7.7939999999999995E-2</v>
      </c>
    </row>
    <row r="1444" spans="1:13" ht="18.600000000000001" customHeight="1" x14ac:dyDescent="0.25">
      <c r="A1444" s="1"/>
      <c r="B1444" s="1" t="s">
        <v>182</v>
      </c>
      <c r="C1444" s="1" t="s">
        <v>15</v>
      </c>
      <c r="D1444" s="1"/>
      <c r="E1444" s="1" t="s">
        <v>184</v>
      </c>
      <c r="F1444" s="1" t="s">
        <v>29</v>
      </c>
      <c r="G1444" s="1" t="s">
        <v>604</v>
      </c>
      <c r="H1444" s="1">
        <v>3</v>
      </c>
      <c r="I1444">
        <v>0.72</v>
      </c>
      <c r="J1444">
        <v>5.1959999999999999E-2</v>
      </c>
      <c r="K1444">
        <v>3</v>
      </c>
      <c r="L1444">
        <v>1.0049999999999999</v>
      </c>
      <c r="M1444">
        <v>7.7939999999999995E-2</v>
      </c>
    </row>
    <row r="1445" spans="1:13" ht="18.600000000000001" customHeight="1" x14ac:dyDescent="0.25">
      <c r="A1445" s="1"/>
      <c r="B1445" s="1" t="s">
        <v>182</v>
      </c>
      <c r="C1445" s="1" t="s">
        <v>15</v>
      </c>
      <c r="D1445" s="1"/>
      <c r="E1445" s="1" t="s">
        <v>184</v>
      </c>
      <c r="F1445" s="1" t="s">
        <v>29</v>
      </c>
      <c r="G1445" s="1" t="s">
        <v>605</v>
      </c>
      <c r="H1445" s="1">
        <v>3</v>
      </c>
      <c r="I1445">
        <v>0.64500000000000002</v>
      </c>
      <c r="J1445">
        <v>0.10392</v>
      </c>
      <c r="K1445">
        <v>3</v>
      </c>
      <c r="L1445">
        <v>1.0049999999999999</v>
      </c>
      <c r="M1445">
        <v>7.7939999999999995E-2</v>
      </c>
    </row>
    <row r="1446" spans="1:13" x14ac:dyDescent="0.25">
      <c r="A1446" s="1"/>
      <c r="B1446" s="1"/>
      <c r="C1446" s="1"/>
      <c r="D1446" s="13"/>
      <c r="E1446" s="1"/>
      <c r="F1446" s="1"/>
      <c r="G1446" s="1"/>
      <c r="H1446" s="1"/>
    </row>
    <row r="1447" spans="1:13" x14ac:dyDescent="0.25">
      <c r="A1447" s="1"/>
      <c r="B1447" s="1"/>
      <c r="C1447" s="1"/>
      <c r="E1447" t="s">
        <v>373</v>
      </c>
      <c r="F1447" t="s">
        <v>374</v>
      </c>
      <c r="G1447" t="s">
        <v>375</v>
      </c>
      <c r="H1447" t="s">
        <v>376</v>
      </c>
      <c r="I1447" t="s">
        <v>377</v>
      </c>
      <c r="J1447" t="s">
        <v>378</v>
      </c>
      <c r="L1447" t="s">
        <v>379</v>
      </c>
      <c r="M1447" t="s">
        <v>380</v>
      </c>
    </row>
    <row r="1448" spans="1:13" x14ac:dyDescent="0.25">
      <c r="A1448" s="1"/>
      <c r="B1448" s="1"/>
      <c r="C1448" s="1"/>
      <c r="D1448" s="9">
        <v>1</v>
      </c>
      <c r="E1448" s="9">
        <v>5.0000000000000001E-3</v>
      </c>
      <c r="F1448" s="9">
        <v>71.632999999999996</v>
      </c>
      <c r="G1448" s="9">
        <v>38</v>
      </c>
      <c r="H1448" s="9">
        <v>174</v>
      </c>
      <c r="I1448" s="9">
        <v>-90</v>
      </c>
      <c r="J1448" s="9">
        <v>0.997</v>
      </c>
      <c r="K1448" s="11"/>
      <c r="L1448" s="9">
        <v>0.997</v>
      </c>
      <c r="M1448" s="12">
        <f>1.732*J1450</f>
        <v>0.17666399999999999</v>
      </c>
    </row>
    <row r="1449" spans="1:13" x14ac:dyDescent="0.25">
      <c r="A1449" s="1"/>
      <c r="B1449" s="1"/>
      <c r="C1449" s="1"/>
      <c r="D1449" s="9">
        <v>2</v>
      </c>
      <c r="E1449" s="9">
        <v>2E-3</v>
      </c>
      <c r="F1449" s="9">
        <v>143.404</v>
      </c>
      <c r="G1449" s="9">
        <v>36.667000000000002</v>
      </c>
      <c r="H1449" s="9">
        <v>197.333</v>
      </c>
      <c r="I1449" s="9">
        <v>-90</v>
      </c>
      <c r="J1449" s="9">
        <v>0.42699999999999999</v>
      </c>
      <c r="K1449" s="11"/>
      <c r="L1449" s="9">
        <v>0.42699999999999999</v>
      </c>
      <c r="M1449" s="12">
        <f>1.732*J1451</f>
        <v>0.17666399999999999</v>
      </c>
    </row>
    <row r="1450" spans="1:13" x14ac:dyDescent="0.25">
      <c r="A1450" s="1"/>
      <c r="B1450" s="1"/>
      <c r="C1450" s="1"/>
      <c r="D1450" s="9">
        <v>3</v>
      </c>
      <c r="E1450" s="10">
        <v>5.4290000000000002E-4</v>
      </c>
      <c r="F1450" s="9">
        <v>125.54</v>
      </c>
      <c r="G1450" s="9">
        <v>70.332999999999998</v>
      </c>
      <c r="H1450" s="9">
        <v>147.333</v>
      </c>
      <c r="I1450" s="9">
        <v>-90</v>
      </c>
      <c r="J1450" s="9">
        <v>0.10199999999999999</v>
      </c>
      <c r="K1450" s="11"/>
      <c r="L1450" s="9">
        <v>0.96199999999999997</v>
      </c>
      <c r="M1450" s="12">
        <f>1.732*J1458</f>
        <v>9.8724000000000006E-2</v>
      </c>
    </row>
    <row r="1451" spans="1:13" x14ac:dyDescent="0.25">
      <c r="A1451" s="1"/>
      <c r="B1451" s="1"/>
      <c r="C1451" s="1"/>
      <c r="D1451" s="9">
        <v>4</v>
      </c>
      <c r="E1451" s="10">
        <v>5.4290000000000002E-4</v>
      </c>
      <c r="F1451" s="9">
        <v>172.19</v>
      </c>
      <c r="G1451" s="9">
        <v>150.667</v>
      </c>
      <c r="H1451" s="9">
        <v>175.333</v>
      </c>
      <c r="I1451" s="9">
        <v>-90</v>
      </c>
      <c r="J1451" s="9">
        <v>0.10199999999999999</v>
      </c>
      <c r="K1451" s="11"/>
      <c r="L1451" s="9">
        <v>0.99099999999999999</v>
      </c>
      <c r="M1451" s="12">
        <f t="shared" ref="M1451:M1455" si="52">1.732*J1459</f>
        <v>9.8724000000000006E-2</v>
      </c>
    </row>
    <row r="1452" spans="1:13" x14ac:dyDescent="0.25">
      <c r="A1452" s="1"/>
      <c r="B1452" s="1"/>
      <c r="C1452" s="1"/>
      <c r="D1452" s="9">
        <v>5</v>
      </c>
      <c r="E1452" s="9">
        <v>7.0000000000000001E-3</v>
      </c>
      <c r="F1452" s="9">
        <v>70.245999999999995</v>
      </c>
      <c r="G1452" s="9">
        <v>59</v>
      </c>
      <c r="H1452" s="9">
        <v>75.332999999999998</v>
      </c>
      <c r="I1452" s="9">
        <v>-90</v>
      </c>
      <c r="J1452" s="9">
        <v>0.96199999999999997</v>
      </c>
      <c r="L1452" s="9">
        <v>1</v>
      </c>
      <c r="M1452" s="12">
        <f t="shared" si="52"/>
        <v>4.8495999999999997E-2</v>
      </c>
    </row>
    <row r="1453" spans="1:13" x14ac:dyDescent="0.25">
      <c r="A1453" s="1"/>
      <c r="B1453" s="1"/>
      <c r="C1453" s="1"/>
      <c r="D1453" s="9">
        <v>6</v>
      </c>
      <c r="E1453" s="9">
        <v>7.0000000000000001E-3</v>
      </c>
      <c r="F1453" s="9">
        <v>75.221999999999994</v>
      </c>
      <c r="G1453" s="9">
        <v>60.332999999999998</v>
      </c>
      <c r="H1453" s="9">
        <v>254</v>
      </c>
      <c r="I1453" s="9">
        <v>-90</v>
      </c>
      <c r="J1453" s="9">
        <v>0.99099999999999999</v>
      </c>
      <c r="L1453" s="9">
        <v>0.7</v>
      </c>
      <c r="M1453" s="12">
        <f t="shared" si="52"/>
        <v>0.12297199999999998</v>
      </c>
    </row>
    <row r="1454" spans="1:13" x14ac:dyDescent="0.25">
      <c r="A1454" s="1"/>
      <c r="B1454" s="1"/>
      <c r="C1454" s="1"/>
      <c r="D1454" s="9">
        <v>7</v>
      </c>
      <c r="E1454" s="9">
        <v>7.0000000000000001E-3</v>
      </c>
      <c r="F1454" s="9">
        <v>71.436999999999998</v>
      </c>
      <c r="G1454" s="9">
        <v>34.667000000000002</v>
      </c>
      <c r="H1454" s="9">
        <v>216</v>
      </c>
      <c r="I1454" s="9">
        <v>-90</v>
      </c>
      <c r="J1454" s="9">
        <v>1</v>
      </c>
      <c r="L1454" s="9">
        <v>0.71399999999999997</v>
      </c>
      <c r="M1454" s="12">
        <f t="shared" si="52"/>
        <v>9.8724000000000006E-2</v>
      </c>
    </row>
    <row r="1455" spans="1:13" x14ac:dyDescent="0.25">
      <c r="A1455" s="1"/>
      <c r="B1455" s="1"/>
      <c r="C1455" s="1"/>
      <c r="D1455" s="9">
        <v>8</v>
      </c>
      <c r="E1455" s="9">
        <v>5.0000000000000001E-3</v>
      </c>
      <c r="F1455" s="9">
        <v>148.215</v>
      </c>
      <c r="G1455" s="9">
        <v>123.333</v>
      </c>
      <c r="H1455" s="9">
        <v>237</v>
      </c>
      <c r="I1455" s="9">
        <v>-90</v>
      </c>
      <c r="J1455" s="9">
        <v>0.7</v>
      </c>
      <c r="L1455" s="9">
        <v>0.7</v>
      </c>
      <c r="M1455" s="12">
        <f t="shared" si="52"/>
        <v>9.8724000000000006E-2</v>
      </c>
    </row>
    <row r="1456" spans="1:13" x14ac:dyDescent="0.25">
      <c r="A1456" s="1"/>
      <c r="B1456" s="1"/>
      <c r="C1456" s="1"/>
      <c r="D1456" s="9">
        <v>9</v>
      </c>
      <c r="E1456" s="9">
        <v>5.0000000000000001E-3</v>
      </c>
      <c r="F1456" s="9">
        <v>145.017</v>
      </c>
      <c r="G1456" s="9">
        <v>54.667000000000002</v>
      </c>
      <c r="H1456" s="9">
        <v>149</v>
      </c>
      <c r="I1456" s="9">
        <v>-90</v>
      </c>
      <c r="J1456" s="9">
        <v>0.71399999999999997</v>
      </c>
      <c r="L1456" s="9">
        <v>0.97499999999999998</v>
      </c>
      <c r="M1456" s="12">
        <f>1.732*J1472</f>
        <v>5.1959999999999999E-2</v>
      </c>
    </row>
    <row r="1457" spans="1:13" x14ac:dyDescent="0.25">
      <c r="A1457" s="1"/>
      <c r="B1457" s="1"/>
      <c r="C1457" s="1"/>
      <c r="D1457" s="9">
        <v>10</v>
      </c>
      <c r="E1457" s="9">
        <v>5.0000000000000001E-3</v>
      </c>
      <c r="F1457" s="9">
        <v>146.673</v>
      </c>
      <c r="G1457" s="9">
        <v>141.667</v>
      </c>
      <c r="H1457" s="9">
        <v>165.333</v>
      </c>
      <c r="I1457" s="9">
        <v>-90</v>
      </c>
      <c r="J1457" s="9">
        <v>0.7</v>
      </c>
      <c r="L1457" s="9">
        <v>0.97499999999999998</v>
      </c>
      <c r="M1457" s="12">
        <f t="shared" ref="M1457:M1463" si="53">1.732*J1473</f>
        <v>7.7939999999999995E-2</v>
      </c>
    </row>
    <row r="1458" spans="1:13" x14ac:dyDescent="0.25">
      <c r="A1458" s="1"/>
      <c r="B1458" s="1"/>
      <c r="C1458" s="1"/>
      <c r="D1458" s="9">
        <v>11</v>
      </c>
      <c r="E1458" s="10">
        <v>4.506E-4</v>
      </c>
      <c r="F1458" s="9">
        <v>209.55600000000001</v>
      </c>
      <c r="G1458" s="9">
        <v>98</v>
      </c>
      <c r="H1458" s="9">
        <v>253.667</v>
      </c>
      <c r="I1458" s="9">
        <v>-90</v>
      </c>
      <c r="J1458" s="9">
        <v>5.7000000000000002E-2</v>
      </c>
      <c r="L1458" s="9">
        <v>1.0049999999999999</v>
      </c>
      <c r="M1458" s="12">
        <f t="shared" si="53"/>
        <v>7.7939999999999995E-2</v>
      </c>
    </row>
    <row r="1459" spans="1:13" x14ac:dyDescent="0.25">
      <c r="A1459" s="1"/>
      <c r="B1459" s="1"/>
      <c r="C1459" s="1"/>
      <c r="D1459" s="9">
        <v>12</v>
      </c>
      <c r="E1459" s="10">
        <v>4.506E-4</v>
      </c>
      <c r="F1459" s="9">
        <v>136.59299999999999</v>
      </c>
      <c r="G1459" s="9">
        <v>94</v>
      </c>
      <c r="H1459" s="9">
        <v>177.333</v>
      </c>
      <c r="I1459" s="9">
        <v>-90</v>
      </c>
      <c r="J1459" s="9">
        <v>5.7000000000000002E-2</v>
      </c>
      <c r="L1459" s="9">
        <v>1.0049999999999999</v>
      </c>
      <c r="M1459" s="12">
        <f t="shared" si="53"/>
        <v>7.7939999999999995E-2</v>
      </c>
    </row>
    <row r="1460" spans="1:13" x14ac:dyDescent="0.25">
      <c r="A1460" s="1"/>
      <c r="B1460" s="1"/>
      <c r="C1460" s="1"/>
      <c r="D1460" s="9">
        <v>13</v>
      </c>
      <c r="E1460" s="10">
        <v>2.5030000000000001E-4</v>
      </c>
      <c r="F1460" s="9">
        <v>192.267</v>
      </c>
      <c r="G1460" s="9">
        <v>157.667</v>
      </c>
      <c r="H1460" s="9">
        <v>244.667</v>
      </c>
      <c r="I1460" s="9">
        <v>-90</v>
      </c>
      <c r="J1460" s="9">
        <v>2.8000000000000001E-2</v>
      </c>
      <c r="L1460" s="9">
        <v>0.78</v>
      </c>
      <c r="M1460" s="12">
        <f t="shared" si="53"/>
        <v>7.7939999999999995E-2</v>
      </c>
    </row>
    <row r="1461" spans="1:13" x14ac:dyDescent="0.25">
      <c r="A1461" s="1"/>
      <c r="B1461" s="1"/>
      <c r="C1461" s="1"/>
      <c r="D1461" s="9">
        <v>14</v>
      </c>
      <c r="E1461" s="10">
        <v>5.507E-4</v>
      </c>
      <c r="F1461" s="9">
        <v>202</v>
      </c>
      <c r="G1461" s="9">
        <v>172.667</v>
      </c>
      <c r="H1461" s="9">
        <v>227</v>
      </c>
      <c r="I1461" s="9">
        <v>-90</v>
      </c>
      <c r="J1461" s="9">
        <v>7.0999999999999994E-2</v>
      </c>
      <c r="L1461" s="9">
        <v>0.76500000000000001</v>
      </c>
      <c r="M1461" s="12">
        <f t="shared" si="53"/>
        <v>0.23382</v>
      </c>
    </row>
    <row r="1462" spans="1:13" x14ac:dyDescent="0.25">
      <c r="A1462" s="1"/>
      <c r="B1462" s="1"/>
      <c r="C1462" s="1"/>
      <c r="D1462" s="9">
        <v>15</v>
      </c>
      <c r="E1462" s="10">
        <v>4.506E-4</v>
      </c>
      <c r="F1462" s="9">
        <v>203.148</v>
      </c>
      <c r="G1462" s="9">
        <v>148</v>
      </c>
      <c r="H1462" s="9">
        <v>250.333</v>
      </c>
      <c r="I1462" s="9">
        <v>-90</v>
      </c>
      <c r="J1462" s="9">
        <v>5.7000000000000002E-2</v>
      </c>
      <c r="L1462" s="9">
        <v>0.72</v>
      </c>
      <c r="M1462" s="12">
        <f t="shared" si="53"/>
        <v>5.1959999999999999E-2</v>
      </c>
    </row>
    <row r="1463" spans="1:13" x14ac:dyDescent="0.25">
      <c r="A1463" s="1"/>
      <c r="B1463" s="1"/>
      <c r="C1463" s="1"/>
      <c r="D1463" s="9">
        <v>16</v>
      </c>
      <c r="E1463" s="10">
        <v>4.506E-4</v>
      </c>
      <c r="F1463" s="9">
        <v>169.148</v>
      </c>
      <c r="G1463" s="9">
        <v>152.667</v>
      </c>
      <c r="H1463" s="9">
        <v>182.333</v>
      </c>
      <c r="I1463" s="9">
        <v>-90</v>
      </c>
      <c r="J1463" s="9">
        <v>5.7000000000000002E-2</v>
      </c>
      <c r="L1463" s="9">
        <v>0.64500000000000002</v>
      </c>
      <c r="M1463" s="12">
        <f t="shared" si="53"/>
        <v>0.10392</v>
      </c>
    </row>
    <row r="1464" spans="1:13" x14ac:dyDescent="0.25">
      <c r="A1464" s="1"/>
      <c r="B1464" s="1"/>
      <c r="C1464" s="1"/>
      <c r="D1464" s="9">
        <v>17</v>
      </c>
      <c r="E1464" s="9">
        <v>7.0000000000000001E-3</v>
      </c>
      <c r="F1464" s="9">
        <v>72.147999999999996</v>
      </c>
      <c r="G1464" s="9">
        <v>59.332999999999998</v>
      </c>
      <c r="H1464" s="9">
        <v>194.333</v>
      </c>
      <c r="I1464" s="9">
        <v>-90</v>
      </c>
      <c r="J1464" s="9">
        <v>0.97499999999999998</v>
      </c>
    </row>
    <row r="1465" spans="1:13" x14ac:dyDescent="0.25">
      <c r="A1465" s="1"/>
      <c r="B1465" s="1"/>
      <c r="C1465" s="1"/>
      <c r="D1465" s="9">
        <v>18</v>
      </c>
      <c r="E1465" s="9">
        <v>7.0000000000000001E-3</v>
      </c>
      <c r="F1465" s="9">
        <v>71.921000000000006</v>
      </c>
      <c r="G1465" s="9">
        <v>58.667000000000002</v>
      </c>
      <c r="H1465" s="9">
        <v>195.667</v>
      </c>
      <c r="I1465" s="9">
        <v>-90</v>
      </c>
      <c r="J1465" s="9">
        <v>0.97499999999999998</v>
      </c>
    </row>
    <row r="1466" spans="1:13" x14ac:dyDescent="0.25">
      <c r="A1466" s="1"/>
      <c r="B1466" s="1"/>
      <c r="C1466" s="1"/>
      <c r="D1466" s="9">
        <v>19</v>
      </c>
      <c r="E1466" s="9">
        <v>8.0000000000000002E-3</v>
      </c>
      <c r="F1466" s="9">
        <v>72.311000000000007</v>
      </c>
      <c r="G1466" s="9">
        <v>31.332999999999998</v>
      </c>
      <c r="H1466" s="9">
        <v>240.667</v>
      </c>
      <c r="I1466" s="9">
        <v>-90</v>
      </c>
      <c r="J1466" s="9">
        <v>1.0049999999999999</v>
      </c>
    </row>
    <row r="1467" spans="1:13" x14ac:dyDescent="0.25">
      <c r="A1467" s="1"/>
      <c r="B1467" s="1"/>
      <c r="C1467" s="1"/>
      <c r="D1467" s="9">
        <v>20</v>
      </c>
      <c r="E1467" s="9">
        <v>8.0000000000000002E-3</v>
      </c>
      <c r="F1467" s="9">
        <v>73.320999999999998</v>
      </c>
      <c r="G1467" s="9">
        <v>32</v>
      </c>
      <c r="H1467" s="9">
        <v>239.333</v>
      </c>
      <c r="I1467" s="9">
        <v>-90</v>
      </c>
      <c r="J1467" s="9">
        <v>1.0049999999999999</v>
      </c>
    </row>
    <row r="1468" spans="1:13" x14ac:dyDescent="0.25">
      <c r="A1468" s="1"/>
      <c r="B1468" s="1"/>
      <c r="C1468" s="1"/>
      <c r="D1468" s="9">
        <v>21</v>
      </c>
      <c r="E1468" s="9">
        <v>6.0000000000000001E-3</v>
      </c>
      <c r="F1468" s="9">
        <v>147.40600000000001</v>
      </c>
      <c r="G1468" s="9">
        <v>143.333</v>
      </c>
      <c r="H1468" s="9">
        <v>218.333</v>
      </c>
      <c r="I1468" s="9">
        <v>-90</v>
      </c>
      <c r="J1468" s="9">
        <v>0.78</v>
      </c>
    </row>
    <row r="1469" spans="1:13" x14ac:dyDescent="0.25">
      <c r="A1469" s="1"/>
      <c r="B1469" s="1"/>
      <c r="C1469" s="1"/>
      <c r="D1469" s="9">
        <v>22</v>
      </c>
      <c r="E1469" s="9">
        <v>6.0000000000000001E-3</v>
      </c>
      <c r="F1469" s="9">
        <v>145.142</v>
      </c>
      <c r="G1469" s="9">
        <v>140</v>
      </c>
      <c r="H1469" s="9">
        <v>165.333</v>
      </c>
      <c r="I1469" s="9">
        <v>-90</v>
      </c>
      <c r="J1469" s="9">
        <v>0.76500000000000001</v>
      </c>
    </row>
    <row r="1470" spans="1:13" x14ac:dyDescent="0.25">
      <c r="A1470" s="1"/>
      <c r="B1470" s="1"/>
      <c r="C1470" s="1"/>
      <c r="D1470" s="9">
        <v>23</v>
      </c>
      <c r="E1470" s="9">
        <v>5.0000000000000001E-3</v>
      </c>
      <c r="F1470" s="9">
        <v>144.447</v>
      </c>
      <c r="G1470" s="9">
        <v>63.332999999999998</v>
      </c>
      <c r="H1470" s="9">
        <v>148.333</v>
      </c>
      <c r="I1470" s="9">
        <v>-90</v>
      </c>
      <c r="J1470" s="9">
        <v>0.72</v>
      </c>
    </row>
    <row r="1471" spans="1:13" x14ac:dyDescent="0.25">
      <c r="A1471" s="1"/>
      <c r="B1471" s="1"/>
      <c r="C1471" s="1"/>
      <c r="D1471" s="9">
        <v>24</v>
      </c>
      <c r="E1471" s="9">
        <v>5.0000000000000001E-3</v>
      </c>
      <c r="F1471" s="9">
        <v>146.45599999999999</v>
      </c>
      <c r="G1471" s="9">
        <v>106.667</v>
      </c>
      <c r="H1471" s="9">
        <v>161.333</v>
      </c>
      <c r="I1471" s="9">
        <v>-90</v>
      </c>
      <c r="J1471" s="9">
        <v>0.64500000000000002</v>
      </c>
    </row>
    <row r="1472" spans="1:13" x14ac:dyDescent="0.25">
      <c r="A1472" s="1"/>
      <c r="B1472" s="1"/>
      <c r="C1472" s="1"/>
      <c r="D1472" s="9">
        <v>25</v>
      </c>
      <c r="E1472" s="10">
        <v>2.812E-4</v>
      </c>
      <c r="F1472" s="9">
        <v>187.53299999999999</v>
      </c>
      <c r="G1472" s="9">
        <v>134.333</v>
      </c>
      <c r="H1472" s="9">
        <v>236</v>
      </c>
      <c r="I1472" s="9">
        <v>-90</v>
      </c>
      <c r="J1472" s="9">
        <v>0.03</v>
      </c>
    </row>
    <row r="1473" spans="1:13" x14ac:dyDescent="0.25">
      <c r="A1473" s="1"/>
      <c r="B1473" s="1"/>
      <c r="C1473" s="1"/>
      <c r="D1473" s="9">
        <v>26</v>
      </c>
      <c r="E1473" s="10">
        <v>3.9369999999999997E-4</v>
      </c>
      <c r="F1473" s="9">
        <v>161.524</v>
      </c>
      <c r="G1473" s="9">
        <v>124.333</v>
      </c>
      <c r="H1473" s="9">
        <v>209.333</v>
      </c>
      <c r="I1473" s="9">
        <v>-90</v>
      </c>
      <c r="J1473" s="9">
        <v>4.4999999999999998E-2</v>
      </c>
    </row>
    <row r="1474" spans="1:13" x14ac:dyDescent="0.25">
      <c r="A1474" s="1"/>
      <c r="B1474" s="1"/>
      <c r="C1474" s="1"/>
      <c r="D1474" s="9">
        <v>27</v>
      </c>
      <c r="E1474" s="10">
        <v>3.9369999999999997E-4</v>
      </c>
      <c r="F1474" s="9">
        <v>151.429</v>
      </c>
      <c r="G1474" s="9">
        <v>119.667</v>
      </c>
      <c r="H1474" s="9">
        <v>187.333</v>
      </c>
      <c r="I1474" s="9">
        <v>-90</v>
      </c>
      <c r="J1474" s="9">
        <v>4.4999999999999998E-2</v>
      </c>
    </row>
    <row r="1475" spans="1:13" x14ac:dyDescent="0.25">
      <c r="A1475" s="1"/>
      <c r="B1475" s="1"/>
      <c r="C1475" s="1"/>
      <c r="D1475" s="9">
        <v>28</v>
      </c>
      <c r="E1475" s="10">
        <v>3.9369999999999997E-4</v>
      </c>
      <c r="F1475" s="9">
        <v>143.381</v>
      </c>
      <c r="G1475" s="9">
        <v>109.333</v>
      </c>
      <c r="H1475" s="9">
        <v>174.667</v>
      </c>
      <c r="I1475" s="9">
        <v>-90</v>
      </c>
      <c r="J1475" s="9">
        <v>4.4999999999999998E-2</v>
      </c>
    </row>
    <row r="1476" spans="1:13" x14ac:dyDescent="0.25">
      <c r="A1476" s="1"/>
      <c r="B1476" s="1"/>
      <c r="C1476" s="1"/>
      <c r="D1476" s="9">
        <v>29</v>
      </c>
      <c r="E1476" s="10">
        <v>3.9369999999999997E-4</v>
      </c>
      <c r="F1476" s="9">
        <v>169.333</v>
      </c>
      <c r="G1476" s="9">
        <v>152.333</v>
      </c>
      <c r="H1476" s="9">
        <v>181</v>
      </c>
      <c r="I1476" s="9">
        <v>-90</v>
      </c>
      <c r="J1476" s="9">
        <v>4.4999999999999998E-2</v>
      </c>
    </row>
    <row r="1477" spans="1:13" x14ac:dyDescent="0.25">
      <c r="A1477" s="1"/>
      <c r="B1477" s="1"/>
      <c r="C1477" s="1"/>
      <c r="D1477" s="9">
        <v>30</v>
      </c>
      <c r="E1477" s="9">
        <v>1E-3</v>
      </c>
      <c r="F1477" s="9">
        <v>240.12299999999999</v>
      </c>
      <c r="G1477" s="9">
        <v>187</v>
      </c>
      <c r="H1477" s="9">
        <v>254.667</v>
      </c>
      <c r="I1477" s="9">
        <v>-90</v>
      </c>
      <c r="J1477" s="9">
        <v>0.13500000000000001</v>
      </c>
    </row>
    <row r="1478" spans="1:13" x14ac:dyDescent="0.25">
      <c r="A1478" s="1"/>
      <c r="B1478" s="1"/>
      <c r="C1478" s="1"/>
      <c r="D1478" s="9">
        <v>31</v>
      </c>
      <c r="E1478" s="10">
        <v>2.812E-4</v>
      </c>
      <c r="F1478" s="9">
        <v>195.6</v>
      </c>
      <c r="G1478" s="9">
        <v>175</v>
      </c>
      <c r="H1478" s="9">
        <v>210</v>
      </c>
      <c r="I1478" s="9">
        <v>-90</v>
      </c>
      <c r="J1478" s="9">
        <v>0.03</v>
      </c>
    </row>
    <row r="1479" spans="1:13" x14ac:dyDescent="0.25">
      <c r="A1479" s="1"/>
      <c r="B1479" s="1"/>
      <c r="C1479" s="1"/>
      <c r="D1479" s="9">
        <v>32</v>
      </c>
      <c r="E1479" s="10">
        <v>5.0620000000000005E-4</v>
      </c>
      <c r="F1479" s="9">
        <v>217.92599999999999</v>
      </c>
      <c r="G1479" s="9">
        <v>169</v>
      </c>
      <c r="H1479" s="9">
        <v>254.667</v>
      </c>
      <c r="I1479" s="9">
        <v>-90</v>
      </c>
      <c r="J1479" s="9">
        <v>0.06</v>
      </c>
    </row>
    <row r="1480" spans="1:13" x14ac:dyDescent="0.25">
      <c r="A1480" s="1"/>
      <c r="B1480" s="1"/>
      <c r="C1480" s="1"/>
      <c r="D1480" s="9"/>
      <c r="E1480" s="10"/>
      <c r="F1480" s="9"/>
      <c r="G1480" s="9"/>
      <c r="H1480" s="9"/>
      <c r="I1480" s="9"/>
      <c r="J1480" s="9"/>
    </row>
    <row r="1481" spans="1:13" x14ac:dyDescent="0.25">
      <c r="A1481" s="1"/>
      <c r="B1481" s="1"/>
      <c r="C1481" s="1"/>
      <c r="D1481" s="1"/>
      <c r="E1481" s="1"/>
      <c r="F1481" s="1"/>
      <c r="G1481" s="1"/>
      <c r="H1481" s="1"/>
    </row>
    <row r="1482" spans="1:13" ht="18.600000000000001" customHeight="1" x14ac:dyDescent="0.25">
      <c r="A1482" s="1">
        <v>22</v>
      </c>
      <c r="B1482" s="1" t="s">
        <v>187</v>
      </c>
      <c r="C1482" s="1" t="s">
        <v>190</v>
      </c>
      <c r="D1482" s="1"/>
      <c r="E1482" s="1" t="s">
        <v>189</v>
      </c>
      <c r="F1482" s="1" t="s">
        <v>29</v>
      </c>
      <c r="G1482" s="1" t="s">
        <v>66</v>
      </c>
      <c r="H1482" s="1">
        <v>3</v>
      </c>
      <c r="I1482">
        <v>0.94099999999999995</v>
      </c>
      <c r="J1482">
        <v>0.49708399999999997</v>
      </c>
      <c r="K1482">
        <v>3</v>
      </c>
      <c r="L1482">
        <v>1.02</v>
      </c>
      <c r="M1482">
        <v>0.27365600000000001</v>
      </c>
    </row>
    <row r="1483" spans="1:13" ht="18.600000000000001" customHeight="1" x14ac:dyDescent="0.25">
      <c r="A1483" s="1"/>
      <c r="B1483" s="1" t="s">
        <v>187</v>
      </c>
      <c r="C1483" s="1" t="s">
        <v>190</v>
      </c>
      <c r="D1483" s="1"/>
      <c r="E1483" s="1" t="s">
        <v>189</v>
      </c>
      <c r="F1483" s="1" t="s">
        <v>29</v>
      </c>
      <c r="G1483" s="1" t="s">
        <v>99</v>
      </c>
      <c r="H1483" s="1">
        <v>3</v>
      </c>
      <c r="I1483">
        <v>0.77200000000000002</v>
      </c>
      <c r="J1483">
        <v>0.18878800000000001</v>
      </c>
      <c r="K1483">
        <v>3</v>
      </c>
      <c r="L1483">
        <v>1.02</v>
      </c>
      <c r="M1483">
        <v>0.27365600000000001</v>
      </c>
    </row>
    <row r="1484" spans="1:13" ht="18.600000000000001" customHeight="1" x14ac:dyDescent="0.25">
      <c r="A1484" s="1"/>
      <c r="B1484" s="1" t="s">
        <v>187</v>
      </c>
      <c r="C1484" s="1" t="s">
        <v>190</v>
      </c>
      <c r="D1484" s="1"/>
      <c r="E1484" s="1" t="s">
        <v>189</v>
      </c>
      <c r="F1484" s="1" t="s">
        <v>29</v>
      </c>
      <c r="G1484" s="1" t="s">
        <v>44</v>
      </c>
      <c r="H1484" s="1">
        <v>3</v>
      </c>
      <c r="I1484">
        <v>0.61399999999999999</v>
      </c>
      <c r="J1484">
        <v>0.119508</v>
      </c>
      <c r="K1484">
        <v>3</v>
      </c>
      <c r="L1484">
        <v>1</v>
      </c>
      <c r="M1484">
        <v>8.660000000000001E-2</v>
      </c>
    </row>
    <row r="1485" spans="1:13" ht="18.600000000000001" customHeight="1" x14ac:dyDescent="0.25">
      <c r="A1485" s="1"/>
      <c r="B1485" s="1" t="s">
        <v>187</v>
      </c>
      <c r="C1485" s="1" t="s">
        <v>190</v>
      </c>
      <c r="D1485" s="1"/>
      <c r="E1485" s="1" t="s">
        <v>189</v>
      </c>
      <c r="F1485" s="1" t="s">
        <v>29</v>
      </c>
      <c r="G1485" s="1" t="s">
        <v>47</v>
      </c>
      <c r="H1485" s="1">
        <v>3</v>
      </c>
      <c r="I1485">
        <v>1.069</v>
      </c>
      <c r="J1485">
        <v>5.1959999999999999E-2</v>
      </c>
      <c r="K1485">
        <v>3</v>
      </c>
      <c r="L1485">
        <v>1.02</v>
      </c>
      <c r="M1485">
        <v>0.25806799999999996</v>
      </c>
    </row>
    <row r="1486" spans="1:13" ht="18.600000000000001" customHeight="1" x14ac:dyDescent="0.25">
      <c r="A1486" s="1"/>
      <c r="B1486" s="1" t="s">
        <v>187</v>
      </c>
      <c r="C1486" s="1" t="s">
        <v>190</v>
      </c>
      <c r="D1486" s="1"/>
      <c r="E1486" s="1" t="s">
        <v>189</v>
      </c>
      <c r="F1486" s="1" t="s">
        <v>29</v>
      </c>
      <c r="G1486" s="1" t="s">
        <v>49</v>
      </c>
      <c r="H1486" s="1">
        <v>3</v>
      </c>
      <c r="I1486">
        <v>0.77200000000000002</v>
      </c>
      <c r="J1486">
        <v>0.36025599999999997</v>
      </c>
      <c r="K1486">
        <v>3</v>
      </c>
      <c r="L1486">
        <v>1.069</v>
      </c>
      <c r="M1486">
        <v>0.47976400000000002</v>
      </c>
    </row>
    <row r="1487" spans="1:13" ht="18.600000000000001" customHeight="1" x14ac:dyDescent="0.25">
      <c r="A1487" s="1"/>
      <c r="B1487" s="1" t="s">
        <v>187</v>
      </c>
      <c r="C1487" s="1" t="s">
        <v>190</v>
      </c>
      <c r="D1487" s="1"/>
      <c r="E1487" s="1" t="s">
        <v>189</v>
      </c>
      <c r="F1487" s="1" t="s">
        <v>29</v>
      </c>
      <c r="G1487" s="1" t="s">
        <v>50</v>
      </c>
      <c r="H1487" s="1">
        <v>3</v>
      </c>
      <c r="I1487">
        <v>0.76200000000000001</v>
      </c>
      <c r="J1487">
        <v>0.22342800000000002</v>
      </c>
      <c r="K1487">
        <v>3</v>
      </c>
      <c r="L1487">
        <v>1.05</v>
      </c>
      <c r="M1487">
        <v>0.39489600000000002</v>
      </c>
    </row>
    <row r="1488" spans="1:13" ht="18.600000000000001" customHeight="1" x14ac:dyDescent="0.25">
      <c r="A1488" s="1"/>
      <c r="B1488" s="1" t="s">
        <v>187</v>
      </c>
      <c r="C1488" s="1" t="s">
        <v>190</v>
      </c>
      <c r="D1488" s="1"/>
      <c r="E1488" s="1" t="s">
        <v>189</v>
      </c>
      <c r="F1488" s="1" t="s">
        <v>29</v>
      </c>
      <c r="G1488" s="1" t="s">
        <v>98</v>
      </c>
      <c r="H1488" s="1">
        <v>3</v>
      </c>
      <c r="I1488">
        <v>0.752</v>
      </c>
      <c r="J1488">
        <v>0.15414799999999998</v>
      </c>
      <c r="K1488">
        <v>3</v>
      </c>
      <c r="L1488">
        <v>1.04</v>
      </c>
      <c r="M1488">
        <v>0.39489600000000002</v>
      </c>
    </row>
    <row r="1489" spans="1:13" ht="18.600000000000001" customHeight="1" x14ac:dyDescent="0.25">
      <c r="A1489" s="1"/>
      <c r="B1489" s="1" t="s">
        <v>187</v>
      </c>
      <c r="C1489" s="1" t="s">
        <v>190</v>
      </c>
      <c r="D1489" s="1"/>
      <c r="E1489" s="1" t="s">
        <v>189</v>
      </c>
      <c r="F1489" s="1" t="s">
        <v>29</v>
      </c>
      <c r="G1489" s="1" t="s">
        <v>191</v>
      </c>
      <c r="H1489" s="1">
        <v>3</v>
      </c>
      <c r="I1489">
        <v>1.0589999999999999</v>
      </c>
      <c r="J1489">
        <v>8.660000000000001E-2</v>
      </c>
      <c r="K1489">
        <v>3</v>
      </c>
      <c r="L1489">
        <v>1.069</v>
      </c>
      <c r="M1489">
        <v>0.46244400000000002</v>
      </c>
    </row>
    <row r="1490" spans="1:13" ht="18.600000000000001" customHeight="1" x14ac:dyDescent="0.25">
      <c r="A1490" s="1"/>
      <c r="B1490" s="1" t="s">
        <v>187</v>
      </c>
      <c r="C1490" s="1" t="s">
        <v>190</v>
      </c>
      <c r="D1490" s="1"/>
      <c r="E1490" s="1" t="s">
        <v>189</v>
      </c>
      <c r="F1490" s="1" t="s">
        <v>29</v>
      </c>
      <c r="G1490" s="1" t="s">
        <v>14</v>
      </c>
      <c r="H1490" s="1">
        <v>3</v>
      </c>
      <c r="I1490">
        <v>0.70299999999999996</v>
      </c>
      <c r="J1490">
        <v>0.20610799999999999</v>
      </c>
      <c r="K1490">
        <v>3</v>
      </c>
      <c r="L1490">
        <v>1.01</v>
      </c>
      <c r="M1490">
        <v>0.22342800000000002</v>
      </c>
    </row>
    <row r="1491" spans="1:13" ht="18.600000000000001" customHeight="1" x14ac:dyDescent="0.25">
      <c r="A1491" s="1"/>
      <c r="B1491" s="1" t="s">
        <v>187</v>
      </c>
      <c r="C1491" s="1" t="s">
        <v>190</v>
      </c>
      <c r="D1491" s="1"/>
      <c r="E1491" s="1" t="s">
        <v>189</v>
      </c>
      <c r="F1491" s="1" t="s">
        <v>29</v>
      </c>
      <c r="G1491" s="1" t="s">
        <v>53</v>
      </c>
      <c r="H1491" s="1">
        <v>3</v>
      </c>
      <c r="I1491">
        <v>0.96</v>
      </c>
      <c r="J1491">
        <v>0.44512400000000002</v>
      </c>
      <c r="K1491">
        <v>3</v>
      </c>
      <c r="L1491">
        <v>1.04</v>
      </c>
      <c r="M1491">
        <v>0.30829599999999996</v>
      </c>
    </row>
    <row r="1492" spans="1:13" ht="18.600000000000001" customHeight="1" x14ac:dyDescent="0.25">
      <c r="A1492" s="1"/>
      <c r="B1492" s="1" t="s">
        <v>187</v>
      </c>
      <c r="C1492" s="1" t="s">
        <v>190</v>
      </c>
      <c r="D1492" s="1"/>
      <c r="E1492" s="1" t="s">
        <v>189</v>
      </c>
      <c r="F1492" s="1" t="s">
        <v>29</v>
      </c>
      <c r="G1492" s="1" t="s">
        <v>52</v>
      </c>
      <c r="H1492" s="1">
        <v>3</v>
      </c>
      <c r="I1492">
        <v>1</v>
      </c>
      <c r="J1492">
        <v>0.10218799999999999</v>
      </c>
      <c r="K1492">
        <v>3</v>
      </c>
      <c r="L1492">
        <v>1.01</v>
      </c>
      <c r="M1492">
        <v>6.9279999999999994E-2</v>
      </c>
    </row>
    <row r="1493" spans="1:13" x14ac:dyDescent="0.25">
      <c r="A1493" s="1"/>
      <c r="B1493" s="1"/>
      <c r="C1493" s="1"/>
      <c r="D1493" s="13"/>
      <c r="E1493" s="1"/>
      <c r="F1493" s="1"/>
      <c r="G1493" s="1"/>
      <c r="H1493" s="1"/>
    </row>
    <row r="1494" spans="1:13" x14ac:dyDescent="0.25">
      <c r="A1494" s="1"/>
      <c r="B1494" s="1"/>
      <c r="C1494" s="1"/>
      <c r="E1494" t="s">
        <v>373</v>
      </c>
      <c r="F1494" t="s">
        <v>374</v>
      </c>
      <c r="G1494" t="s">
        <v>375</v>
      </c>
      <c r="H1494" t="s">
        <v>376</v>
      </c>
      <c r="I1494" t="s">
        <v>377</v>
      </c>
      <c r="J1494" t="s">
        <v>378</v>
      </c>
      <c r="L1494" t="s">
        <v>379</v>
      </c>
      <c r="M1494" t="s">
        <v>380</v>
      </c>
    </row>
    <row r="1495" spans="1:13" x14ac:dyDescent="0.25">
      <c r="A1495" s="1"/>
      <c r="B1495" s="1"/>
      <c r="C1495" s="1"/>
      <c r="D1495" s="9">
        <v>1</v>
      </c>
      <c r="E1495" s="9">
        <v>0.01</v>
      </c>
      <c r="F1495" s="9">
        <v>252.92599999999999</v>
      </c>
      <c r="G1495" s="9">
        <v>189</v>
      </c>
      <c r="H1495" s="9">
        <v>255</v>
      </c>
      <c r="I1495" s="9">
        <v>-90</v>
      </c>
      <c r="J1495" s="9">
        <v>1.02</v>
      </c>
      <c r="K1495" s="11"/>
      <c r="L1495" s="9">
        <v>1.02</v>
      </c>
      <c r="M1495" s="12">
        <f>1.732*J1517</f>
        <v>0.27365600000000001</v>
      </c>
    </row>
    <row r="1496" spans="1:13" x14ac:dyDescent="0.25">
      <c r="A1496" s="1"/>
      <c r="B1496" s="1"/>
      <c r="C1496" s="1"/>
      <c r="D1496" s="9">
        <v>2</v>
      </c>
      <c r="E1496" s="9">
        <v>0.01</v>
      </c>
      <c r="F1496" s="9">
        <v>253.60900000000001</v>
      </c>
      <c r="G1496" s="9">
        <v>206</v>
      </c>
      <c r="H1496" s="9">
        <v>255</v>
      </c>
      <c r="I1496" s="9">
        <v>-90</v>
      </c>
      <c r="J1496" s="9">
        <v>1.02</v>
      </c>
      <c r="K1496" s="11"/>
      <c r="L1496" s="9">
        <v>1.02</v>
      </c>
      <c r="M1496" s="12">
        <f t="shared" ref="M1496:M1516" si="54">1.732*J1518</f>
        <v>0.27365600000000001</v>
      </c>
    </row>
    <row r="1497" spans="1:13" x14ac:dyDescent="0.25">
      <c r="A1497" s="1"/>
      <c r="B1497" s="1"/>
      <c r="C1497" s="1"/>
      <c r="D1497" s="9">
        <v>3</v>
      </c>
      <c r="E1497" s="9">
        <v>0.01</v>
      </c>
      <c r="F1497" s="9">
        <v>253.45400000000001</v>
      </c>
      <c r="G1497" s="9">
        <v>206</v>
      </c>
      <c r="H1497" s="9">
        <v>255</v>
      </c>
      <c r="I1497" s="9">
        <v>-90</v>
      </c>
      <c r="J1497" s="9">
        <v>1</v>
      </c>
      <c r="K1497" s="11"/>
      <c r="L1497" s="9">
        <v>1</v>
      </c>
      <c r="M1497" s="12">
        <f t="shared" si="54"/>
        <v>8.660000000000001E-2</v>
      </c>
    </row>
    <row r="1498" spans="1:13" x14ac:dyDescent="0.25">
      <c r="A1498" s="1"/>
      <c r="B1498" s="1"/>
      <c r="C1498" s="1"/>
      <c r="D1498" s="9">
        <v>4</v>
      </c>
      <c r="E1498" s="9">
        <v>0.01</v>
      </c>
      <c r="F1498" s="9">
        <v>252.548</v>
      </c>
      <c r="G1498" s="9">
        <v>165</v>
      </c>
      <c r="H1498" s="9">
        <v>255</v>
      </c>
      <c r="I1498" s="9">
        <v>-90</v>
      </c>
      <c r="J1498" s="9">
        <v>1.02</v>
      </c>
      <c r="K1498" s="11"/>
      <c r="L1498" s="9">
        <v>1.02</v>
      </c>
      <c r="M1498" s="12">
        <f t="shared" si="54"/>
        <v>0.25806799999999996</v>
      </c>
    </row>
    <row r="1499" spans="1:13" x14ac:dyDescent="0.25">
      <c r="A1499" s="1"/>
      <c r="B1499" s="1"/>
      <c r="C1499" s="1"/>
      <c r="D1499" s="9">
        <v>5</v>
      </c>
      <c r="E1499" s="9">
        <v>1.0999999999999999E-2</v>
      </c>
      <c r="F1499" s="9">
        <v>253.16200000000001</v>
      </c>
      <c r="G1499" s="9">
        <v>189</v>
      </c>
      <c r="H1499" s="9">
        <v>255</v>
      </c>
      <c r="I1499" s="9">
        <v>-90</v>
      </c>
      <c r="J1499" s="9">
        <v>1.069</v>
      </c>
      <c r="L1499" s="9">
        <v>1.069</v>
      </c>
      <c r="M1499" s="12">
        <f t="shared" si="54"/>
        <v>0.47976400000000002</v>
      </c>
    </row>
    <row r="1500" spans="1:13" x14ac:dyDescent="0.25">
      <c r="A1500" s="1"/>
      <c r="B1500" s="1"/>
      <c r="C1500" s="1"/>
      <c r="D1500" s="9">
        <v>6</v>
      </c>
      <c r="E1500" s="9">
        <v>0.01</v>
      </c>
      <c r="F1500" s="9">
        <v>253.13399999999999</v>
      </c>
      <c r="G1500" s="9">
        <v>181</v>
      </c>
      <c r="H1500" s="9">
        <v>255</v>
      </c>
      <c r="I1500" s="9">
        <v>-90</v>
      </c>
      <c r="J1500" s="9">
        <v>1.05</v>
      </c>
      <c r="L1500" s="9">
        <v>1.05</v>
      </c>
      <c r="M1500" s="12">
        <f t="shared" si="54"/>
        <v>0.39489600000000002</v>
      </c>
    </row>
    <row r="1501" spans="1:13" x14ac:dyDescent="0.25">
      <c r="A1501" s="1"/>
      <c r="B1501" s="1"/>
      <c r="C1501" s="1"/>
      <c r="D1501" s="9">
        <v>7</v>
      </c>
      <c r="E1501" s="9">
        <v>0.01</v>
      </c>
      <c r="F1501" s="9">
        <v>253.173</v>
      </c>
      <c r="G1501" s="9">
        <v>173</v>
      </c>
      <c r="H1501" s="9">
        <v>255</v>
      </c>
      <c r="I1501" s="9">
        <v>-90</v>
      </c>
      <c r="J1501" s="9">
        <v>1.04</v>
      </c>
      <c r="L1501" s="9">
        <v>1.04</v>
      </c>
      <c r="M1501" s="12">
        <f t="shared" si="54"/>
        <v>0.39489600000000002</v>
      </c>
    </row>
    <row r="1502" spans="1:13" x14ac:dyDescent="0.25">
      <c r="A1502" s="1"/>
      <c r="B1502" s="1"/>
      <c r="C1502" s="1"/>
      <c r="D1502" s="9">
        <v>8</v>
      </c>
      <c r="E1502" s="9">
        <v>1.0999999999999999E-2</v>
      </c>
      <c r="F1502" s="9">
        <v>252.60900000000001</v>
      </c>
      <c r="G1502" s="9">
        <v>183.667</v>
      </c>
      <c r="H1502" s="9">
        <v>255</v>
      </c>
      <c r="I1502" s="9">
        <v>-90</v>
      </c>
      <c r="J1502" s="9">
        <v>1.069</v>
      </c>
      <c r="L1502" s="9">
        <v>1.069</v>
      </c>
      <c r="M1502" s="12">
        <f t="shared" si="54"/>
        <v>0.46244400000000002</v>
      </c>
    </row>
    <row r="1503" spans="1:13" x14ac:dyDescent="0.25">
      <c r="A1503" s="1"/>
      <c r="B1503" s="1"/>
      <c r="C1503" s="1"/>
      <c r="D1503" s="9">
        <v>9</v>
      </c>
      <c r="E1503" s="9">
        <v>0.01</v>
      </c>
      <c r="F1503" s="9">
        <v>253.56299999999999</v>
      </c>
      <c r="G1503" s="9">
        <v>197</v>
      </c>
      <c r="H1503" s="9">
        <v>255</v>
      </c>
      <c r="I1503" s="9">
        <v>-90</v>
      </c>
      <c r="J1503" s="9">
        <v>1.01</v>
      </c>
      <c r="L1503" s="9">
        <v>1.01</v>
      </c>
      <c r="M1503" s="12">
        <f t="shared" si="54"/>
        <v>0.22342800000000002</v>
      </c>
    </row>
    <row r="1504" spans="1:13" x14ac:dyDescent="0.25">
      <c r="A1504" s="1"/>
      <c r="B1504" s="1"/>
      <c r="C1504" s="1"/>
      <c r="D1504" s="9">
        <v>10</v>
      </c>
      <c r="E1504" s="9">
        <v>0.01</v>
      </c>
      <c r="F1504" s="9">
        <v>252.83</v>
      </c>
      <c r="G1504" s="9">
        <v>173</v>
      </c>
      <c r="H1504" s="9">
        <v>255</v>
      </c>
      <c r="I1504" s="9">
        <v>-90</v>
      </c>
      <c r="J1504" s="9">
        <v>1.04</v>
      </c>
      <c r="L1504" s="9">
        <v>1.04</v>
      </c>
      <c r="M1504" s="12">
        <f t="shared" si="54"/>
        <v>0.30829599999999996</v>
      </c>
    </row>
    <row r="1505" spans="1:13" x14ac:dyDescent="0.25">
      <c r="A1505" s="1"/>
      <c r="B1505" s="1"/>
      <c r="C1505" s="1"/>
      <c r="D1505" s="9">
        <v>11</v>
      </c>
      <c r="E1505" s="9">
        <v>0.01</v>
      </c>
      <c r="F1505" s="9">
        <v>252.15199999999999</v>
      </c>
      <c r="G1505" s="9">
        <v>156</v>
      </c>
      <c r="H1505" s="9">
        <v>255</v>
      </c>
      <c r="I1505" s="9">
        <v>-90</v>
      </c>
      <c r="J1505" s="9">
        <v>1.01</v>
      </c>
      <c r="L1505" s="9">
        <v>1.01</v>
      </c>
      <c r="M1505" s="12">
        <f t="shared" si="54"/>
        <v>6.9279999999999994E-2</v>
      </c>
    </row>
    <row r="1506" spans="1:13" x14ac:dyDescent="0.25">
      <c r="A1506" s="1"/>
      <c r="B1506" s="1"/>
      <c r="C1506" s="1"/>
      <c r="D1506" s="9">
        <v>12</v>
      </c>
      <c r="E1506" s="9">
        <v>8.9999999999999993E-3</v>
      </c>
      <c r="F1506" s="9">
        <v>3.17</v>
      </c>
      <c r="G1506" s="9">
        <v>0</v>
      </c>
      <c r="H1506" s="9">
        <v>208.333</v>
      </c>
      <c r="I1506" s="9">
        <v>-90.602999999999994</v>
      </c>
      <c r="J1506" s="9">
        <v>0.94099999999999995</v>
      </c>
      <c r="L1506" s="9">
        <v>0.94099999999999995</v>
      </c>
      <c r="M1506" s="12">
        <f t="shared" si="54"/>
        <v>0.49708399999999997</v>
      </c>
    </row>
    <row r="1507" spans="1:13" x14ac:dyDescent="0.25">
      <c r="A1507" s="1"/>
      <c r="B1507" s="1"/>
      <c r="C1507" s="1"/>
      <c r="D1507" s="9">
        <v>13</v>
      </c>
      <c r="E1507" s="9">
        <v>8.0000000000000002E-3</v>
      </c>
      <c r="F1507" s="9">
        <v>0.68799999999999994</v>
      </c>
      <c r="G1507" s="9">
        <v>0</v>
      </c>
      <c r="H1507" s="9">
        <v>41</v>
      </c>
      <c r="I1507" s="9">
        <v>-90</v>
      </c>
      <c r="J1507" s="9">
        <v>0.77200000000000002</v>
      </c>
      <c r="L1507" s="9">
        <v>0.77200000000000002</v>
      </c>
      <c r="M1507" s="12">
        <f t="shared" si="54"/>
        <v>0.18878800000000001</v>
      </c>
    </row>
    <row r="1508" spans="1:13" x14ac:dyDescent="0.25">
      <c r="A1508" s="1"/>
      <c r="B1508" s="1"/>
      <c r="C1508" s="1"/>
      <c r="D1508" s="9">
        <v>14</v>
      </c>
      <c r="E1508" s="9">
        <v>6.0000000000000001E-3</v>
      </c>
      <c r="F1508" s="9">
        <v>0.873</v>
      </c>
      <c r="G1508" s="9">
        <v>0</v>
      </c>
      <c r="H1508" s="9">
        <v>55</v>
      </c>
      <c r="I1508" s="9">
        <v>-90</v>
      </c>
      <c r="J1508" s="9">
        <v>0.61399999999999999</v>
      </c>
      <c r="L1508" s="9">
        <v>0.61399999999999999</v>
      </c>
      <c r="M1508" s="12">
        <f t="shared" si="54"/>
        <v>0.119508</v>
      </c>
    </row>
    <row r="1509" spans="1:13" x14ac:dyDescent="0.25">
      <c r="A1509" s="1"/>
      <c r="B1509" s="1"/>
      <c r="C1509" s="1"/>
      <c r="D1509" s="9">
        <v>15</v>
      </c>
      <c r="E1509" s="9">
        <v>1.0999999999999999E-2</v>
      </c>
      <c r="F1509" s="9">
        <v>0.75800000000000001</v>
      </c>
      <c r="G1509" s="9">
        <v>0</v>
      </c>
      <c r="H1509" s="9">
        <v>55</v>
      </c>
      <c r="I1509" s="9">
        <v>-90</v>
      </c>
      <c r="J1509" s="9">
        <v>1.069</v>
      </c>
      <c r="L1509" s="9">
        <v>1.069</v>
      </c>
      <c r="M1509" s="12">
        <f t="shared" si="54"/>
        <v>5.1959999999999999E-2</v>
      </c>
    </row>
    <row r="1510" spans="1:13" x14ac:dyDescent="0.25">
      <c r="A1510" s="1"/>
      <c r="B1510" s="1"/>
      <c r="C1510" s="1"/>
      <c r="D1510" s="9">
        <v>16</v>
      </c>
      <c r="E1510" s="9">
        <v>8.0000000000000002E-3</v>
      </c>
      <c r="F1510" s="9">
        <v>0.86899999999999999</v>
      </c>
      <c r="G1510" s="9">
        <v>0</v>
      </c>
      <c r="H1510" s="9">
        <v>68.667000000000002</v>
      </c>
      <c r="I1510" s="9">
        <v>-90</v>
      </c>
      <c r="J1510" s="9">
        <v>0.77200000000000002</v>
      </c>
      <c r="L1510" s="9">
        <v>0.77200000000000002</v>
      </c>
      <c r="M1510" s="12">
        <f t="shared" si="54"/>
        <v>0.36025599999999997</v>
      </c>
    </row>
    <row r="1511" spans="1:13" x14ac:dyDescent="0.25">
      <c r="A1511" s="1"/>
      <c r="B1511" s="1"/>
      <c r="C1511" s="1"/>
      <c r="D1511" s="9">
        <v>17</v>
      </c>
      <c r="E1511" s="9">
        <v>8.0000000000000002E-3</v>
      </c>
      <c r="F1511" s="9">
        <v>0.88</v>
      </c>
      <c r="G1511" s="9">
        <v>0</v>
      </c>
      <c r="H1511" s="9">
        <v>68.667000000000002</v>
      </c>
      <c r="I1511" s="9">
        <v>-90</v>
      </c>
      <c r="J1511" s="9">
        <v>0.76200000000000001</v>
      </c>
      <c r="L1511" s="9">
        <v>0.76200000000000001</v>
      </c>
      <c r="M1511" s="12">
        <f t="shared" si="54"/>
        <v>0.22342800000000002</v>
      </c>
    </row>
    <row r="1512" spans="1:13" x14ac:dyDescent="0.25">
      <c r="A1512" s="1"/>
      <c r="B1512" s="1"/>
      <c r="C1512" s="1"/>
      <c r="D1512" s="9">
        <v>18</v>
      </c>
      <c r="E1512" s="9">
        <v>8.0000000000000002E-3</v>
      </c>
      <c r="F1512" s="9">
        <v>1.2470000000000001</v>
      </c>
      <c r="G1512" s="9">
        <v>0</v>
      </c>
      <c r="H1512" s="9">
        <v>55</v>
      </c>
      <c r="I1512" s="9">
        <v>-90</v>
      </c>
      <c r="J1512" s="9">
        <v>0.752</v>
      </c>
      <c r="L1512" s="9">
        <v>0.752</v>
      </c>
      <c r="M1512" s="12">
        <f t="shared" si="54"/>
        <v>0.15414799999999998</v>
      </c>
    </row>
    <row r="1513" spans="1:13" x14ac:dyDescent="0.25">
      <c r="A1513" s="1"/>
      <c r="B1513" s="1"/>
      <c r="C1513" s="1"/>
      <c r="D1513" s="9">
        <v>19</v>
      </c>
      <c r="E1513" s="9">
        <v>1.0999999999999999E-2</v>
      </c>
      <c r="F1513" s="9">
        <v>0.50900000000000001</v>
      </c>
      <c r="G1513" s="9">
        <v>0</v>
      </c>
      <c r="H1513" s="9">
        <v>55</v>
      </c>
      <c r="I1513" s="9">
        <v>-90</v>
      </c>
      <c r="J1513" s="9">
        <v>1.0589999999999999</v>
      </c>
      <c r="L1513" s="9">
        <v>1.0589999999999999</v>
      </c>
      <c r="M1513" s="12">
        <f t="shared" si="54"/>
        <v>8.660000000000001E-2</v>
      </c>
    </row>
    <row r="1514" spans="1:13" x14ac:dyDescent="0.25">
      <c r="A1514" s="1"/>
      <c r="B1514" s="1"/>
      <c r="C1514" s="1"/>
      <c r="D1514" s="9">
        <v>20</v>
      </c>
      <c r="E1514" s="9">
        <v>7.0000000000000001E-3</v>
      </c>
      <c r="F1514" s="9">
        <v>4.38</v>
      </c>
      <c r="G1514" s="9">
        <v>0</v>
      </c>
      <c r="H1514" s="9">
        <v>219.333</v>
      </c>
      <c r="I1514" s="9">
        <v>-90</v>
      </c>
      <c r="J1514" s="9">
        <v>0.70299999999999996</v>
      </c>
      <c r="L1514" s="9">
        <v>0.70299999999999996</v>
      </c>
      <c r="M1514" s="12">
        <f t="shared" si="54"/>
        <v>0.20610799999999999</v>
      </c>
    </row>
    <row r="1515" spans="1:13" x14ac:dyDescent="0.25">
      <c r="A1515" s="1"/>
      <c r="B1515" s="1"/>
      <c r="C1515" s="1"/>
      <c r="D1515" s="9">
        <v>21</v>
      </c>
      <c r="E1515" s="9">
        <v>0.01</v>
      </c>
      <c r="F1515" s="9">
        <v>3.3330000000000002</v>
      </c>
      <c r="G1515" s="9">
        <v>0</v>
      </c>
      <c r="H1515" s="9">
        <v>216.667</v>
      </c>
      <c r="I1515" s="9">
        <v>-90</v>
      </c>
      <c r="J1515" s="9">
        <v>0.96</v>
      </c>
      <c r="L1515" s="9">
        <v>0.96</v>
      </c>
      <c r="M1515" s="12">
        <f t="shared" si="54"/>
        <v>0.44512400000000002</v>
      </c>
    </row>
    <row r="1516" spans="1:13" x14ac:dyDescent="0.25">
      <c r="A1516" s="1"/>
      <c r="B1516" s="1"/>
      <c r="C1516" s="1"/>
      <c r="D1516" s="9">
        <v>22</v>
      </c>
      <c r="E1516" s="9">
        <v>0.01</v>
      </c>
      <c r="F1516" s="9">
        <v>0</v>
      </c>
      <c r="G1516" s="9">
        <v>0</v>
      </c>
      <c r="H1516" s="9">
        <v>0</v>
      </c>
      <c r="I1516" s="9">
        <v>-90</v>
      </c>
      <c r="J1516" s="9">
        <v>1</v>
      </c>
      <c r="L1516" s="9">
        <v>1</v>
      </c>
      <c r="M1516" s="12">
        <f t="shared" si="54"/>
        <v>0.10218799999999999</v>
      </c>
    </row>
    <row r="1517" spans="1:13" x14ac:dyDescent="0.25">
      <c r="A1517" s="1"/>
      <c r="B1517" s="1"/>
      <c r="C1517" s="1"/>
      <c r="D1517" s="9">
        <v>23</v>
      </c>
      <c r="E1517" s="9">
        <v>2E-3</v>
      </c>
      <c r="F1517" s="9">
        <v>188.84299999999999</v>
      </c>
      <c r="G1517" s="9">
        <v>120.333</v>
      </c>
      <c r="H1517" s="9">
        <v>206</v>
      </c>
      <c r="I1517" s="9">
        <v>-90</v>
      </c>
      <c r="J1517" s="9">
        <v>0.158</v>
      </c>
    </row>
    <row r="1518" spans="1:13" x14ac:dyDescent="0.25">
      <c r="A1518" s="1"/>
      <c r="B1518" s="1"/>
      <c r="C1518" s="1"/>
      <c r="D1518" s="9">
        <v>24</v>
      </c>
      <c r="E1518" s="9">
        <v>2E-3</v>
      </c>
      <c r="F1518" s="9">
        <v>230.471</v>
      </c>
      <c r="G1518" s="9">
        <v>206</v>
      </c>
      <c r="H1518" s="9">
        <v>249.667</v>
      </c>
      <c r="I1518" s="9">
        <v>-90</v>
      </c>
      <c r="J1518" s="9">
        <v>0.158</v>
      </c>
    </row>
    <row r="1519" spans="1:13" x14ac:dyDescent="0.25">
      <c r="A1519" s="1"/>
      <c r="B1519" s="1"/>
      <c r="C1519" s="1"/>
      <c r="D1519" s="9">
        <v>25</v>
      </c>
      <c r="E1519" s="10">
        <v>5.8819999999999999E-4</v>
      </c>
      <c r="F1519" s="9">
        <v>167.44399999999999</v>
      </c>
      <c r="G1519" s="9">
        <v>137</v>
      </c>
      <c r="H1519" s="9">
        <v>175.667</v>
      </c>
      <c r="I1519" s="9">
        <v>-90</v>
      </c>
      <c r="J1519" s="9">
        <v>0.05</v>
      </c>
    </row>
    <row r="1520" spans="1:13" x14ac:dyDescent="0.25">
      <c r="A1520" s="1"/>
      <c r="B1520" s="1"/>
      <c r="C1520" s="1"/>
      <c r="D1520" s="9">
        <v>26</v>
      </c>
      <c r="E1520" s="9">
        <v>2E-3</v>
      </c>
      <c r="F1520" s="9">
        <v>163.167</v>
      </c>
      <c r="G1520" s="9">
        <v>120.333</v>
      </c>
      <c r="H1520" s="9">
        <v>191.667</v>
      </c>
      <c r="I1520" s="9">
        <v>-90</v>
      </c>
      <c r="J1520" s="9">
        <v>0.14899999999999999</v>
      </c>
    </row>
    <row r="1521" spans="1:10" x14ac:dyDescent="0.25">
      <c r="A1521" s="1"/>
      <c r="B1521" s="1"/>
      <c r="C1521" s="1"/>
      <c r="D1521" s="9">
        <v>27</v>
      </c>
      <c r="E1521" s="9">
        <v>3.0000000000000001E-3</v>
      </c>
      <c r="F1521" s="9">
        <v>179.184</v>
      </c>
      <c r="G1521" s="9">
        <v>120.333</v>
      </c>
      <c r="H1521" s="9">
        <v>227.333</v>
      </c>
      <c r="I1521" s="9">
        <v>-90</v>
      </c>
      <c r="J1521" s="9">
        <v>0.27700000000000002</v>
      </c>
    </row>
    <row r="1522" spans="1:10" x14ac:dyDescent="0.25">
      <c r="A1522" s="1"/>
      <c r="B1522" s="1"/>
      <c r="C1522" s="1"/>
      <c r="D1522" s="9">
        <v>28</v>
      </c>
      <c r="E1522" s="9">
        <v>2E-3</v>
      </c>
      <c r="F1522" s="9">
        <v>224.083</v>
      </c>
      <c r="G1522" s="9">
        <v>175.667</v>
      </c>
      <c r="H1522" s="9">
        <v>239</v>
      </c>
      <c r="I1522" s="9">
        <v>-90</v>
      </c>
      <c r="J1522" s="9">
        <v>0.22800000000000001</v>
      </c>
    </row>
    <row r="1523" spans="1:10" x14ac:dyDescent="0.25">
      <c r="A1523" s="1"/>
      <c r="B1523" s="1"/>
      <c r="C1523" s="1"/>
      <c r="D1523" s="9">
        <v>29</v>
      </c>
      <c r="E1523" s="9">
        <v>2E-3</v>
      </c>
      <c r="F1523" s="9">
        <v>211.22200000000001</v>
      </c>
      <c r="G1523" s="9">
        <v>173</v>
      </c>
      <c r="H1523" s="9">
        <v>219.333</v>
      </c>
      <c r="I1523" s="9">
        <v>-90</v>
      </c>
      <c r="J1523" s="9">
        <v>0.22800000000000001</v>
      </c>
    </row>
    <row r="1524" spans="1:10" x14ac:dyDescent="0.25">
      <c r="A1524" s="1"/>
      <c r="B1524" s="1"/>
      <c r="C1524" s="1"/>
      <c r="D1524" s="9">
        <v>30</v>
      </c>
      <c r="E1524" s="9">
        <v>3.0000000000000001E-3</v>
      </c>
      <c r="F1524" s="9">
        <v>189.548</v>
      </c>
      <c r="G1524" s="9">
        <v>156</v>
      </c>
      <c r="H1524" s="9">
        <v>219.333</v>
      </c>
      <c r="I1524" s="9">
        <v>-90</v>
      </c>
      <c r="J1524" s="9">
        <v>0.26700000000000002</v>
      </c>
    </row>
    <row r="1525" spans="1:10" x14ac:dyDescent="0.25">
      <c r="A1525" s="1"/>
      <c r="B1525" s="1"/>
      <c r="C1525" s="1"/>
      <c r="D1525" s="9">
        <v>31</v>
      </c>
      <c r="E1525" s="9">
        <v>1E-3</v>
      </c>
      <c r="F1525" s="9">
        <v>188.81</v>
      </c>
      <c r="G1525" s="9">
        <v>181</v>
      </c>
      <c r="H1525" s="9">
        <v>191.667</v>
      </c>
      <c r="I1525" s="9">
        <v>-90</v>
      </c>
      <c r="J1525" s="9">
        <v>0.129</v>
      </c>
    </row>
    <row r="1526" spans="1:10" x14ac:dyDescent="0.25">
      <c r="A1526" s="1"/>
      <c r="B1526" s="1"/>
      <c r="C1526" s="1"/>
      <c r="D1526" s="9">
        <v>32</v>
      </c>
      <c r="E1526" s="9">
        <v>2E-3</v>
      </c>
      <c r="F1526" s="9">
        <v>248.982</v>
      </c>
      <c r="G1526" s="9">
        <v>189</v>
      </c>
      <c r="H1526" s="9">
        <v>255</v>
      </c>
      <c r="I1526" s="9">
        <v>-90</v>
      </c>
      <c r="J1526" s="9">
        <v>0.17799999999999999</v>
      </c>
    </row>
    <row r="1527" spans="1:10" x14ac:dyDescent="0.25">
      <c r="A1527" s="1"/>
      <c r="B1527" s="1"/>
      <c r="C1527" s="1"/>
      <c r="D1527" s="9">
        <v>33</v>
      </c>
      <c r="E1527" s="10">
        <v>4.9010000000000004E-4</v>
      </c>
      <c r="F1527" s="9">
        <v>176</v>
      </c>
      <c r="G1527" s="9">
        <v>156</v>
      </c>
      <c r="H1527" s="9">
        <v>206</v>
      </c>
      <c r="I1527" s="9">
        <v>-90</v>
      </c>
      <c r="J1527" s="9">
        <v>0.04</v>
      </c>
    </row>
    <row r="1528" spans="1:10" x14ac:dyDescent="0.25">
      <c r="A1528" s="1"/>
      <c r="B1528" s="1"/>
      <c r="C1528" s="1"/>
      <c r="D1528" s="9">
        <v>34</v>
      </c>
      <c r="E1528" s="9">
        <v>3.0000000000000001E-3</v>
      </c>
      <c r="F1528" s="9">
        <v>188.256</v>
      </c>
      <c r="G1528" s="9">
        <v>134.667</v>
      </c>
      <c r="H1528" s="9">
        <v>206</v>
      </c>
      <c r="I1528" s="9">
        <v>-90</v>
      </c>
      <c r="J1528" s="9">
        <v>0.28699999999999998</v>
      </c>
    </row>
    <row r="1529" spans="1:10" x14ac:dyDescent="0.25">
      <c r="A1529" s="1"/>
      <c r="B1529" s="1"/>
      <c r="C1529" s="1"/>
      <c r="D1529" s="9">
        <v>35</v>
      </c>
      <c r="E1529" s="9">
        <v>1E-3</v>
      </c>
      <c r="F1529" s="9">
        <v>209.333</v>
      </c>
      <c r="G1529" s="9">
        <v>134.667</v>
      </c>
      <c r="H1529" s="9">
        <v>239</v>
      </c>
      <c r="I1529" s="9">
        <v>-90</v>
      </c>
      <c r="J1529" s="9">
        <v>0.109</v>
      </c>
    </row>
    <row r="1530" spans="1:10" x14ac:dyDescent="0.25">
      <c r="A1530" s="1"/>
      <c r="B1530" s="1"/>
      <c r="C1530" s="1"/>
      <c r="D1530" s="9">
        <v>36</v>
      </c>
      <c r="E1530" s="10">
        <v>7.8419999999999998E-4</v>
      </c>
      <c r="F1530" s="9">
        <v>167.5</v>
      </c>
      <c r="G1530" s="9">
        <v>79.332999999999998</v>
      </c>
      <c r="H1530" s="9">
        <v>189</v>
      </c>
      <c r="I1530" s="9">
        <v>-90</v>
      </c>
      <c r="J1530" s="9">
        <v>6.9000000000000006E-2</v>
      </c>
    </row>
    <row r="1531" spans="1:10" x14ac:dyDescent="0.25">
      <c r="A1531" s="1"/>
      <c r="B1531" s="1"/>
      <c r="C1531" s="1"/>
      <c r="D1531" s="9">
        <v>37</v>
      </c>
      <c r="E1531" s="10">
        <v>3.9209999999999999E-4</v>
      </c>
      <c r="F1531" s="9">
        <v>121.917</v>
      </c>
      <c r="G1531" s="9">
        <v>13.333</v>
      </c>
      <c r="H1531" s="9">
        <v>181</v>
      </c>
      <c r="I1531" s="9">
        <v>-90</v>
      </c>
      <c r="J1531" s="9">
        <v>0.03</v>
      </c>
    </row>
    <row r="1532" spans="1:10" x14ac:dyDescent="0.25">
      <c r="A1532" s="1"/>
      <c r="B1532" s="1"/>
      <c r="C1532" s="1"/>
      <c r="D1532" s="9">
        <v>38</v>
      </c>
      <c r="E1532" s="9">
        <v>2E-3</v>
      </c>
      <c r="F1532" s="9">
        <v>200.10599999999999</v>
      </c>
      <c r="G1532" s="9">
        <v>55</v>
      </c>
      <c r="H1532" s="9">
        <v>255</v>
      </c>
      <c r="I1532" s="9">
        <v>-90</v>
      </c>
      <c r="J1532" s="9">
        <v>0.20799999999999999</v>
      </c>
    </row>
    <row r="1533" spans="1:10" x14ac:dyDescent="0.25">
      <c r="A1533" s="1"/>
      <c r="B1533" s="1"/>
      <c r="C1533" s="1"/>
      <c r="D1533" s="9">
        <v>39</v>
      </c>
      <c r="E1533" s="9">
        <v>1E-3</v>
      </c>
      <c r="F1533" s="9">
        <v>237.405</v>
      </c>
      <c r="G1533" s="9">
        <v>87.332999999999998</v>
      </c>
      <c r="H1533" s="9">
        <v>255</v>
      </c>
      <c r="I1533" s="9">
        <v>-90</v>
      </c>
      <c r="J1533" s="9">
        <v>0.129</v>
      </c>
    </row>
    <row r="1534" spans="1:10" x14ac:dyDescent="0.25">
      <c r="A1534" s="1"/>
      <c r="B1534" s="1"/>
      <c r="C1534" s="1"/>
      <c r="D1534" s="9">
        <v>40</v>
      </c>
      <c r="E1534" s="10">
        <v>9.8029999999999992E-4</v>
      </c>
      <c r="F1534" s="9">
        <v>201.3</v>
      </c>
      <c r="G1534" s="9">
        <v>134.667</v>
      </c>
      <c r="H1534" s="9">
        <v>219.333</v>
      </c>
      <c r="I1534" s="9">
        <v>-90</v>
      </c>
      <c r="J1534" s="9">
        <v>8.8999999999999996E-2</v>
      </c>
    </row>
    <row r="1535" spans="1:10" x14ac:dyDescent="0.25">
      <c r="A1535" s="1"/>
      <c r="B1535" s="1"/>
      <c r="C1535" s="1"/>
      <c r="D1535" s="9">
        <v>41</v>
      </c>
      <c r="E1535" s="10">
        <v>5.8819999999999999E-4</v>
      </c>
      <c r="F1535" s="9">
        <v>145.38900000000001</v>
      </c>
      <c r="G1535" s="9">
        <v>0</v>
      </c>
      <c r="H1535" s="9">
        <v>255</v>
      </c>
      <c r="I1535" s="9">
        <v>-90</v>
      </c>
      <c r="J1535" s="9">
        <v>0.05</v>
      </c>
    </row>
    <row r="1536" spans="1:10" x14ac:dyDescent="0.25">
      <c r="A1536" s="1"/>
      <c r="B1536" s="1"/>
      <c r="C1536" s="1"/>
      <c r="D1536" s="9">
        <v>42</v>
      </c>
      <c r="E1536" s="9">
        <v>1E-3</v>
      </c>
      <c r="F1536" s="9">
        <v>223.46199999999999</v>
      </c>
      <c r="G1536" s="9">
        <v>164.667</v>
      </c>
      <c r="H1536" s="9">
        <v>239</v>
      </c>
      <c r="I1536" s="9">
        <v>-90</v>
      </c>
      <c r="J1536" s="9">
        <v>0.11899999999999999</v>
      </c>
    </row>
    <row r="1537" spans="1:13" x14ac:dyDescent="0.25">
      <c r="A1537" s="1"/>
      <c r="B1537" s="1"/>
      <c r="C1537" s="1"/>
      <c r="D1537" s="9">
        <v>43</v>
      </c>
      <c r="E1537" s="9">
        <v>3.0000000000000001E-3</v>
      </c>
      <c r="F1537" s="9">
        <v>206.654</v>
      </c>
      <c r="G1537" s="9">
        <v>164.667</v>
      </c>
      <c r="H1537" s="9">
        <v>219.333</v>
      </c>
      <c r="I1537" s="9">
        <v>-90</v>
      </c>
      <c r="J1537" s="9">
        <v>0.25700000000000001</v>
      </c>
    </row>
    <row r="1538" spans="1:13" x14ac:dyDescent="0.25">
      <c r="A1538" s="1"/>
      <c r="B1538" s="1"/>
      <c r="C1538" s="1"/>
      <c r="D1538" s="9">
        <v>44</v>
      </c>
      <c r="E1538" s="10">
        <v>6.8619999999999998E-4</v>
      </c>
      <c r="F1538" s="9">
        <v>180.238</v>
      </c>
      <c r="G1538" s="9">
        <v>134.667</v>
      </c>
      <c r="H1538" s="9">
        <v>206</v>
      </c>
      <c r="I1538" s="9">
        <v>-90</v>
      </c>
      <c r="J1538" s="9">
        <v>5.8999999999999997E-2</v>
      </c>
    </row>
    <row r="1539" spans="1:13" x14ac:dyDescent="0.25">
      <c r="A1539" s="1"/>
      <c r="B1539" s="1"/>
      <c r="C1539" s="1"/>
      <c r="D1539" s="1"/>
      <c r="E1539" s="1"/>
      <c r="F1539" s="1"/>
      <c r="G1539" s="1"/>
      <c r="H1539" s="1"/>
    </row>
    <row r="1540" spans="1:13" x14ac:dyDescent="0.25">
      <c r="A1540" s="1"/>
      <c r="B1540" s="1"/>
      <c r="C1540" s="1"/>
      <c r="D1540" s="1"/>
      <c r="E1540" s="1"/>
      <c r="F1540" s="1"/>
      <c r="G1540" s="1"/>
      <c r="H1540" s="1"/>
    </row>
    <row r="1541" spans="1:13" x14ac:dyDescent="0.25">
      <c r="A1541" s="1"/>
      <c r="B1541" s="1"/>
      <c r="C1541" s="1"/>
      <c r="D1541" s="1"/>
      <c r="E1541" s="1"/>
      <c r="F1541" s="1"/>
      <c r="G1541" s="1"/>
      <c r="H1541" s="1"/>
    </row>
    <row r="1542" spans="1:13" x14ac:dyDescent="0.25">
      <c r="A1542" s="1"/>
      <c r="B1542" s="1"/>
      <c r="C1542" s="1"/>
      <c r="D1542" s="1"/>
      <c r="E1542" s="1"/>
      <c r="F1542" s="1"/>
      <c r="G1542" s="1"/>
      <c r="H1542" s="1"/>
    </row>
    <row r="1543" spans="1:13" x14ac:dyDescent="0.25">
      <c r="A1543" s="1"/>
      <c r="B1543" s="1"/>
      <c r="C1543" s="1"/>
      <c r="E1543" s="1"/>
      <c r="F1543" s="1"/>
      <c r="G1543" s="1"/>
      <c r="H1543" s="1"/>
    </row>
    <row r="1544" spans="1:13" ht="18.600000000000001" customHeight="1" x14ac:dyDescent="0.25">
      <c r="A1544" s="1">
        <v>23</v>
      </c>
      <c r="B1544" s="1" t="s">
        <v>192</v>
      </c>
      <c r="C1544" s="1" t="s">
        <v>16</v>
      </c>
      <c r="E1544" t="s">
        <v>43</v>
      </c>
      <c r="F1544" s="1" t="s">
        <v>29</v>
      </c>
      <c r="G1544" s="1" t="s">
        <v>44</v>
      </c>
      <c r="H1544">
        <v>3</v>
      </c>
      <c r="I1544">
        <v>0.53700000000000003</v>
      </c>
      <c r="J1544">
        <v>0.178396</v>
      </c>
      <c r="K1544">
        <v>3</v>
      </c>
      <c r="L1544">
        <v>1</v>
      </c>
      <c r="M1544">
        <v>0.128168</v>
      </c>
    </row>
    <row r="1545" spans="1:13" ht="18.600000000000001" customHeight="1" x14ac:dyDescent="0.25">
      <c r="B1545" s="1" t="s">
        <v>192</v>
      </c>
      <c r="C1545" s="1" t="s">
        <v>16</v>
      </c>
      <c r="E1545" t="s">
        <v>43</v>
      </c>
      <c r="F1545" s="1" t="s">
        <v>29</v>
      </c>
      <c r="G1545" s="1" t="s">
        <v>30</v>
      </c>
      <c r="H1545">
        <v>3</v>
      </c>
      <c r="I1545">
        <v>0.59599999999999997</v>
      </c>
      <c r="J1545">
        <v>0.31868799999999997</v>
      </c>
      <c r="K1545">
        <v>3</v>
      </c>
      <c r="L1545">
        <v>1</v>
      </c>
      <c r="M1545">
        <v>0.31868799999999997</v>
      </c>
    </row>
    <row r="1546" spans="1:13" ht="18.600000000000001" customHeight="1" x14ac:dyDescent="0.25">
      <c r="B1546" s="1" t="s">
        <v>192</v>
      </c>
      <c r="C1546" s="1" t="s">
        <v>16</v>
      </c>
      <c r="E1546" t="s">
        <v>43</v>
      </c>
      <c r="F1546" s="1" t="s">
        <v>29</v>
      </c>
      <c r="G1546" s="1" t="s">
        <v>14</v>
      </c>
      <c r="H1546">
        <v>3</v>
      </c>
      <c r="I1546">
        <v>1</v>
      </c>
      <c r="J1546">
        <v>8.8331999999999994E-2</v>
      </c>
      <c r="K1546">
        <v>3</v>
      </c>
      <c r="L1546">
        <v>0.90400000000000003</v>
      </c>
      <c r="M1546">
        <v>0.33081199999999999</v>
      </c>
    </row>
    <row r="1547" spans="1:13" ht="18.600000000000001" customHeight="1" x14ac:dyDescent="0.25">
      <c r="B1547" s="1" t="s">
        <v>192</v>
      </c>
      <c r="C1547" s="1" t="s">
        <v>16</v>
      </c>
      <c r="E1547" t="s">
        <v>43</v>
      </c>
      <c r="F1547" s="1" t="s">
        <v>29</v>
      </c>
      <c r="G1547" s="1" t="s">
        <v>31</v>
      </c>
      <c r="H1547">
        <v>3</v>
      </c>
      <c r="I1547">
        <v>1.0149999999999999</v>
      </c>
      <c r="J1547">
        <v>0.33081199999999999</v>
      </c>
      <c r="K1547">
        <v>3</v>
      </c>
      <c r="L1547">
        <v>1.0289999999999999</v>
      </c>
      <c r="M1547">
        <v>0.36891599999999997</v>
      </c>
    </row>
    <row r="1548" spans="1:13" x14ac:dyDescent="0.25">
      <c r="B1548" s="1"/>
      <c r="C1548" s="1"/>
      <c r="D1548" s="13"/>
      <c r="F1548" s="1"/>
      <c r="G1548" s="1"/>
    </row>
    <row r="1549" spans="1:13" x14ac:dyDescent="0.25">
      <c r="B1549" s="1"/>
      <c r="C1549" s="1"/>
      <c r="E1549" t="s">
        <v>373</v>
      </c>
      <c r="F1549" t="s">
        <v>374</v>
      </c>
      <c r="G1549" t="s">
        <v>375</v>
      </c>
      <c r="H1549" t="s">
        <v>376</v>
      </c>
      <c r="I1549" t="s">
        <v>377</v>
      </c>
      <c r="J1549" t="s">
        <v>378</v>
      </c>
      <c r="L1549" t="s">
        <v>379</v>
      </c>
      <c r="M1549" t="s">
        <v>380</v>
      </c>
    </row>
    <row r="1550" spans="1:13" x14ac:dyDescent="0.25">
      <c r="B1550" s="1"/>
      <c r="C1550" s="1"/>
      <c r="D1550" s="9">
        <v>1</v>
      </c>
      <c r="E1550" s="9">
        <v>7.0000000000000001E-3</v>
      </c>
      <c r="F1550" s="9">
        <v>250.803</v>
      </c>
      <c r="G1550" s="9">
        <v>95</v>
      </c>
      <c r="H1550" s="9">
        <v>255</v>
      </c>
      <c r="I1550" s="9">
        <v>-90</v>
      </c>
      <c r="J1550" s="9">
        <v>1</v>
      </c>
      <c r="K1550" s="11"/>
      <c r="L1550" s="9">
        <v>1</v>
      </c>
      <c r="M1550" s="12">
        <f>1.732*J1558</f>
        <v>0.128168</v>
      </c>
    </row>
    <row r="1551" spans="1:13" x14ac:dyDescent="0.25">
      <c r="B1551" s="1"/>
      <c r="C1551" s="1"/>
      <c r="D1551" s="9">
        <v>2</v>
      </c>
      <c r="E1551" s="9">
        <v>7.0000000000000001E-3</v>
      </c>
      <c r="F1551" s="9">
        <v>252.05799999999999</v>
      </c>
      <c r="G1551" s="9">
        <v>95</v>
      </c>
      <c r="H1551" s="9">
        <v>255</v>
      </c>
      <c r="I1551" s="9">
        <v>-90</v>
      </c>
      <c r="J1551" s="9">
        <v>1</v>
      </c>
      <c r="K1551" s="11"/>
      <c r="L1551" s="9">
        <v>1</v>
      </c>
      <c r="M1551" s="12">
        <f t="shared" ref="M1551:M1557" si="55">1.732*J1559</f>
        <v>0.31868799999999997</v>
      </c>
    </row>
    <row r="1552" spans="1:13" x14ac:dyDescent="0.25">
      <c r="B1552" s="1"/>
      <c r="C1552" s="1"/>
      <c r="D1552" s="9">
        <v>3</v>
      </c>
      <c r="E1552" s="9">
        <v>7.0000000000000001E-3</v>
      </c>
      <c r="F1552" s="9">
        <v>249.89500000000001</v>
      </c>
      <c r="G1552" s="9">
        <v>77</v>
      </c>
      <c r="H1552" s="9">
        <v>255</v>
      </c>
      <c r="I1552" s="9">
        <v>-90</v>
      </c>
      <c r="J1552" s="9">
        <v>0.90400000000000003</v>
      </c>
      <c r="K1552" s="11"/>
      <c r="L1552" s="9">
        <v>0.90400000000000003</v>
      </c>
      <c r="M1552" s="12">
        <f t="shared" si="55"/>
        <v>0.33081199999999999</v>
      </c>
    </row>
    <row r="1553" spans="1:13" x14ac:dyDescent="0.25">
      <c r="B1553" s="1"/>
      <c r="C1553" s="1"/>
      <c r="D1553" s="9">
        <v>4</v>
      </c>
      <c r="E1553" s="9">
        <v>8.0000000000000002E-3</v>
      </c>
      <c r="F1553" s="9">
        <v>251.333</v>
      </c>
      <c r="G1553" s="9">
        <v>96</v>
      </c>
      <c r="H1553" s="9">
        <v>255</v>
      </c>
      <c r="I1553" s="9">
        <v>-90</v>
      </c>
      <c r="J1553" s="9">
        <v>1.0289999999999999</v>
      </c>
      <c r="K1553" s="11"/>
      <c r="L1553" s="9">
        <v>1.0289999999999999</v>
      </c>
      <c r="M1553" s="12">
        <f t="shared" si="55"/>
        <v>0.36891599999999997</v>
      </c>
    </row>
    <row r="1554" spans="1:13" x14ac:dyDescent="0.25">
      <c r="B1554" s="1"/>
      <c r="C1554" s="1"/>
      <c r="D1554" s="9">
        <v>5</v>
      </c>
      <c r="E1554" s="9">
        <v>4.0000000000000001E-3</v>
      </c>
      <c r="F1554" s="9">
        <v>57.189</v>
      </c>
      <c r="G1554" s="9">
        <v>50.332999999999998</v>
      </c>
      <c r="H1554" s="9">
        <v>126.667</v>
      </c>
      <c r="I1554" s="9">
        <v>-90</v>
      </c>
      <c r="J1554" s="9">
        <v>0.53700000000000003</v>
      </c>
      <c r="L1554" s="9">
        <v>0.53700000000000003</v>
      </c>
      <c r="M1554" s="12">
        <f t="shared" si="55"/>
        <v>0.178396</v>
      </c>
    </row>
    <row r="1555" spans="1:13" x14ac:dyDescent="0.25">
      <c r="B1555" s="1"/>
      <c r="C1555" s="1"/>
      <c r="D1555" s="9">
        <v>6</v>
      </c>
      <c r="E1555" s="9">
        <v>4.0000000000000001E-3</v>
      </c>
      <c r="F1555" s="9">
        <v>55.695</v>
      </c>
      <c r="G1555" s="9">
        <v>28</v>
      </c>
      <c r="H1555" s="9">
        <v>84</v>
      </c>
      <c r="I1555" s="9">
        <v>-90</v>
      </c>
      <c r="J1555" s="9">
        <v>0.59599999999999997</v>
      </c>
      <c r="L1555" s="9">
        <v>0.59599999999999997</v>
      </c>
      <c r="M1555" s="12">
        <f t="shared" si="55"/>
        <v>0.31868799999999997</v>
      </c>
    </row>
    <row r="1556" spans="1:13" x14ac:dyDescent="0.25">
      <c r="B1556" s="1"/>
      <c r="C1556" s="1"/>
      <c r="D1556" s="9">
        <v>7</v>
      </c>
      <c r="E1556" s="9">
        <v>7.0000000000000001E-3</v>
      </c>
      <c r="F1556" s="9">
        <v>56.246000000000002</v>
      </c>
      <c r="G1556" s="9">
        <v>28</v>
      </c>
      <c r="H1556" s="9">
        <v>122</v>
      </c>
      <c r="I1556" s="9">
        <v>-90</v>
      </c>
      <c r="J1556" s="9">
        <v>1</v>
      </c>
      <c r="L1556" s="9">
        <v>1</v>
      </c>
      <c r="M1556" s="12">
        <f t="shared" si="55"/>
        <v>8.8331999999999994E-2</v>
      </c>
    </row>
    <row r="1557" spans="1:13" x14ac:dyDescent="0.25">
      <c r="B1557" s="1"/>
      <c r="C1557" s="1"/>
      <c r="D1557" s="9">
        <v>8</v>
      </c>
      <c r="E1557" s="9">
        <v>8.0000000000000002E-3</v>
      </c>
      <c r="F1557" s="9">
        <v>56.149000000000001</v>
      </c>
      <c r="G1557" s="9">
        <v>28</v>
      </c>
      <c r="H1557" s="9">
        <v>120.333</v>
      </c>
      <c r="I1557" s="9">
        <v>-90</v>
      </c>
      <c r="J1557" s="9">
        <v>1.0149999999999999</v>
      </c>
      <c r="L1557" s="9">
        <v>1.0149999999999999</v>
      </c>
      <c r="M1557" s="12">
        <f t="shared" si="55"/>
        <v>0.33081199999999999</v>
      </c>
    </row>
    <row r="1558" spans="1:13" x14ac:dyDescent="0.25">
      <c r="B1558" s="1"/>
      <c r="C1558" s="1"/>
      <c r="D1558" s="9">
        <v>9</v>
      </c>
      <c r="E1558" s="10">
        <v>5.9469999999999998E-4</v>
      </c>
      <c r="F1558" s="9">
        <v>166.09100000000001</v>
      </c>
      <c r="G1558" s="9">
        <v>121</v>
      </c>
      <c r="H1558" s="9">
        <v>186</v>
      </c>
      <c r="I1558" s="9">
        <v>-90</v>
      </c>
      <c r="J1558" s="9">
        <v>7.3999999999999996E-2</v>
      </c>
    </row>
    <row r="1559" spans="1:13" x14ac:dyDescent="0.25">
      <c r="B1559" s="1"/>
      <c r="C1559" s="1"/>
      <c r="D1559" s="9">
        <v>10</v>
      </c>
      <c r="E1559" s="9">
        <v>1E-3</v>
      </c>
      <c r="F1559" s="9">
        <v>152.96199999999999</v>
      </c>
      <c r="G1559" s="9">
        <v>122</v>
      </c>
      <c r="H1559" s="9">
        <v>161</v>
      </c>
      <c r="I1559" s="9">
        <v>-90</v>
      </c>
      <c r="J1559" s="9">
        <v>0.184</v>
      </c>
    </row>
    <row r="1560" spans="1:13" x14ac:dyDescent="0.25">
      <c r="B1560" s="1"/>
      <c r="C1560" s="1"/>
      <c r="D1560" s="9">
        <v>11</v>
      </c>
      <c r="E1560" s="9">
        <v>1E-3</v>
      </c>
      <c r="F1560" s="9">
        <v>139.70400000000001</v>
      </c>
      <c r="G1560" s="9">
        <v>108</v>
      </c>
      <c r="H1560" s="9">
        <v>191</v>
      </c>
      <c r="I1560" s="9">
        <v>-90</v>
      </c>
      <c r="J1560" s="9">
        <v>0.191</v>
      </c>
    </row>
    <row r="1561" spans="1:13" x14ac:dyDescent="0.25">
      <c r="B1561" s="1"/>
      <c r="C1561" s="1"/>
      <c r="D1561" s="9">
        <v>12</v>
      </c>
      <c r="E1561" s="9">
        <v>2E-3</v>
      </c>
      <c r="F1561" s="9">
        <v>151.63300000000001</v>
      </c>
      <c r="G1561" s="9">
        <v>95</v>
      </c>
      <c r="H1561" s="9">
        <v>162</v>
      </c>
      <c r="I1561" s="9">
        <v>-90</v>
      </c>
      <c r="J1561" s="9">
        <v>0.21299999999999999</v>
      </c>
    </row>
    <row r="1562" spans="1:13" x14ac:dyDescent="0.25">
      <c r="B1562" s="1"/>
      <c r="C1562" s="1"/>
      <c r="D1562" s="9">
        <v>13</v>
      </c>
      <c r="E1562" s="10">
        <v>8.1099999999999998E-4</v>
      </c>
      <c r="F1562" s="9">
        <v>173.02199999999999</v>
      </c>
      <c r="G1562" s="9">
        <v>145.333</v>
      </c>
      <c r="H1562" s="9">
        <v>178.667</v>
      </c>
      <c r="I1562" s="9">
        <v>-90</v>
      </c>
      <c r="J1562" s="9">
        <v>0.10299999999999999</v>
      </c>
    </row>
    <row r="1563" spans="1:13" x14ac:dyDescent="0.25">
      <c r="B1563" s="1"/>
      <c r="C1563" s="1"/>
      <c r="D1563" s="9">
        <v>14</v>
      </c>
      <c r="E1563" s="9">
        <v>1E-3</v>
      </c>
      <c r="F1563" s="9">
        <v>188.20500000000001</v>
      </c>
      <c r="G1563" s="9">
        <v>155.667</v>
      </c>
      <c r="H1563" s="9">
        <v>193</v>
      </c>
      <c r="I1563" s="9">
        <v>-90</v>
      </c>
      <c r="J1563" s="9">
        <v>0.184</v>
      </c>
    </row>
    <row r="1564" spans="1:13" x14ac:dyDescent="0.25">
      <c r="B1564" s="1"/>
      <c r="C1564" s="1"/>
      <c r="D1564" s="9">
        <v>15</v>
      </c>
      <c r="E1564" s="10">
        <v>4.325E-4</v>
      </c>
      <c r="F1564" s="9">
        <v>161.25</v>
      </c>
      <c r="G1564" s="9">
        <v>139.333</v>
      </c>
      <c r="H1564" s="9">
        <v>174.667</v>
      </c>
      <c r="I1564" s="9">
        <v>-90</v>
      </c>
      <c r="J1564" s="9">
        <v>5.0999999999999997E-2</v>
      </c>
    </row>
    <row r="1565" spans="1:13" x14ac:dyDescent="0.25">
      <c r="B1565" s="1"/>
      <c r="C1565" s="1"/>
      <c r="D1565" s="9">
        <v>16</v>
      </c>
      <c r="E1565" s="9">
        <v>1E-3</v>
      </c>
      <c r="F1565" s="9">
        <v>187.02500000000001</v>
      </c>
      <c r="G1565" s="9">
        <v>153</v>
      </c>
      <c r="H1565" s="9">
        <v>194.667</v>
      </c>
      <c r="I1565" s="9">
        <v>-90</v>
      </c>
      <c r="J1565" s="9">
        <v>0.191</v>
      </c>
    </row>
    <row r="1566" spans="1:13" x14ac:dyDescent="0.25">
      <c r="B1566" s="1"/>
      <c r="C1566" s="1"/>
      <c r="F1566" s="1"/>
      <c r="G1566" s="1"/>
    </row>
    <row r="1567" spans="1:13" x14ac:dyDescent="0.25">
      <c r="B1567" s="1"/>
      <c r="C1567" s="1"/>
      <c r="F1567" s="1"/>
      <c r="G1567" s="1"/>
    </row>
    <row r="1568" spans="1:13" ht="18.600000000000001" customHeight="1" x14ac:dyDescent="0.25">
      <c r="A1568">
        <v>24</v>
      </c>
      <c r="B1568" t="s">
        <v>194</v>
      </c>
      <c r="C1568" s="1" t="s">
        <v>65</v>
      </c>
      <c r="E1568" s="1" t="s">
        <v>189</v>
      </c>
      <c r="F1568" s="1" t="s">
        <v>29</v>
      </c>
      <c r="G1568" s="1" t="s">
        <v>66</v>
      </c>
      <c r="H1568">
        <v>3</v>
      </c>
      <c r="I1568">
        <v>0.95199999999999996</v>
      </c>
      <c r="J1568">
        <v>0.46590800000000004</v>
      </c>
      <c r="K1568">
        <v>3</v>
      </c>
      <c r="L1568">
        <v>1.048</v>
      </c>
      <c r="M1568">
        <v>0.24940799999999999</v>
      </c>
    </row>
    <row r="1569" spans="2:13" ht="18.600000000000001" customHeight="1" x14ac:dyDescent="0.25">
      <c r="B1569" t="s">
        <v>194</v>
      </c>
      <c r="C1569" s="1" t="s">
        <v>65</v>
      </c>
      <c r="E1569" s="1" t="s">
        <v>189</v>
      </c>
      <c r="F1569" s="1" t="s">
        <v>29</v>
      </c>
      <c r="G1569" s="1" t="s">
        <v>99</v>
      </c>
      <c r="H1569">
        <v>3</v>
      </c>
      <c r="I1569">
        <v>0.80800000000000005</v>
      </c>
      <c r="J1569">
        <v>0.166272</v>
      </c>
      <c r="K1569">
        <v>3</v>
      </c>
      <c r="L1569">
        <v>1.0289999999999999</v>
      </c>
      <c r="M1569">
        <v>0.23382</v>
      </c>
    </row>
    <row r="1570" spans="2:13" ht="18.600000000000001" customHeight="1" x14ac:dyDescent="0.25">
      <c r="B1570" t="s">
        <v>194</v>
      </c>
      <c r="C1570" s="1" t="s">
        <v>65</v>
      </c>
      <c r="E1570" s="1" t="s">
        <v>189</v>
      </c>
      <c r="F1570" s="1" t="s">
        <v>29</v>
      </c>
      <c r="G1570" s="1" t="s">
        <v>44</v>
      </c>
      <c r="H1570">
        <v>3</v>
      </c>
      <c r="I1570">
        <v>0.63500000000000001</v>
      </c>
      <c r="J1570">
        <v>0.11604400000000001</v>
      </c>
      <c r="K1570">
        <v>3</v>
      </c>
      <c r="L1570">
        <v>1</v>
      </c>
      <c r="M1570">
        <v>0.11604400000000001</v>
      </c>
    </row>
    <row r="1571" spans="2:13" ht="18.600000000000001" customHeight="1" x14ac:dyDescent="0.25">
      <c r="B1571" t="s">
        <v>194</v>
      </c>
      <c r="C1571" s="1" t="s">
        <v>65</v>
      </c>
      <c r="E1571" s="1" t="s">
        <v>189</v>
      </c>
      <c r="F1571" s="1" t="s">
        <v>29</v>
      </c>
      <c r="G1571" s="1" t="s">
        <v>47</v>
      </c>
      <c r="H1571">
        <v>3</v>
      </c>
      <c r="I1571">
        <v>1.0960000000000001</v>
      </c>
      <c r="J1571">
        <v>6.5816E-2</v>
      </c>
      <c r="K1571">
        <v>3</v>
      </c>
      <c r="L1571">
        <v>1.048</v>
      </c>
      <c r="M1571">
        <v>0.18359200000000001</v>
      </c>
    </row>
    <row r="1572" spans="2:13" ht="18.600000000000001" customHeight="1" x14ac:dyDescent="0.25">
      <c r="B1572" t="s">
        <v>194</v>
      </c>
      <c r="C1572" s="1" t="s">
        <v>65</v>
      </c>
      <c r="E1572" s="1" t="s">
        <v>189</v>
      </c>
      <c r="F1572" s="1" t="s">
        <v>29</v>
      </c>
      <c r="G1572" s="1" t="s">
        <v>50</v>
      </c>
      <c r="H1572">
        <v>3</v>
      </c>
      <c r="I1572">
        <v>0.78800000000000003</v>
      </c>
      <c r="J1572">
        <v>0.34986400000000001</v>
      </c>
      <c r="K1572">
        <v>3</v>
      </c>
      <c r="L1572">
        <v>1.0669999999999999</v>
      </c>
      <c r="M1572">
        <v>0.45032</v>
      </c>
    </row>
    <row r="1573" spans="2:13" ht="18.600000000000001" customHeight="1" x14ac:dyDescent="0.25">
      <c r="B1573" t="s">
        <v>194</v>
      </c>
      <c r="C1573" s="1" t="s">
        <v>65</v>
      </c>
      <c r="E1573" s="1" t="s">
        <v>189</v>
      </c>
      <c r="F1573" s="1" t="s">
        <v>29</v>
      </c>
      <c r="G1573" s="1" t="s">
        <v>49</v>
      </c>
      <c r="H1573">
        <v>3</v>
      </c>
      <c r="I1573">
        <v>0.79800000000000004</v>
      </c>
      <c r="J1573">
        <v>0.2165</v>
      </c>
      <c r="K1573">
        <v>3</v>
      </c>
      <c r="L1573">
        <v>1.038</v>
      </c>
      <c r="M1573">
        <v>0.41567999999999999</v>
      </c>
    </row>
    <row r="1574" spans="2:13" ht="18.600000000000001" customHeight="1" x14ac:dyDescent="0.25">
      <c r="B1574" t="s">
        <v>194</v>
      </c>
      <c r="C1574" s="1" t="s">
        <v>65</v>
      </c>
      <c r="E1574" s="1" t="s">
        <v>189</v>
      </c>
      <c r="F1574" s="1" t="s">
        <v>29</v>
      </c>
      <c r="G1574" s="1" t="s">
        <v>606</v>
      </c>
      <c r="H1574">
        <v>3</v>
      </c>
      <c r="I1574">
        <v>0.78800000000000003</v>
      </c>
      <c r="J1574">
        <v>0.166272</v>
      </c>
      <c r="K1574">
        <v>3</v>
      </c>
      <c r="L1574">
        <v>1.038</v>
      </c>
      <c r="M1574">
        <v>0.400092</v>
      </c>
    </row>
    <row r="1575" spans="2:13" ht="18.600000000000001" customHeight="1" x14ac:dyDescent="0.25">
      <c r="B1575" t="s">
        <v>194</v>
      </c>
      <c r="C1575" s="1" t="s">
        <v>65</v>
      </c>
      <c r="E1575" s="1" t="s">
        <v>189</v>
      </c>
      <c r="F1575" s="1" t="s">
        <v>29</v>
      </c>
      <c r="G1575" s="1" t="s">
        <v>607</v>
      </c>
      <c r="H1575">
        <v>3</v>
      </c>
      <c r="I1575">
        <v>1.087</v>
      </c>
      <c r="J1575">
        <v>6.5816E-2</v>
      </c>
      <c r="K1575">
        <v>3</v>
      </c>
      <c r="L1575">
        <v>1.0669999999999999</v>
      </c>
      <c r="M1575">
        <v>0.45032</v>
      </c>
    </row>
    <row r="1576" spans="2:13" ht="18.600000000000001" customHeight="1" x14ac:dyDescent="0.25">
      <c r="B1576" t="s">
        <v>194</v>
      </c>
      <c r="C1576" s="1" t="s">
        <v>65</v>
      </c>
      <c r="E1576" s="1" t="s">
        <v>189</v>
      </c>
      <c r="F1576" s="1" t="s">
        <v>29</v>
      </c>
      <c r="G1576" s="1" t="s">
        <v>608</v>
      </c>
      <c r="H1576">
        <v>3</v>
      </c>
      <c r="I1576">
        <v>0.70199999999999996</v>
      </c>
      <c r="J1576">
        <v>0.23382</v>
      </c>
      <c r="K1576">
        <v>3</v>
      </c>
      <c r="L1576">
        <v>1.01</v>
      </c>
      <c r="M1576">
        <v>0.24940799999999999</v>
      </c>
    </row>
    <row r="1577" spans="2:13" ht="18.600000000000001" customHeight="1" x14ac:dyDescent="0.25">
      <c r="B1577" t="s">
        <v>194</v>
      </c>
      <c r="C1577" s="1" t="s">
        <v>65</v>
      </c>
      <c r="E1577" s="1" t="s">
        <v>189</v>
      </c>
      <c r="F1577" s="1" t="s">
        <v>29</v>
      </c>
      <c r="G1577" s="1" t="s">
        <v>609</v>
      </c>
      <c r="H1577">
        <v>3</v>
      </c>
      <c r="I1577">
        <v>1</v>
      </c>
      <c r="J1577">
        <v>0.51613599999999993</v>
      </c>
      <c r="K1577">
        <v>3</v>
      </c>
      <c r="L1577">
        <v>1.01</v>
      </c>
      <c r="M1577">
        <v>0.29963599999999996</v>
      </c>
    </row>
    <row r="1578" spans="2:13" ht="18.600000000000001" customHeight="1" x14ac:dyDescent="0.25">
      <c r="B1578" t="s">
        <v>194</v>
      </c>
      <c r="C1578" s="1" t="s">
        <v>65</v>
      </c>
      <c r="E1578" s="1" t="s">
        <v>189</v>
      </c>
      <c r="F1578" s="1" t="s">
        <v>29</v>
      </c>
      <c r="G1578" s="1" t="s">
        <v>610</v>
      </c>
      <c r="H1578">
        <v>3</v>
      </c>
      <c r="I1578">
        <v>1.0289999999999999</v>
      </c>
      <c r="J1578">
        <v>0.100456</v>
      </c>
      <c r="K1578">
        <v>3</v>
      </c>
      <c r="L1578">
        <v>1.01</v>
      </c>
      <c r="M1578">
        <v>0.11604400000000001</v>
      </c>
    </row>
    <row r="1579" spans="2:13" x14ac:dyDescent="0.25">
      <c r="C1579" s="1"/>
      <c r="D1579" s="13"/>
      <c r="E1579" s="1"/>
      <c r="F1579" s="1"/>
    </row>
    <row r="1580" spans="2:13" x14ac:dyDescent="0.25">
      <c r="C1580" s="1"/>
      <c r="E1580" t="s">
        <v>373</v>
      </c>
      <c r="F1580" t="s">
        <v>374</v>
      </c>
      <c r="G1580" t="s">
        <v>375</v>
      </c>
      <c r="H1580" t="s">
        <v>376</v>
      </c>
      <c r="I1580" t="s">
        <v>377</v>
      </c>
      <c r="J1580" t="s">
        <v>378</v>
      </c>
      <c r="L1580" t="s">
        <v>379</v>
      </c>
      <c r="M1580" t="s">
        <v>380</v>
      </c>
    </row>
    <row r="1581" spans="2:13" x14ac:dyDescent="0.25">
      <c r="C1581" s="1"/>
      <c r="D1581" s="13">
        <v>1</v>
      </c>
      <c r="E1581" s="9">
        <v>0.01</v>
      </c>
      <c r="F1581" s="9">
        <v>252.267</v>
      </c>
      <c r="G1581" s="9">
        <v>162</v>
      </c>
      <c r="H1581" s="9">
        <v>255</v>
      </c>
      <c r="I1581" s="9">
        <v>-90</v>
      </c>
      <c r="J1581" s="9">
        <v>1.048</v>
      </c>
      <c r="K1581" s="11"/>
      <c r="L1581" s="9">
        <v>1.048</v>
      </c>
      <c r="M1581" s="12">
        <f>1.732*J1603</f>
        <v>0.24940799999999999</v>
      </c>
    </row>
    <row r="1582" spans="2:13" x14ac:dyDescent="0.25">
      <c r="C1582" s="1"/>
      <c r="D1582" s="13">
        <v>2</v>
      </c>
      <c r="E1582" s="9">
        <v>0.01</v>
      </c>
      <c r="F1582" s="9">
        <v>253.30199999999999</v>
      </c>
      <c r="G1582" s="9">
        <v>194.667</v>
      </c>
      <c r="H1582" s="9">
        <v>255</v>
      </c>
      <c r="I1582" s="9">
        <v>-90</v>
      </c>
      <c r="J1582" s="9">
        <v>1.0289999999999999</v>
      </c>
      <c r="K1582" s="11"/>
      <c r="L1582" s="9">
        <v>1.0289999999999999</v>
      </c>
      <c r="M1582" s="12">
        <f t="shared" ref="M1582:M1602" si="56">1.732*J1604</f>
        <v>0.23382</v>
      </c>
    </row>
    <row r="1583" spans="2:13" x14ac:dyDescent="0.25">
      <c r="C1583" s="1"/>
      <c r="D1583" s="13">
        <v>3</v>
      </c>
      <c r="E1583" s="9">
        <v>0.01</v>
      </c>
      <c r="F1583" s="9">
        <v>238.251</v>
      </c>
      <c r="G1583" s="9">
        <v>206</v>
      </c>
      <c r="H1583" s="9">
        <v>239</v>
      </c>
      <c r="I1583" s="9">
        <v>-90</v>
      </c>
      <c r="J1583" s="9">
        <v>1</v>
      </c>
      <c r="K1583" s="11"/>
      <c r="L1583" s="9">
        <v>1</v>
      </c>
      <c r="M1583" s="12">
        <f t="shared" si="56"/>
        <v>0.11604400000000001</v>
      </c>
    </row>
    <row r="1584" spans="2:13" x14ac:dyDescent="0.25">
      <c r="C1584" s="1"/>
      <c r="D1584" s="13">
        <v>4</v>
      </c>
      <c r="E1584" s="9">
        <v>0.01</v>
      </c>
      <c r="F1584" s="9">
        <v>252.95500000000001</v>
      </c>
      <c r="G1584" s="9">
        <v>173</v>
      </c>
      <c r="H1584" s="9">
        <v>255</v>
      </c>
      <c r="I1584" s="9">
        <v>-90</v>
      </c>
      <c r="J1584" s="9">
        <v>1.048</v>
      </c>
      <c r="K1584" s="11"/>
      <c r="L1584" s="9">
        <v>1.048</v>
      </c>
      <c r="M1584" s="12">
        <f t="shared" si="56"/>
        <v>0.18359200000000001</v>
      </c>
    </row>
    <row r="1585" spans="3:13" x14ac:dyDescent="0.25">
      <c r="C1585" s="1"/>
      <c r="D1585" s="13">
        <v>5</v>
      </c>
      <c r="E1585" s="9">
        <v>0.01</v>
      </c>
      <c r="F1585" s="9">
        <v>253.38399999999999</v>
      </c>
      <c r="G1585" s="9">
        <v>189</v>
      </c>
      <c r="H1585" s="9">
        <v>255</v>
      </c>
      <c r="I1585" s="9">
        <v>-90</v>
      </c>
      <c r="J1585" s="9">
        <v>1.0669999999999999</v>
      </c>
      <c r="L1585" s="9">
        <v>1.0669999999999999</v>
      </c>
      <c r="M1585" s="12">
        <f t="shared" si="56"/>
        <v>0.45032</v>
      </c>
    </row>
    <row r="1586" spans="3:13" x14ac:dyDescent="0.25">
      <c r="C1586" s="1"/>
      <c r="D1586" s="13">
        <v>6</v>
      </c>
      <c r="E1586" s="9">
        <v>0.01</v>
      </c>
      <c r="F1586" s="9">
        <v>247.51400000000001</v>
      </c>
      <c r="G1586" s="9">
        <v>222</v>
      </c>
      <c r="H1586" s="9">
        <v>255</v>
      </c>
      <c r="I1586" s="9">
        <v>-90</v>
      </c>
      <c r="J1586" s="9">
        <v>1.038</v>
      </c>
      <c r="L1586" s="9">
        <v>1.038</v>
      </c>
      <c r="M1586" s="12">
        <f t="shared" si="56"/>
        <v>0.41567999999999999</v>
      </c>
    </row>
    <row r="1587" spans="3:13" x14ac:dyDescent="0.25">
      <c r="C1587" s="1"/>
      <c r="D1587" s="13">
        <v>7</v>
      </c>
      <c r="E1587" s="9">
        <v>0.01</v>
      </c>
      <c r="F1587" s="9">
        <v>254.02099999999999</v>
      </c>
      <c r="G1587" s="9">
        <v>189</v>
      </c>
      <c r="H1587" s="9">
        <v>255</v>
      </c>
      <c r="I1587" s="9">
        <v>-90</v>
      </c>
      <c r="J1587" s="9">
        <v>1.038</v>
      </c>
      <c r="L1587" s="9">
        <v>1.038</v>
      </c>
      <c r="M1587" s="12">
        <f t="shared" si="56"/>
        <v>0.400092</v>
      </c>
    </row>
    <row r="1588" spans="3:13" x14ac:dyDescent="0.25">
      <c r="C1588" s="1"/>
      <c r="D1588" s="13">
        <v>8</v>
      </c>
      <c r="E1588" s="9">
        <v>0.01</v>
      </c>
      <c r="F1588" s="9">
        <v>219.18700000000001</v>
      </c>
      <c r="G1588" s="9">
        <v>173</v>
      </c>
      <c r="H1588" s="9">
        <v>225</v>
      </c>
      <c r="I1588" s="9">
        <v>-90</v>
      </c>
      <c r="J1588" s="9">
        <v>1.0669999999999999</v>
      </c>
      <c r="L1588" s="9">
        <v>1.0669999999999999</v>
      </c>
      <c r="M1588" s="12">
        <f t="shared" si="56"/>
        <v>0.45032</v>
      </c>
    </row>
    <row r="1589" spans="3:13" x14ac:dyDescent="0.25">
      <c r="C1589" s="1"/>
      <c r="D1589" s="13">
        <v>9</v>
      </c>
      <c r="E1589" s="9">
        <v>0.01</v>
      </c>
      <c r="F1589" s="9">
        <v>232.92500000000001</v>
      </c>
      <c r="G1589" s="9">
        <v>189</v>
      </c>
      <c r="H1589" s="9">
        <v>239</v>
      </c>
      <c r="I1589" s="9">
        <v>-90</v>
      </c>
      <c r="J1589" s="9">
        <v>1.01</v>
      </c>
      <c r="L1589" s="9">
        <v>1.01</v>
      </c>
      <c r="M1589" s="12">
        <f t="shared" si="56"/>
        <v>0.24940799999999999</v>
      </c>
    </row>
    <row r="1590" spans="3:13" x14ac:dyDescent="0.25">
      <c r="C1590" s="1"/>
      <c r="D1590" s="13">
        <v>10</v>
      </c>
      <c r="E1590" s="9">
        <v>0.01</v>
      </c>
      <c r="F1590" s="9">
        <v>254.387</v>
      </c>
      <c r="G1590" s="9">
        <v>206</v>
      </c>
      <c r="H1590" s="9">
        <v>255</v>
      </c>
      <c r="I1590" s="9">
        <v>-90</v>
      </c>
      <c r="J1590" s="9">
        <v>1.01</v>
      </c>
      <c r="L1590" s="9">
        <v>1.01</v>
      </c>
      <c r="M1590" s="12">
        <f t="shared" si="56"/>
        <v>0.29963599999999996</v>
      </c>
    </row>
    <row r="1591" spans="3:13" x14ac:dyDescent="0.25">
      <c r="C1591" s="1"/>
      <c r="D1591" s="13">
        <v>11</v>
      </c>
      <c r="E1591" s="9">
        <v>0.01</v>
      </c>
      <c r="F1591" s="9">
        <v>248.29900000000001</v>
      </c>
      <c r="G1591" s="9">
        <v>206</v>
      </c>
      <c r="H1591" s="9">
        <v>255</v>
      </c>
      <c r="I1591" s="9">
        <v>-90</v>
      </c>
      <c r="J1591" s="9">
        <v>1.01</v>
      </c>
      <c r="L1591" s="9">
        <v>1.01</v>
      </c>
      <c r="M1591" s="12">
        <f t="shared" si="56"/>
        <v>0.11604400000000001</v>
      </c>
    </row>
    <row r="1592" spans="3:13" x14ac:dyDescent="0.25">
      <c r="C1592" s="1"/>
      <c r="D1592" s="13">
        <v>12</v>
      </c>
      <c r="E1592" s="9">
        <v>8.9999999999999993E-3</v>
      </c>
      <c r="F1592" s="9">
        <v>4.327</v>
      </c>
      <c r="G1592" s="9">
        <v>0</v>
      </c>
      <c r="H1592" s="9">
        <v>206</v>
      </c>
      <c r="I1592" s="9">
        <v>-90</v>
      </c>
      <c r="J1592" s="9">
        <v>0.95199999999999996</v>
      </c>
      <c r="L1592" s="9">
        <v>0.95199999999999996</v>
      </c>
      <c r="M1592" s="12">
        <f t="shared" si="56"/>
        <v>0.46590800000000004</v>
      </c>
    </row>
    <row r="1593" spans="3:13" x14ac:dyDescent="0.25">
      <c r="C1593" s="1"/>
      <c r="D1593" s="13">
        <v>13</v>
      </c>
      <c r="E1593" s="9">
        <v>8.0000000000000002E-3</v>
      </c>
      <c r="F1593" s="9">
        <v>8.4819999999999993</v>
      </c>
      <c r="G1593" s="9">
        <v>0</v>
      </c>
      <c r="H1593" s="9">
        <v>255</v>
      </c>
      <c r="I1593" s="9">
        <v>-90</v>
      </c>
      <c r="J1593" s="9">
        <v>0.80800000000000005</v>
      </c>
      <c r="L1593" s="9">
        <v>0.80800000000000005</v>
      </c>
      <c r="M1593" s="12">
        <f t="shared" si="56"/>
        <v>0.166272</v>
      </c>
    </row>
    <row r="1594" spans="3:13" x14ac:dyDescent="0.25">
      <c r="C1594" s="1"/>
      <c r="D1594" s="13">
        <v>14</v>
      </c>
      <c r="E1594" s="9">
        <v>6.0000000000000001E-3</v>
      </c>
      <c r="F1594" s="9">
        <v>4</v>
      </c>
      <c r="G1594" s="9">
        <v>0</v>
      </c>
      <c r="H1594" s="9">
        <v>126</v>
      </c>
      <c r="I1594" s="9">
        <v>-90</v>
      </c>
      <c r="J1594" s="9">
        <v>0.63500000000000001</v>
      </c>
      <c r="L1594" s="9">
        <v>0.63500000000000001</v>
      </c>
      <c r="M1594" s="12">
        <f t="shared" si="56"/>
        <v>0.11604400000000001</v>
      </c>
    </row>
    <row r="1595" spans="3:13" x14ac:dyDescent="0.25">
      <c r="C1595" s="1"/>
      <c r="D1595" s="13">
        <v>15</v>
      </c>
      <c r="E1595" s="9">
        <v>1.0999999999999999E-2</v>
      </c>
      <c r="F1595" s="9">
        <v>4.6669999999999998</v>
      </c>
      <c r="G1595" s="9">
        <v>0</v>
      </c>
      <c r="H1595" s="9">
        <v>255</v>
      </c>
      <c r="I1595" s="9">
        <v>-90</v>
      </c>
      <c r="J1595" s="9">
        <v>1.0960000000000001</v>
      </c>
      <c r="L1595" s="9">
        <v>1.0960000000000001</v>
      </c>
      <c r="M1595" s="12">
        <f t="shared" si="56"/>
        <v>6.5816E-2</v>
      </c>
    </row>
    <row r="1596" spans="3:13" x14ac:dyDescent="0.25">
      <c r="C1596" s="1"/>
      <c r="D1596" s="13">
        <v>16</v>
      </c>
      <c r="E1596" s="9">
        <v>8.0000000000000002E-3</v>
      </c>
      <c r="F1596" s="9">
        <v>2.2850000000000001</v>
      </c>
      <c r="G1596" s="9">
        <v>0</v>
      </c>
      <c r="H1596" s="9">
        <v>137.333</v>
      </c>
      <c r="I1596" s="9">
        <v>-90</v>
      </c>
      <c r="J1596" s="9">
        <v>0.78800000000000003</v>
      </c>
      <c r="L1596" s="9">
        <v>0.78800000000000003</v>
      </c>
      <c r="M1596" s="12">
        <f t="shared" si="56"/>
        <v>0.34986400000000001</v>
      </c>
    </row>
    <row r="1597" spans="3:13" x14ac:dyDescent="0.25">
      <c r="C1597" s="1"/>
      <c r="D1597" s="13">
        <v>17</v>
      </c>
      <c r="E1597" s="9">
        <v>8.0000000000000002E-3</v>
      </c>
      <c r="F1597" s="9">
        <v>9.4250000000000007</v>
      </c>
      <c r="G1597" s="9">
        <v>0</v>
      </c>
      <c r="H1597" s="9">
        <v>255</v>
      </c>
      <c r="I1597" s="9">
        <v>-90</v>
      </c>
      <c r="J1597" s="9">
        <v>0.79800000000000004</v>
      </c>
      <c r="L1597" s="9">
        <v>0.79800000000000004</v>
      </c>
      <c r="M1597" s="12">
        <f t="shared" si="56"/>
        <v>0.2165</v>
      </c>
    </row>
    <row r="1598" spans="3:13" x14ac:dyDescent="0.25">
      <c r="C1598" s="1"/>
      <c r="D1598" s="13">
        <v>18</v>
      </c>
      <c r="E1598" s="9">
        <v>8.0000000000000002E-3</v>
      </c>
      <c r="F1598" s="9">
        <v>8.0879999999999992</v>
      </c>
      <c r="G1598" s="9">
        <v>0</v>
      </c>
      <c r="H1598" s="9">
        <v>255</v>
      </c>
      <c r="I1598" s="9">
        <v>-90</v>
      </c>
      <c r="J1598" s="9">
        <v>0.78800000000000003</v>
      </c>
      <c r="L1598" s="9">
        <v>0.78800000000000003</v>
      </c>
      <c r="M1598" s="12">
        <f t="shared" si="56"/>
        <v>0.166272</v>
      </c>
    </row>
    <row r="1599" spans="3:13" x14ac:dyDescent="0.25">
      <c r="C1599" s="1"/>
      <c r="D1599" s="13">
        <v>19</v>
      </c>
      <c r="E1599" s="9">
        <v>1.0999999999999999E-2</v>
      </c>
      <c r="F1599" s="9">
        <v>2.9769999999999999</v>
      </c>
      <c r="G1599" s="9">
        <v>0</v>
      </c>
      <c r="H1599" s="9">
        <v>189</v>
      </c>
      <c r="I1599" s="9">
        <v>-90</v>
      </c>
      <c r="J1599" s="9">
        <v>1.087</v>
      </c>
      <c r="L1599" s="9">
        <v>1.087</v>
      </c>
      <c r="M1599" s="12">
        <f t="shared" si="56"/>
        <v>6.5816E-2</v>
      </c>
    </row>
    <row r="1600" spans="3:13" x14ac:dyDescent="0.25">
      <c r="C1600" s="1"/>
      <c r="D1600" s="13">
        <v>20</v>
      </c>
      <c r="E1600" s="9">
        <v>7.0000000000000001E-3</v>
      </c>
      <c r="F1600" s="9">
        <v>2.2570000000000001</v>
      </c>
      <c r="G1600" s="9">
        <v>0</v>
      </c>
      <c r="H1600" s="9">
        <v>90.332999999999998</v>
      </c>
      <c r="I1600" s="9">
        <v>-90</v>
      </c>
      <c r="J1600" s="9">
        <v>0.70199999999999996</v>
      </c>
      <c r="L1600" s="9">
        <v>0.70199999999999996</v>
      </c>
      <c r="M1600" s="12">
        <f t="shared" si="56"/>
        <v>0.23382</v>
      </c>
    </row>
    <row r="1601" spans="3:13" x14ac:dyDescent="0.25">
      <c r="C1601" s="1"/>
      <c r="D1601" s="13">
        <v>21</v>
      </c>
      <c r="E1601" s="9">
        <v>0.01</v>
      </c>
      <c r="F1601" s="9">
        <v>10.644</v>
      </c>
      <c r="G1601" s="9">
        <v>0</v>
      </c>
      <c r="H1601" s="9">
        <v>255</v>
      </c>
      <c r="I1601" s="9">
        <v>-90</v>
      </c>
      <c r="J1601" s="9">
        <v>1</v>
      </c>
      <c r="L1601" s="9">
        <v>1</v>
      </c>
      <c r="M1601" s="12">
        <f t="shared" si="56"/>
        <v>0.51613599999999993</v>
      </c>
    </row>
    <row r="1602" spans="3:13" x14ac:dyDescent="0.25">
      <c r="C1602" s="1"/>
      <c r="D1602" s="13">
        <v>22</v>
      </c>
      <c r="E1602" s="9">
        <v>0.01</v>
      </c>
      <c r="F1602" s="9">
        <v>1.3919999999999999</v>
      </c>
      <c r="G1602" s="9">
        <v>0</v>
      </c>
      <c r="H1602" s="9">
        <v>87.332999999999998</v>
      </c>
      <c r="I1602" s="9">
        <v>-90</v>
      </c>
      <c r="J1602" s="9">
        <v>1.0289999999999999</v>
      </c>
      <c r="L1602" s="9">
        <v>1.0289999999999999</v>
      </c>
      <c r="M1602" s="12">
        <f t="shared" si="56"/>
        <v>0.100456</v>
      </c>
    </row>
    <row r="1603" spans="3:13" x14ac:dyDescent="0.25">
      <c r="C1603" s="1"/>
      <c r="D1603" s="13">
        <v>23</v>
      </c>
      <c r="E1603" s="9">
        <v>1E-3</v>
      </c>
      <c r="F1603" s="9">
        <v>199.125</v>
      </c>
      <c r="G1603" s="9">
        <v>153.333</v>
      </c>
      <c r="H1603" s="9">
        <v>206</v>
      </c>
      <c r="I1603" s="9">
        <v>-90</v>
      </c>
      <c r="J1603" s="9">
        <v>0.14399999999999999</v>
      </c>
    </row>
    <row r="1604" spans="3:13" x14ac:dyDescent="0.25">
      <c r="C1604" s="1"/>
      <c r="D1604" s="13">
        <v>24</v>
      </c>
      <c r="E1604" s="9">
        <v>1E-3</v>
      </c>
      <c r="F1604" s="9">
        <v>216.06700000000001</v>
      </c>
      <c r="G1604" s="9">
        <v>189</v>
      </c>
      <c r="H1604" s="9">
        <v>227.333</v>
      </c>
      <c r="I1604" s="9">
        <v>-90</v>
      </c>
      <c r="J1604" s="9">
        <v>0.13500000000000001</v>
      </c>
    </row>
    <row r="1605" spans="3:13" x14ac:dyDescent="0.25">
      <c r="C1605" s="1"/>
      <c r="D1605" s="13">
        <v>25</v>
      </c>
      <c r="E1605" s="10">
        <v>7.3959999999999998E-4</v>
      </c>
      <c r="F1605" s="9">
        <v>242.208</v>
      </c>
      <c r="G1605" s="9">
        <v>206</v>
      </c>
      <c r="H1605" s="9">
        <v>255</v>
      </c>
      <c r="I1605" s="9">
        <v>-90</v>
      </c>
      <c r="J1605" s="9">
        <v>6.7000000000000004E-2</v>
      </c>
    </row>
    <row r="1606" spans="3:13" x14ac:dyDescent="0.25">
      <c r="C1606" s="1"/>
      <c r="D1606" s="13">
        <v>26</v>
      </c>
      <c r="E1606" s="9">
        <v>1E-3</v>
      </c>
      <c r="F1606" s="9">
        <v>200.333</v>
      </c>
      <c r="G1606" s="9">
        <v>173</v>
      </c>
      <c r="H1606" s="9">
        <v>206</v>
      </c>
      <c r="I1606" s="9">
        <v>-90</v>
      </c>
      <c r="J1606" s="9">
        <v>0.106</v>
      </c>
    </row>
    <row r="1607" spans="3:13" x14ac:dyDescent="0.25">
      <c r="C1607" s="1"/>
      <c r="D1607" s="13">
        <v>27</v>
      </c>
      <c r="E1607" s="9">
        <v>3.0000000000000001E-3</v>
      </c>
      <c r="F1607" s="9">
        <v>185.619</v>
      </c>
      <c r="G1607" s="9">
        <v>153.333</v>
      </c>
      <c r="H1607" s="9">
        <v>189</v>
      </c>
      <c r="I1607" s="9">
        <v>-90</v>
      </c>
      <c r="J1607" s="9">
        <v>0.26</v>
      </c>
    </row>
    <row r="1608" spans="3:13" x14ac:dyDescent="0.25">
      <c r="C1608" s="1"/>
      <c r="D1608" s="13">
        <v>28</v>
      </c>
      <c r="E1608" s="9">
        <v>2E-3</v>
      </c>
      <c r="F1608" s="9">
        <v>177.96199999999999</v>
      </c>
      <c r="G1608" s="9">
        <v>137.333</v>
      </c>
      <c r="H1608" s="9">
        <v>239</v>
      </c>
      <c r="I1608" s="9">
        <v>-90</v>
      </c>
      <c r="J1608" s="9">
        <v>0.24</v>
      </c>
    </row>
    <row r="1609" spans="3:13" x14ac:dyDescent="0.25">
      <c r="C1609" s="1"/>
      <c r="D1609" s="13">
        <v>29</v>
      </c>
      <c r="E1609" s="9">
        <v>2E-3</v>
      </c>
      <c r="F1609" s="9">
        <v>204</v>
      </c>
      <c r="G1609" s="9">
        <v>173</v>
      </c>
      <c r="H1609" s="9">
        <v>206</v>
      </c>
      <c r="I1609" s="9">
        <v>-90</v>
      </c>
      <c r="J1609" s="9">
        <v>0.23100000000000001</v>
      </c>
    </row>
    <row r="1610" spans="3:13" x14ac:dyDescent="0.25">
      <c r="C1610" s="1"/>
      <c r="D1610" s="13">
        <v>30</v>
      </c>
      <c r="E1610" s="9">
        <v>3.0000000000000001E-3</v>
      </c>
      <c r="F1610" s="9">
        <v>202.119</v>
      </c>
      <c r="G1610" s="9">
        <v>153.333</v>
      </c>
      <c r="H1610" s="9">
        <v>206</v>
      </c>
      <c r="I1610" s="9">
        <v>-90</v>
      </c>
      <c r="J1610" s="9">
        <v>0.26</v>
      </c>
    </row>
    <row r="1611" spans="3:13" x14ac:dyDescent="0.25">
      <c r="C1611" s="1"/>
      <c r="D1611" s="13">
        <v>31</v>
      </c>
      <c r="E1611" s="9">
        <v>1E-3</v>
      </c>
      <c r="F1611" s="9">
        <v>232.68799999999999</v>
      </c>
      <c r="G1611" s="9">
        <v>206</v>
      </c>
      <c r="H1611" s="9">
        <v>239</v>
      </c>
      <c r="I1611" s="9">
        <v>-90</v>
      </c>
      <c r="J1611" s="9">
        <v>0.14399999999999999</v>
      </c>
    </row>
    <row r="1612" spans="3:13" x14ac:dyDescent="0.25">
      <c r="C1612" s="1"/>
      <c r="D1612" s="13">
        <v>32</v>
      </c>
      <c r="E1612" s="9">
        <v>2E-3</v>
      </c>
      <c r="F1612" s="9">
        <v>171.965</v>
      </c>
      <c r="G1612" s="9">
        <v>153.333</v>
      </c>
      <c r="H1612" s="9">
        <v>173</v>
      </c>
      <c r="I1612" s="9">
        <v>-90</v>
      </c>
      <c r="J1612" s="9">
        <v>0.17299999999999999</v>
      </c>
    </row>
    <row r="1613" spans="3:13" x14ac:dyDescent="0.25">
      <c r="C1613" s="1"/>
      <c r="D1613" s="13">
        <v>33</v>
      </c>
      <c r="E1613" s="10">
        <v>7.3959999999999998E-4</v>
      </c>
      <c r="F1613" s="9">
        <v>195.5</v>
      </c>
      <c r="G1613" s="9">
        <v>173</v>
      </c>
      <c r="H1613" s="9">
        <v>239</v>
      </c>
      <c r="I1613" s="9">
        <v>-90</v>
      </c>
      <c r="J1613" s="9">
        <v>6.7000000000000004E-2</v>
      </c>
    </row>
    <row r="1614" spans="3:13" x14ac:dyDescent="0.25">
      <c r="C1614" s="1"/>
      <c r="D1614" s="13">
        <v>34</v>
      </c>
      <c r="E1614" s="9">
        <v>3.0000000000000001E-3</v>
      </c>
      <c r="F1614" s="9">
        <v>205.172</v>
      </c>
      <c r="G1614" s="9">
        <v>153.333</v>
      </c>
      <c r="H1614" s="9">
        <v>222</v>
      </c>
      <c r="I1614" s="9">
        <v>-90</v>
      </c>
      <c r="J1614" s="9">
        <v>0.26900000000000002</v>
      </c>
    </row>
    <row r="1615" spans="3:13" x14ac:dyDescent="0.25">
      <c r="C1615" s="1"/>
      <c r="D1615" s="13">
        <v>35</v>
      </c>
      <c r="E1615" s="9">
        <v>1E-3</v>
      </c>
      <c r="F1615" s="9">
        <v>208.303</v>
      </c>
      <c r="G1615" s="9">
        <v>153.333</v>
      </c>
      <c r="H1615" s="9">
        <v>222</v>
      </c>
      <c r="I1615" s="9">
        <v>-90</v>
      </c>
      <c r="J1615" s="9">
        <v>9.6000000000000002E-2</v>
      </c>
    </row>
    <row r="1616" spans="3:13" x14ac:dyDescent="0.25">
      <c r="C1616" s="1"/>
      <c r="D1616" s="13">
        <v>36</v>
      </c>
      <c r="E1616" s="10">
        <v>7.3959999999999998E-4</v>
      </c>
      <c r="F1616" s="9">
        <v>177.667</v>
      </c>
      <c r="G1616" s="9">
        <v>104.333</v>
      </c>
      <c r="H1616" s="9">
        <v>206</v>
      </c>
      <c r="I1616" s="9">
        <v>-90</v>
      </c>
      <c r="J1616" s="9">
        <v>6.7000000000000004E-2</v>
      </c>
    </row>
    <row r="1617" spans="1:14" x14ac:dyDescent="0.25">
      <c r="C1617" s="1"/>
      <c r="D1617" s="13">
        <v>37</v>
      </c>
      <c r="E1617" s="10">
        <v>4.6230000000000002E-4</v>
      </c>
      <c r="F1617" s="9">
        <v>154.06700000000001</v>
      </c>
      <c r="G1617" s="9">
        <v>0</v>
      </c>
      <c r="H1617" s="9">
        <v>222</v>
      </c>
      <c r="I1617" s="9">
        <v>-90</v>
      </c>
      <c r="J1617" s="9">
        <v>3.7999999999999999E-2</v>
      </c>
    </row>
    <row r="1618" spans="1:14" x14ac:dyDescent="0.25">
      <c r="C1618" s="1"/>
      <c r="D1618" s="13">
        <v>38</v>
      </c>
      <c r="E1618" s="9">
        <v>2E-3</v>
      </c>
      <c r="F1618" s="9">
        <v>202</v>
      </c>
      <c r="G1618" s="9">
        <v>189</v>
      </c>
      <c r="H1618" s="9">
        <v>255</v>
      </c>
      <c r="I1618" s="9">
        <v>-90</v>
      </c>
      <c r="J1618" s="9">
        <v>0.20200000000000001</v>
      </c>
    </row>
    <row r="1619" spans="1:14" x14ac:dyDescent="0.25">
      <c r="C1619" s="1"/>
      <c r="D1619" s="13">
        <v>39</v>
      </c>
      <c r="E1619" s="9">
        <v>1E-3</v>
      </c>
      <c r="F1619" s="9">
        <v>240.976</v>
      </c>
      <c r="G1619" s="9">
        <v>189</v>
      </c>
      <c r="H1619" s="9">
        <v>255</v>
      </c>
      <c r="I1619" s="9">
        <v>-90</v>
      </c>
      <c r="J1619" s="9">
        <v>0.125</v>
      </c>
    </row>
    <row r="1620" spans="1:14" x14ac:dyDescent="0.25">
      <c r="C1620" s="1"/>
      <c r="D1620" s="13">
        <v>40</v>
      </c>
      <c r="E1620" s="9">
        <v>1E-3</v>
      </c>
      <c r="F1620" s="9">
        <v>181.06100000000001</v>
      </c>
      <c r="G1620" s="9">
        <v>153.333</v>
      </c>
      <c r="H1620" s="9">
        <v>189</v>
      </c>
      <c r="I1620" s="9">
        <v>-90</v>
      </c>
      <c r="J1620" s="9">
        <v>9.6000000000000002E-2</v>
      </c>
    </row>
    <row r="1621" spans="1:14" x14ac:dyDescent="0.25">
      <c r="C1621" s="1"/>
      <c r="D1621" s="13">
        <v>41</v>
      </c>
      <c r="E1621" s="10">
        <v>4.6230000000000002E-4</v>
      </c>
      <c r="F1621" s="9">
        <v>214.733</v>
      </c>
      <c r="G1621" s="9">
        <v>206</v>
      </c>
      <c r="H1621" s="9">
        <v>239</v>
      </c>
      <c r="I1621" s="9">
        <v>-90</v>
      </c>
      <c r="J1621" s="9">
        <v>3.7999999999999999E-2</v>
      </c>
    </row>
    <row r="1622" spans="1:14" x14ac:dyDescent="0.25">
      <c r="C1622" s="1"/>
      <c r="D1622" s="13">
        <v>42</v>
      </c>
      <c r="E1622" s="9">
        <v>1E-3</v>
      </c>
      <c r="F1622" s="9">
        <v>172.13300000000001</v>
      </c>
      <c r="G1622" s="9">
        <v>63.332999999999998</v>
      </c>
      <c r="H1622" s="9">
        <v>189</v>
      </c>
      <c r="I1622" s="9">
        <v>-90</v>
      </c>
      <c r="J1622" s="9">
        <v>0.13500000000000001</v>
      </c>
    </row>
    <row r="1623" spans="1:14" x14ac:dyDescent="0.25">
      <c r="C1623" s="1"/>
      <c r="D1623" s="13">
        <v>43</v>
      </c>
      <c r="E1623" s="9">
        <v>3.0000000000000001E-3</v>
      </c>
      <c r="F1623" s="9">
        <v>182.22900000000001</v>
      </c>
      <c r="G1623" s="9">
        <v>55</v>
      </c>
      <c r="H1623" s="9">
        <v>222</v>
      </c>
      <c r="I1623" s="9">
        <v>-90</v>
      </c>
      <c r="J1623" s="9">
        <v>0.29799999999999999</v>
      </c>
    </row>
    <row r="1624" spans="1:14" x14ac:dyDescent="0.25">
      <c r="C1624" s="1"/>
      <c r="D1624" s="13">
        <v>44</v>
      </c>
      <c r="E1624" s="10">
        <v>6.4720000000000001E-4</v>
      </c>
      <c r="F1624" s="9">
        <v>210.143</v>
      </c>
      <c r="G1624" s="9">
        <v>137.333</v>
      </c>
      <c r="H1624" s="9">
        <v>239</v>
      </c>
      <c r="I1624" s="9">
        <v>-90</v>
      </c>
      <c r="J1624" s="9">
        <v>5.8000000000000003E-2</v>
      </c>
    </row>
    <row r="1625" spans="1:14" x14ac:dyDescent="0.25">
      <c r="C1625" s="1"/>
      <c r="D1625" s="1"/>
      <c r="E1625" s="1"/>
      <c r="F1625" s="1"/>
      <c r="G1625" s="1"/>
    </row>
    <row r="1626" spans="1:14" s="1" customFormat="1" ht="18.600000000000001" customHeight="1" x14ac:dyDescent="0.25">
      <c r="A1626" s="1">
        <v>27</v>
      </c>
      <c r="B1626" s="1" t="s">
        <v>202</v>
      </c>
      <c r="C1626" s="1" t="s">
        <v>16</v>
      </c>
      <c r="E1626" s="1" t="s">
        <v>132</v>
      </c>
      <c r="F1626" s="1" t="s">
        <v>29</v>
      </c>
      <c r="G1626" s="1" t="s">
        <v>52</v>
      </c>
      <c r="H1626">
        <v>3</v>
      </c>
      <c r="I1626">
        <v>0.75</v>
      </c>
      <c r="J1626">
        <v>0.13855999999999999</v>
      </c>
      <c r="K1626">
        <v>3</v>
      </c>
      <c r="L1626">
        <v>1.004</v>
      </c>
      <c r="M1626">
        <v>0.16280800000000001</v>
      </c>
      <c r="N1626"/>
    </row>
    <row r="1627" spans="1:14" ht="18.600000000000001" customHeight="1" x14ac:dyDescent="0.25">
      <c r="B1627" s="1" t="s">
        <v>202</v>
      </c>
      <c r="C1627" s="1" t="s">
        <v>16</v>
      </c>
      <c r="D1627" s="1"/>
      <c r="E1627" s="1" t="s">
        <v>132</v>
      </c>
      <c r="F1627" s="1" t="s">
        <v>29</v>
      </c>
      <c r="G1627" s="1" t="s">
        <v>39</v>
      </c>
      <c r="H1627">
        <v>3</v>
      </c>
      <c r="I1627">
        <v>0.77700000000000002</v>
      </c>
      <c r="J1627">
        <v>6.9279999999999994E-2</v>
      </c>
      <c r="K1627">
        <v>3</v>
      </c>
      <c r="L1627">
        <v>0.99099999999999999</v>
      </c>
      <c r="M1627">
        <v>6.9279999999999994E-2</v>
      </c>
    </row>
    <row r="1628" spans="1:14" ht="18.600000000000001" customHeight="1" x14ac:dyDescent="0.25">
      <c r="B1628" s="1" t="s">
        <v>202</v>
      </c>
      <c r="C1628" s="1" t="s">
        <v>16</v>
      </c>
      <c r="D1628" s="1"/>
      <c r="E1628" s="1" t="s">
        <v>132</v>
      </c>
      <c r="F1628" s="1" t="s">
        <v>29</v>
      </c>
      <c r="G1628" s="1" t="s">
        <v>146</v>
      </c>
      <c r="H1628">
        <v>3</v>
      </c>
      <c r="I1628">
        <v>0.40200000000000002</v>
      </c>
      <c r="J1628">
        <v>4.6764E-2</v>
      </c>
      <c r="K1628">
        <v>3</v>
      </c>
      <c r="L1628">
        <v>0.99099999999999999</v>
      </c>
      <c r="M1628">
        <v>0.11604400000000001</v>
      </c>
    </row>
    <row r="1629" spans="1:14" ht="18.600000000000001" customHeight="1" x14ac:dyDescent="0.25">
      <c r="B1629" s="1" t="s">
        <v>202</v>
      </c>
      <c r="C1629" s="1" t="s">
        <v>16</v>
      </c>
      <c r="D1629" s="1"/>
      <c r="E1629" s="1" t="s">
        <v>132</v>
      </c>
      <c r="F1629" s="1" t="s">
        <v>29</v>
      </c>
      <c r="G1629" s="1" t="s">
        <v>30</v>
      </c>
      <c r="H1629">
        <v>3</v>
      </c>
      <c r="I1629">
        <v>1.246</v>
      </c>
      <c r="J1629">
        <v>0.11604400000000001</v>
      </c>
      <c r="K1629">
        <v>3</v>
      </c>
      <c r="L1629">
        <v>0.97799999999999998</v>
      </c>
      <c r="M1629">
        <v>0.16280800000000001</v>
      </c>
    </row>
    <row r="1630" spans="1:14" ht="18.600000000000001" customHeight="1" x14ac:dyDescent="0.25">
      <c r="B1630" s="1" t="s">
        <v>202</v>
      </c>
      <c r="C1630" s="1" t="s">
        <v>16</v>
      </c>
      <c r="D1630" s="1"/>
      <c r="E1630" s="1" t="s">
        <v>132</v>
      </c>
      <c r="F1630" s="1" t="s">
        <v>29</v>
      </c>
      <c r="G1630" s="1" t="s">
        <v>50</v>
      </c>
      <c r="H1630">
        <v>3</v>
      </c>
      <c r="I1630">
        <v>0.26800000000000002</v>
      </c>
      <c r="J1630">
        <v>0</v>
      </c>
      <c r="K1630">
        <v>3</v>
      </c>
      <c r="L1630">
        <v>0.97799999999999998</v>
      </c>
      <c r="M1630">
        <v>0.13855999999999999</v>
      </c>
    </row>
    <row r="1631" spans="1:14" ht="18.600000000000001" customHeight="1" x14ac:dyDescent="0.25">
      <c r="B1631" s="1" t="s">
        <v>202</v>
      </c>
      <c r="C1631" s="1" t="s">
        <v>16</v>
      </c>
      <c r="D1631" s="1"/>
      <c r="E1631" s="1" t="s">
        <v>132</v>
      </c>
      <c r="F1631" s="1" t="s">
        <v>29</v>
      </c>
      <c r="G1631" s="1" t="s">
        <v>103</v>
      </c>
      <c r="H1631">
        <v>3</v>
      </c>
      <c r="I1631">
        <v>0.52200000000000002</v>
      </c>
      <c r="J1631">
        <v>9.3528E-2</v>
      </c>
      <c r="K1631">
        <v>3</v>
      </c>
      <c r="L1631">
        <v>1.004</v>
      </c>
      <c r="M1631">
        <v>0.20957199999999998</v>
      </c>
    </row>
    <row r="1632" spans="1:14" ht="18.600000000000001" customHeight="1" x14ac:dyDescent="0.25">
      <c r="B1632" s="1" t="s">
        <v>202</v>
      </c>
      <c r="C1632" s="1" t="s">
        <v>16</v>
      </c>
      <c r="D1632" s="1"/>
      <c r="E1632" s="1" t="s">
        <v>132</v>
      </c>
      <c r="F1632" s="1" t="s">
        <v>29</v>
      </c>
      <c r="G1632" s="1" t="s">
        <v>34</v>
      </c>
      <c r="H1632">
        <v>3</v>
      </c>
      <c r="I1632">
        <v>0.629</v>
      </c>
      <c r="J1632">
        <v>0.11604400000000001</v>
      </c>
      <c r="K1632">
        <v>3</v>
      </c>
      <c r="L1632">
        <v>1.004</v>
      </c>
      <c r="M1632">
        <v>9.3528E-2</v>
      </c>
    </row>
    <row r="1633" spans="2:13" ht="18.600000000000001" customHeight="1" x14ac:dyDescent="0.25">
      <c r="B1633" s="1" t="s">
        <v>202</v>
      </c>
      <c r="C1633" s="1" t="s">
        <v>16</v>
      </c>
      <c r="D1633" s="1"/>
      <c r="E1633" s="1" t="s">
        <v>132</v>
      </c>
      <c r="F1633" s="1" t="s">
        <v>29</v>
      </c>
      <c r="G1633" s="1" t="s">
        <v>33</v>
      </c>
      <c r="H1633">
        <v>3</v>
      </c>
      <c r="I1633">
        <v>0.89700000000000002</v>
      </c>
      <c r="J1633">
        <v>4.6764E-2</v>
      </c>
      <c r="K1633">
        <v>3</v>
      </c>
      <c r="L1633">
        <v>0.99099999999999999</v>
      </c>
      <c r="M1633">
        <v>9.3528E-2</v>
      </c>
    </row>
    <row r="1634" spans="2:13" ht="18.600000000000001" customHeight="1" x14ac:dyDescent="0.25">
      <c r="B1634" s="1" t="s">
        <v>202</v>
      </c>
      <c r="C1634" s="1" t="s">
        <v>16</v>
      </c>
      <c r="D1634" s="1"/>
      <c r="E1634" s="1" t="s">
        <v>132</v>
      </c>
      <c r="F1634" s="1" t="s">
        <v>29</v>
      </c>
      <c r="G1634" s="1" t="s">
        <v>41</v>
      </c>
      <c r="H1634">
        <v>3</v>
      </c>
      <c r="I1634">
        <v>0.375</v>
      </c>
      <c r="J1634">
        <v>0</v>
      </c>
      <c r="K1634">
        <v>3</v>
      </c>
      <c r="L1634">
        <v>0.97799999999999998</v>
      </c>
      <c r="M1634">
        <v>0.254604</v>
      </c>
    </row>
    <row r="1635" spans="2:13" ht="18.600000000000001" customHeight="1" x14ac:dyDescent="0.25">
      <c r="B1635" s="1" t="s">
        <v>202</v>
      </c>
      <c r="C1635" s="1" t="s">
        <v>16</v>
      </c>
      <c r="D1635" s="1"/>
      <c r="E1635" s="1" t="s">
        <v>132</v>
      </c>
      <c r="F1635" s="1" t="s">
        <v>29</v>
      </c>
      <c r="G1635" s="1" t="s">
        <v>204</v>
      </c>
      <c r="H1635">
        <v>3</v>
      </c>
      <c r="I1635">
        <v>0.54900000000000004</v>
      </c>
      <c r="J1635">
        <v>6.9279999999999994E-2</v>
      </c>
      <c r="K1635">
        <v>3</v>
      </c>
      <c r="L1635">
        <v>1.018</v>
      </c>
      <c r="M1635">
        <v>9.3528E-2</v>
      </c>
    </row>
    <row r="1636" spans="2:13" x14ac:dyDescent="0.25">
      <c r="B1636" s="1"/>
      <c r="C1636" s="1"/>
      <c r="D1636" s="13"/>
      <c r="E1636" s="1"/>
      <c r="F1636" s="1"/>
      <c r="G1636" s="1"/>
    </row>
    <row r="1637" spans="2:13" x14ac:dyDescent="0.25">
      <c r="B1637" s="1"/>
      <c r="C1637" s="1"/>
      <c r="E1637" t="s">
        <v>373</v>
      </c>
      <c r="F1637" t="s">
        <v>374</v>
      </c>
      <c r="G1637" t="s">
        <v>375</v>
      </c>
      <c r="H1637" t="s">
        <v>376</v>
      </c>
      <c r="I1637" t="s">
        <v>377</v>
      </c>
      <c r="J1637" t="s">
        <v>378</v>
      </c>
      <c r="L1637" t="s">
        <v>379</v>
      </c>
      <c r="M1637" t="s">
        <v>380</v>
      </c>
    </row>
    <row r="1638" spans="2:13" x14ac:dyDescent="0.25">
      <c r="B1638" s="1"/>
      <c r="C1638" s="1"/>
      <c r="D1638" s="13">
        <v>1</v>
      </c>
      <c r="E1638" s="9">
        <v>1.4E-2</v>
      </c>
      <c r="F1638" s="9">
        <v>246.95599999999999</v>
      </c>
      <c r="G1638" s="9">
        <v>52</v>
      </c>
      <c r="H1638" s="9">
        <v>255</v>
      </c>
      <c r="I1638" s="9">
        <v>-90</v>
      </c>
      <c r="J1638" s="9">
        <v>1.004</v>
      </c>
      <c r="K1638" s="11"/>
      <c r="L1638" s="9">
        <v>1.004</v>
      </c>
      <c r="M1638" s="12">
        <f>1.732*J1658</f>
        <v>0.16280800000000001</v>
      </c>
    </row>
    <row r="1639" spans="2:13" x14ac:dyDescent="0.25">
      <c r="B1639" s="1"/>
      <c r="C1639" s="1"/>
      <c r="D1639" s="13">
        <v>2</v>
      </c>
      <c r="E1639" s="9">
        <v>1.2999999999999999E-2</v>
      </c>
      <c r="F1639" s="9">
        <v>248.81800000000001</v>
      </c>
      <c r="G1639" s="9">
        <v>46.332999999999998</v>
      </c>
      <c r="H1639" s="9">
        <v>255</v>
      </c>
      <c r="I1639" s="9">
        <v>-90</v>
      </c>
      <c r="J1639" s="9">
        <v>0.99099999999999999</v>
      </c>
      <c r="K1639" s="11"/>
      <c r="L1639" s="9">
        <v>0.99099999999999999</v>
      </c>
      <c r="M1639" s="12">
        <f t="shared" ref="M1639:M1657" si="57">1.732*J1659</f>
        <v>6.9279999999999994E-2</v>
      </c>
    </row>
    <row r="1640" spans="2:13" x14ac:dyDescent="0.25">
      <c r="B1640" s="1"/>
      <c r="C1640" s="1"/>
      <c r="D1640" s="13">
        <v>3</v>
      </c>
      <c r="E1640" s="9">
        <v>1.2999999999999999E-2</v>
      </c>
      <c r="F1640" s="9">
        <v>248.64</v>
      </c>
      <c r="G1640" s="9">
        <v>33</v>
      </c>
      <c r="H1640" s="9">
        <v>255</v>
      </c>
      <c r="I1640" s="9">
        <v>-90</v>
      </c>
      <c r="J1640" s="9">
        <v>0.99099999999999999</v>
      </c>
      <c r="K1640" s="11"/>
      <c r="L1640" s="9">
        <v>0.99099999999999999</v>
      </c>
      <c r="M1640" s="12">
        <f t="shared" si="57"/>
        <v>0.11604400000000001</v>
      </c>
    </row>
    <row r="1641" spans="2:13" x14ac:dyDescent="0.25">
      <c r="B1641" s="1"/>
      <c r="C1641" s="1"/>
      <c r="D1641" s="13">
        <v>4</v>
      </c>
      <c r="E1641" s="9">
        <v>1.2999999999999999E-2</v>
      </c>
      <c r="F1641" s="9">
        <v>186.56800000000001</v>
      </c>
      <c r="G1641" s="9">
        <v>41</v>
      </c>
      <c r="H1641" s="9">
        <v>203</v>
      </c>
      <c r="I1641" s="9">
        <v>-90</v>
      </c>
      <c r="J1641" s="9">
        <v>0.97799999999999998</v>
      </c>
      <c r="K1641" s="11"/>
      <c r="L1641" s="9">
        <v>0.97799999999999998</v>
      </c>
      <c r="M1641" s="12">
        <f t="shared" si="57"/>
        <v>0.16280800000000001</v>
      </c>
    </row>
    <row r="1642" spans="2:13" x14ac:dyDescent="0.25">
      <c r="B1642" s="1"/>
      <c r="C1642" s="1"/>
      <c r="D1642" s="13">
        <v>5</v>
      </c>
      <c r="E1642" s="9">
        <v>1.2999999999999999E-2</v>
      </c>
      <c r="F1642" s="9">
        <v>251.41</v>
      </c>
      <c r="G1642" s="9">
        <v>41</v>
      </c>
      <c r="H1642" s="9">
        <v>255</v>
      </c>
      <c r="I1642" s="9">
        <v>-90</v>
      </c>
      <c r="J1642" s="9">
        <v>0.97799999999999998</v>
      </c>
      <c r="L1642" s="9">
        <v>0.97799999999999998</v>
      </c>
      <c r="M1642" s="12">
        <f t="shared" si="57"/>
        <v>0.13855999999999999</v>
      </c>
    </row>
    <row r="1643" spans="2:13" x14ac:dyDescent="0.25">
      <c r="B1643" s="1"/>
      <c r="C1643" s="1"/>
      <c r="D1643" s="13">
        <v>6</v>
      </c>
      <c r="E1643" s="9">
        <v>1.4E-2</v>
      </c>
      <c r="F1643" s="9">
        <v>248.29400000000001</v>
      </c>
      <c r="G1643" s="9">
        <v>41</v>
      </c>
      <c r="H1643" s="9">
        <v>255</v>
      </c>
      <c r="I1643" s="9">
        <v>-90</v>
      </c>
      <c r="J1643" s="9">
        <v>1.004</v>
      </c>
      <c r="L1643" s="9">
        <v>1.004</v>
      </c>
      <c r="M1643" s="12">
        <f t="shared" si="57"/>
        <v>0.20957199999999998</v>
      </c>
    </row>
    <row r="1644" spans="2:13" x14ac:dyDescent="0.25">
      <c r="B1644" s="1"/>
      <c r="C1644" s="1"/>
      <c r="D1644" s="13">
        <v>7</v>
      </c>
      <c r="E1644" s="9">
        <v>1.4E-2</v>
      </c>
      <c r="F1644" s="9">
        <v>247.32900000000001</v>
      </c>
      <c r="G1644" s="9">
        <v>33</v>
      </c>
      <c r="H1644" s="9">
        <v>255</v>
      </c>
      <c r="I1644" s="9">
        <v>-90</v>
      </c>
      <c r="J1644" s="9">
        <v>1.004</v>
      </c>
      <c r="L1644" s="9">
        <v>1.004</v>
      </c>
      <c r="M1644" s="12">
        <f t="shared" si="57"/>
        <v>9.3528E-2</v>
      </c>
    </row>
    <row r="1645" spans="2:13" x14ac:dyDescent="0.25">
      <c r="B1645" s="1"/>
      <c r="C1645" s="1"/>
      <c r="D1645" s="13">
        <v>8</v>
      </c>
      <c r="E1645" s="9">
        <v>1.2999999999999999E-2</v>
      </c>
      <c r="F1645" s="9">
        <v>249.12</v>
      </c>
      <c r="G1645" s="9">
        <v>52</v>
      </c>
      <c r="H1645" s="9">
        <v>255</v>
      </c>
      <c r="I1645" s="9">
        <v>-90</v>
      </c>
      <c r="J1645" s="9">
        <v>0.99099999999999999</v>
      </c>
      <c r="L1645" s="9">
        <v>0.99099999999999999</v>
      </c>
      <c r="M1645" s="12">
        <f t="shared" si="57"/>
        <v>9.3528E-2</v>
      </c>
    </row>
    <row r="1646" spans="2:13" x14ac:dyDescent="0.25">
      <c r="B1646" s="1"/>
      <c r="C1646" s="1"/>
      <c r="D1646" s="13">
        <v>9</v>
      </c>
      <c r="E1646" s="9">
        <v>1.2999999999999999E-2</v>
      </c>
      <c r="F1646" s="9">
        <v>251</v>
      </c>
      <c r="G1646" s="9">
        <v>41</v>
      </c>
      <c r="H1646" s="9">
        <v>255</v>
      </c>
      <c r="I1646" s="9">
        <v>-90</v>
      </c>
      <c r="J1646" s="9">
        <v>0.97799999999999998</v>
      </c>
      <c r="L1646" s="9">
        <v>0.97799999999999998</v>
      </c>
      <c r="M1646" s="12">
        <f t="shared" si="57"/>
        <v>0.254604</v>
      </c>
    </row>
    <row r="1647" spans="2:13" x14ac:dyDescent="0.25">
      <c r="B1647" s="1"/>
      <c r="C1647" s="1"/>
      <c r="D1647" s="13">
        <v>10</v>
      </c>
      <c r="E1647" s="9">
        <v>1.4E-2</v>
      </c>
      <c r="F1647" s="9">
        <v>244.71899999999999</v>
      </c>
      <c r="G1647" s="9">
        <v>33</v>
      </c>
      <c r="H1647" s="9">
        <v>255</v>
      </c>
      <c r="I1647" s="9">
        <v>-90</v>
      </c>
      <c r="J1647" s="9">
        <v>1.018</v>
      </c>
      <c r="L1647" s="9">
        <v>1.018</v>
      </c>
      <c r="M1647" s="12">
        <f t="shared" si="57"/>
        <v>9.3528E-2</v>
      </c>
    </row>
    <row r="1648" spans="2:13" x14ac:dyDescent="0.25">
      <c r="B1648" s="1"/>
      <c r="C1648" s="1"/>
      <c r="D1648" s="13">
        <v>11</v>
      </c>
      <c r="E1648" s="9">
        <v>0.01</v>
      </c>
      <c r="F1648" s="9">
        <v>1.538</v>
      </c>
      <c r="G1648" s="9">
        <v>0</v>
      </c>
      <c r="H1648" s="9">
        <v>68.667000000000002</v>
      </c>
      <c r="I1648" s="9">
        <v>-90</v>
      </c>
      <c r="J1648" s="9">
        <v>0.75</v>
      </c>
      <c r="L1648" s="9">
        <v>0.75</v>
      </c>
      <c r="M1648" s="12">
        <f t="shared" si="57"/>
        <v>0.13855999999999999</v>
      </c>
    </row>
    <row r="1649" spans="2:13" x14ac:dyDescent="0.25">
      <c r="B1649" s="1"/>
      <c r="C1649" s="1"/>
      <c r="D1649" s="13">
        <v>12</v>
      </c>
      <c r="E1649" s="9">
        <v>1.0999999999999999E-2</v>
      </c>
      <c r="F1649" s="9">
        <v>1.5760000000000001</v>
      </c>
      <c r="G1649" s="9">
        <v>0</v>
      </c>
      <c r="H1649" s="9">
        <v>93</v>
      </c>
      <c r="I1649" s="9">
        <v>-90</v>
      </c>
      <c r="J1649" s="9">
        <v>0.77700000000000002</v>
      </c>
      <c r="L1649" s="9">
        <v>0.77700000000000002</v>
      </c>
      <c r="M1649" s="12">
        <f t="shared" si="57"/>
        <v>6.9279999999999994E-2</v>
      </c>
    </row>
    <row r="1650" spans="2:13" x14ac:dyDescent="0.25">
      <c r="B1650" s="1"/>
      <c r="C1650" s="1"/>
      <c r="D1650" s="13">
        <v>13</v>
      </c>
      <c r="E1650" s="9">
        <v>6.0000000000000001E-3</v>
      </c>
      <c r="F1650" s="9">
        <v>0.17199999999999999</v>
      </c>
      <c r="G1650" s="9">
        <v>0</v>
      </c>
      <c r="H1650" s="9">
        <v>5.3330000000000002</v>
      </c>
      <c r="I1650" s="9">
        <v>-90</v>
      </c>
      <c r="J1650" s="9">
        <v>0.40200000000000002</v>
      </c>
      <c r="L1650" s="9">
        <v>0.40200000000000002</v>
      </c>
      <c r="M1650" s="12">
        <f t="shared" si="57"/>
        <v>4.6764E-2</v>
      </c>
    </row>
    <row r="1651" spans="2:13" x14ac:dyDescent="0.25">
      <c r="B1651" s="1"/>
      <c r="C1651" s="1"/>
      <c r="D1651" s="13">
        <v>14</v>
      </c>
      <c r="E1651" s="9">
        <v>1.7000000000000001E-2</v>
      </c>
      <c r="F1651" s="9">
        <v>0.436</v>
      </c>
      <c r="G1651" s="9">
        <v>0</v>
      </c>
      <c r="H1651" s="9">
        <v>41</v>
      </c>
      <c r="I1651" s="9">
        <v>-90</v>
      </c>
      <c r="J1651" s="9">
        <v>1.246</v>
      </c>
      <c r="L1651" s="9">
        <v>1.246</v>
      </c>
      <c r="M1651" s="12">
        <f t="shared" si="57"/>
        <v>0.11604400000000001</v>
      </c>
    </row>
    <row r="1652" spans="2:13" x14ac:dyDescent="0.25">
      <c r="B1652" s="1"/>
      <c r="C1652" s="1"/>
      <c r="D1652" s="13">
        <v>15</v>
      </c>
      <c r="E1652" s="9">
        <v>4.0000000000000001E-3</v>
      </c>
      <c r="F1652" s="9">
        <v>7.3019999999999996</v>
      </c>
      <c r="G1652" s="9">
        <v>0</v>
      </c>
      <c r="H1652" s="9">
        <v>153.333</v>
      </c>
      <c r="I1652" s="9">
        <v>-90</v>
      </c>
      <c r="J1652" s="9">
        <v>0.26800000000000002</v>
      </c>
      <c r="L1652" s="9">
        <v>0.26800000000000002</v>
      </c>
      <c r="M1652" s="12">
        <f t="shared" si="57"/>
        <v>0</v>
      </c>
    </row>
    <row r="1653" spans="2:13" x14ac:dyDescent="0.25">
      <c r="B1653" s="1"/>
      <c r="C1653" s="1"/>
      <c r="D1653" s="13">
        <v>16</v>
      </c>
      <c r="E1653" s="9">
        <v>7.0000000000000001E-3</v>
      </c>
      <c r="F1653" s="9">
        <v>0.47499999999999998</v>
      </c>
      <c r="G1653" s="9">
        <v>0</v>
      </c>
      <c r="H1653" s="9">
        <v>19</v>
      </c>
      <c r="I1653" s="9">
        <v>-90</v>
      </c>
      <c r="J1653" s="9">
        <v>0.52200000000000002</v>
      </c>
      <c r="L1653" s="9">
        <v>0.52200000000000002</v>
      </c>
      <c r="M1653" s="12">
        <f t="shared" si="57"/>
        <v>9.3528E-2</v>
      </c>
    </row>
    <row r="1654" spans="2:13" x14ac:dyDescent="0.25">
      <c r="B1654" s="1"/>
      <c r="C1654" s="1"/>
      <c r="D1654" s="13">
        <v>17</v>
      </c>
      <c r="E1654" s="9">
        <v>8.9999999999999993E-3</v>
      </c>
      <c r="F1654" s="9">
        <v>0</v>
      </c>
      <c r="G1654" s="9">
        <v>0</v>
      </c>
      <c r="H1654" s="9">
        <v>0</v>
      </c>
      <c r="I1654" s="9">
        <v>-90</v>
      </c>
      <c r="J1654" s="9">
        <v>0.629</v>
      </c>
      <c r="L1654" s="9">
        <v>0.629</v>
      </c>
      <c r="M1654" s="12">
        <f t="shared" si="57"/>
        <v>0.11604400000000001</v>
      </c>
    </row>
    <row r="1655" spans="2:13" x14ac:dyDescent="0.25">
      <c r="B1655" s="1"/>
      <c r="C1655" s="1"/>
      <c r="D1655" s="13">
        <v>18</v>
      </c>
      <c r="E1655" s="9">
        <v>1.2E-2</v>
      </c>
      <c r="F1655" s="9">
        <v>0.48499999999999999</v>
      </c>
      <c r="G1655" s="9">
        <v>0</v>
      </c>
      <c r="H1655" s="9">
        <v>33</v>
      </c>
      <c r="I1655" s="9">
        <v>-90</v>
      </c>
      <c r="J1655" s="9">
        <v>0.89700000000000002</v>
      </c>
      <c r="L1655" s="9">
        <v>0.89700000000000002</v>
      </c>
      <c r="M1655" s="12">
        <f t="shared" si="57"/>
        <v>4.6764E-2</v>
      </c>
    </row>
    <row r="1656" spans="2:13" x14ac:dyDescent="0.25">
      <c r="B1656" s="1"/>
      <c r="C1656" s="1"/>
      <c r="D1656" s="13">
        <v>19</v>
      </c>
      <c r="E1656" s="9">
        <v>5.0000000000000001E-3</v>
      </c>
      <c r="F1656" s="9">
        <v>5.0110000000000001</v>
      </c>
      <c r="G1656" s="9">
        <v>0</v>
      </c>
      <c r="H1656" s="9">
        <v>140</v>
      </c>
      <c r="I1656" s="9">
        <v>-90</v>
      </c>
      <c r="J1656" s="9">
        <v>0.375</v>
      </c>
      <c r="L1656" s="9">
        <v>0.375</v>
      </c>
      <c r="M1656" s="12">
        <f t="shared" si="57"/>
        <v>0</v>
      </c>
    </row>
    <row r="1657" spans="2:13" x14ac:dyDescent="0.25">
      <c r="B1657" s="1"/>
      <c r="C1657" s="1"/>
      <c r="D1657" s="13">
        <v>20</v>
      </c>
      <c r="E1657" s="9">
        <v>8.0000000000000002E-3</v>
      </c>
      <c r="F1657" s="9">
        <v>4.1029999999999998</v>
      </c>
      <c r="G1657" s="9">
        <v>0</v>
      </c>
      <c r="H1657" s="9">
        <v>153.333</v>
      </c>
      <c r="I1657" s="9">
        <v>-90</v>
      </c>
      <c r="J1657" s="9">
        <v>0.54900000000000004</v>
      </c>
      <c r="L1657" s="9">
        <v>0.54900000000000004</v>
      </c>
      <c r="M1657" s="12">
        <f t="shared" si="57"/>
        <v>6.9279999999999994E-2</v>
      </c>
    </row>
    <row r="1658" spans="2:13" x14ac:dyDescent="0.25">
      <c r="B1658" s="1"/>
      <c r="C1658" s="1"/>
      <c r="D1658" s="13">
        <v>21</v>
      </c>
      <c r="E1658" s="9">
        <v>1E-3</v>
      </c>
      <c r="F1658" s="9">
        <v>68.207999999999998</v>
      </c>
      <c r="G1658" s="9">
        <v>33</v>
      </c>
      <c r="H1658" s="9">
        <v>79.332999999999998</v>
      </c>
      <c r="I1658" s="9">
        <v>-90</v>
      </c>
      <c r="J1658" s="9">
        <v>9.4E-2</v>
      </c>
    </row>
    <row r="1659" spans="2:13" x14ac:dyDescent="0.25">
      <c r="B1659" s="1"/>
      <c r="C1659" s="1"/>
      <c r="D1659" s="13">
        <v>22</v>
      </c>
      <c r="E1659" s="10">
        <v>7.1750000000000004E-4</v>
      </c>
      <c r="F1659" s="9">
        <v>41.832999999999998</v>
      </c>
      <c r="G1659" s="9">
        <v>19</v>
      </c>
      <c r="H1659" s="9">
        <v>63.332999999999998</v>
      </c>
      <c r="I1659" s="9">
        <v>-90</v>
      </c>
      <c r="J1659" s="9">
        <v>0.04</v>
      </c>
    </row>
    <row r="1660" spans="2:13" x14ac:dyDescent="0.25">
      <c r="B1660" s="1"/>
      <c r="C1660" s="1"/>
      <c r="D1660" s="13">
        <v>23</v>
      </c>
      <c r="E1660" s="9">
        <v>1E-3</v>
      </c>
      <c r="F1660" s="9">
        <v>175.77799999999999</v>
      </c>
      <c r="G1660" s="9">
        <v>33</v>
      </c>
      <c r="H1660" s="9">
        <v>239</v>
      </c>
      <c r="I1660" s="9">
        <v>-90</v>
      </c>
      <c r="J1660" s="9">
        <v>6.7000000000000004E-2</v>
      </c>
    </row>
    <row r="1661" spans="2:13" x14ac:dyDescent="0.25">
      <c r="B1661" s="1"/>
      <c r="C1661" s="1"/>
      <c r="D1661" s="13">
        <v>24</v>
      </c>
      <c r="E1661" s="9">
        <v>1E-3</v>
      </c>
      <c r="F1661" s="9">
        <v>208.417</v>
      </c>
      <c r="G1661" s="9">
        <v>41</v>
      </c>
      <c r="H1661" s="9">
        <v>255</v>
      </c>
      <c r="I1661" s="9">
        <v>-90</v>
      </c>
      <c r="J1661" s="9">
        <v>9.4E-2</v>
      </c>
    </row>
    <row r="1662" spans="2:13" x14ac:dyDescent="0.25">
      <c r="B1662" s="1"/>
      <c r="C1662" s="1"/>
      <c r="D1662" s="13">
        <v>25</v>
      </c>
      <c r="E1662" s="9">
        <v>1E-3</v>
      </c>
      <c r="F1662" s="9">
        <v>178.571</v>
      </c>
      <c r="G1662" s="9">
        <v>41</v>
      </c>
      <c r="H1662" s="9">
        <v>255</v>
      </c>
      <c r="I1662" s="9">
        <v>-90</v>
      </c>
      <c r="J1662" s="9">
        <v>0.08</v>
      </c>
    </row>
    <row r="1663" spans="2:13" x14ac:dyDescent="0.25">
      <c r="B1663" s="1"/>
      <c r="C1663" s="1"/>
      <c r="D1663" s="13">
        <v>26</v>
      </c>
      <c r="E1663" s="9">
        <v>2E-3</v>
      </c>
      <c r="F1663" s="9">
        <v>194.9</v>
      </c>
      <c r="G1663" s="9">
        <v>41</v>
      </c>
      <c r="H1663" s="9">
        <v>255</v>
      </c>
      <c r="I1663" s="9">
        <v>-90</v>
      </c>
      <c r="J1663" s="9">
        <v>0.121</v>
      </c>
    </row>
    <row r="1664" spans="2:13" x14ac:dyDescent="0.25">
      <c r="B1664" s="1"/>
      <c r="C1664" s="1"/>
      <c r="D1664" s="13">
        <v>27</v>
      </c>
      <c r="E1664" s="10">
        <v>8.9680000000000001E-4</v>
      </c>
      <c r="F1664" s="9">
        <v>66.933000000000007</v>
      </c>
      <c r="G1664" s="9">
        <v>19</v>
      </c>
      <c r="H1664" s="9">
        <v>162</v>
      </c>
      <c r="I1664" s="9">
        <v>-90</v>
      </c>
      <c r="J1664" s="9">
        <v>5.3999999999999999E-2</v>
      </c>
    </row>
    <row r="1665" spans="1:14" x14ac:dyDescent="0.25">
      <c r="B1665" s="1"/>
      <c r="C1665" s="1"/>
      <c r="D1665" s="13">
        <v>28</v>
      </c>
      <c r="E1665" s="10">
        <v>8.9680000000000001E-4</v>
      </c>
      <c r="F1665" s="9">
        <v>89.933000000000007</v>
      </c>
      <c r="G1665" s="9">
        <v>33</v>
      </c>
      <c r="H1665" s="9">
        <v>239</v>
      </c>
      <c r="I1665" s="9">
        <v>-90</v>
      </c>
      <c r="J1665" s="9">
        <v>5.3999999999999999E-2</v>
      </c>
    </row>
    <row r="1666" spans="1:14" x14ac:dyDescent="0.25">
      <c r="B1666" s="1"/>
      <c r="C1666" s="1"/>
      <c r="D1666" s="13">
        <v>29</v>
      </c>
      <c r="E1666" s="9">
        <v>2E-3</v>
      </c>
      <c r="F1666" s="9">
        <v>83.444000000000003</v>
      </c>
      <c r="G1666" s="9">
        <v>33</v>
      </c>
      <c r="H1666" s="9">
        <v>219.333</v>
      </c>
      <c r="I1666" s="9">
        <v>-90</v>
      </c>
      <c r="J1666" s="9">
        <v>0.14699999999999999</v>
      </c>
    </row>
    <row r="1667" spans="1:14" x14ac:dyDescent="0.25">
      <c r="B1667" s="1"/>
      <c r="C1667" s="1"/>
      <c r="D1667" s="13">
        <v>30</v>
      </c>
      <c r="E1667" s="10">
        <v>8.9680000000000001E-4</v>
      </c>
      <c r="F1667" s="9">
        <v>100.267</v>
      </c>
      <c r="G1667" s="9">
        <v>46.332999999999998</v>
      </c>
      <c r="H1667" s="9">
        <v>132</v>
      </c>
      <c r="I1667" s="9">
        <v>-90</v>
      </c>
      <c r="J1667" s="9">
        <v>5.3999999999999999E-2</v>
      </c>
    </row>
    <row r="1668" spans="1:14" x14ac:dyDescent="0.25">
      <c r="B1668" s="1"/>
      <c r="C1668" s="1"/>
      <c r="D1668" s="13">
        <v>31</v>
      </c>
      <c r="E1668" s="9">
        <v>1E-3</v>
      </c>
      <c r="F1668" s="9">
        <v>91.570999999999998</v>
      </c>
      <c r="G1668" s="9">
        <v>41</v>
      </c>
      <c r="H1668" s="9">
        <v>203</v>
      </c>
      <c r="I1668" s="9">
        <v>-90</v>
      </c>
      <c r="J1668" s="9">
        <v>0.08</v>
      </c>
    </row>
    <row r="1669" spans="1:14" x14ac:dyDescent="0.25">
      <c r="B1669" s="1"/>
      <c r="C1669" s="1"/>
      <c r="D1669" s="13">
        <v>32</v>
      </c>
      <c r="E1669" s="10">
        <v>7.1750000000000004E-4</v>
      </c>
      <c r="F1669" s="9">
        <v>35.582999999999998</v>
      </c>
      <c r="G1669" s="9">
        <v>0</v>
      </c>
      <c r="H1669" s="9">
        <v>84.667000000000002</v>
      </c>
      <c r="I1669" s="9">
        <v>-90</v>
      </c>
      <c r="J1669" s="9">
        <v>0.04</v>
      </c>
    </row>
    <row r="1670" spans="1:14" x14ac:dyDescent="0.25">
      <c r="B1670" s="1"/>
      <c r="C1670" s="1"/>
      <c r="D1670" s="13">
        <v>33</v>
      </c>
      <c r="E1670" s="10">
        <v>5.3810000000000001E-4</v>
      </c>
      <c r="F1670" s="9">
        <v>140.667</v>
      </c>
      <c r="G1670" s="9">
        <v>52</v>
      </c>
      <c r="H1670" s="9">
        <v>189</v>
      </c>
      <c r="I1670" s="9">
        <v>-90</v>
      </c>
      <c r="J1670" s="9">
        <v>2.7E-2</v>
      </c>
    </row>
    <row r="1671" spans="1:14" x14ac:dyDescent="0.25">
      <c r="B1671" s="1"/>
      <c r="C1671" s="1"/>
      <c r="D1671" s="13">
        <v>34</v>
      </c>
      <c r="E1671" s="9">
        <v>1E-3</v>
      </c>
      <c r="F1671" s="9">
        <v>88.944000000000003</v>
      </c>
      <c r="G1671" s="9">
        <v>41</v>
      </c>
      <c r="H1671" s="9">
        <v>153.333</v>
      </c>
      <c r="I1671" s="9">
        <v>-90</v>
      </c>
      <c r="J1671" s="9">
        <v>6.7000000000000004E-2</v>
      </c>
    </row>
    <row r="1672" spans="1:14" x14ac:dyDescent="0.25">
      <c r="B1672" s="1"/>
      <c r="C1672" s="1"/>
      <c r="D1672" s="13">
        <v>35</v>
      </c>
      <c r="E1672" s="9">
        <v>32.78</v>
      </c>
      <c r="F1672" s="9">
        <v>230.84800000000001</v>
      </c>
      <c r="G1672" s="9">
        <v>0</v>
      </c>
      <c r="H1672" s="9">
        <v>255</v>
      </c>
      <c r="I1672" s="9">
        <v>0</v>
      </c>
      <c r="J1672" s="9">
        <v>0</v>
      </c>
    </row>
    <row r="1673" spans="1:14" x14ac:dyDescent="0.25">
      <c r="B1673" s="1"/>
      <c r="C1673" s="1"/>
      <c r="D1673" s="13">
        <v>36</v>
      </c>
      <c r="E1673" s="10">
        <v>8.9680000000000001E-4</v>
      </c>
      <c r="F1673" s="9">
        <v>111.867</v>
      </c>
      <c r="G1673" s="9">
        <v>0</v>
      </c>
      <c r="H1673" s="9">
        <v>255</v>
      </c>
      <c r="I1673" s="9">
        <v>-90</v>
      </c>
      <c r="J1673" s="9">
        <v>5.3999999999999999E-2</v>
      </c>
    </row>
    <row r="1674" spans="1:14" x14ac:dyDescent="0.25">
      <c r="B1674" s="1"/>
      <c r="C1674" s="1"/>
      <c r="D1674" s="13">
        <v>37</v>
      </c>
      <c r="E1674" s="9">
        <v>1E-3</v>
      </c>
      <c r="F1674" s="9">
        <v>54.222000000000001</v>
      </c>
      <c r="G1674" s="9">
        <v>0</v>
      </c>
      <c r="H1674" s="9">
        <v>84.667000000000002</v>
      </c>
      <c r="I1674" s="9">
        <v>-90</v>
      </c>
      <c r="J1674" s="9">
        <v>6.7000000000000004E-2</v>
      </c>
    </row>
    <row r="1675" spans="1:14" x14ac:dyDescent="0.25">
      <c r="B1675" s="1"/>
      <c r="C1675" s="1"/>
      <c r="D1675" s="13">
        <v>38</v>
      </c>
      <c r="E1675" s="10">
        <v>5.3810000000000001E-4</v>
      </c>
      <c r="F1675" s="9">
        <v>47.444000000000003</v>
      </c>
      <c r="G1675" s="9">
        <v>19</v>
      </c>
      <c r="H1675" s="9">
        <v>90.332999999999998</v>
      </c>
      <c r="I1675" s="9">
        <v>-90</v>
      </c>
      <c r="J1675" s="9">
        <v>2.7E-2</v>
      </c>
    </row>
    <row r="1676" spans="1:14" x14ac:dyDescent="0.25">
      <c r="B1676" s="1"/>
      <c r="C1676" s="1"/>
      <c r="D1676" s="13">
        <v>39</v>
      </c>
      <c r="E1676" s="9">
        <v>32.78</v>
      </c>
      <c r="F1676" s="9">
        <v>230.84800000000001</v>
      </c>
      <c r="G1676" s="9">
        <v>0</v>
      </c>
      <c r="H1676" s="9">
        <v>255</v>
      </c>
      <c r="I1676" s="9">
        <v>0</v>
      </c>
      <c r="J1676" s="9">
        <v>0</v>
      </c>
    </row>
    <row r="1677" spans="1:14" x14ac:dyDescent="0.25">
      <c r="B1677" s="1"/>
      <c r="C1677" s="1"/>
      <c r="D1677" s="13">
        <v>40</v>
      </c>
      <c r="E1677" s="10">
        <v>7.1750000000000004E-4</v>
      </c>
      <c r="F1677" s="9">
        <v>154.25</v>
      </c>
      <c r="G1677" s="9">
        <v>68.667000000000002</v>
      </c>
      <c r="H1677" s="9">
        <v>244.333</v>
      </c>
      <c r="I1677" s="9">
        <v>-90</v>
      </c>
      <c r="J1677" s="9">
        <v>0.04</v>
      </c>
    </row>
    <row r="1678" spans="1:14" x14ac:dyDescent="0.25">
      <c r="B1678" s="1"/>
      <c r="C1678" s="1"/>
      <c r="D1678" s="1"/>
      <c r="E1678" s="1"/>
      <c r="F1678" s="1"/>
      <c r="G1678" s="1"/>
    </row>
    <row r="1679" spans="1:14" x14ac:dyDescent="0.25">
      <c r="B1679" s="1"/>
      <c r="C1679" s="1"/>
      <c r="D1679" s="1"/>
      <c r="E1679" s="1"/>
      <c r="F1679" s="1"/>
      <c r="G1679" s="1"/>
    </row>
    <row r="1680" spans="1:14" s="1" customFormat="1" ht="18.600000000000001" customHeight="1" x14ac:dyDescent="0.25">
      <c r="A1680" s="1">
        <v>28</v>
      </c>
      <c r="B1680" s="1" t="s">
        <v>205</v>
      </c>
      <c r="C1680" s="1" t="s">
        <v>65</v>
      </c>
      <c r="E1680" s="1" t="s">
        <v>207</v>
      </c>
      <c r="F1680" t="s">
        <v>29</v>
      </c>
      <c r="G1680" s="1" t="s">
        <v>50</v>
      </c>
      <c r="H1680">
        <v>3</v>
      </c>
      <c r="I1680">
        <v>0.505</v>
      </c>
      <c r="J1680">
        <v>0</v>
      </c>
      <c r="K1680">
        <v>3</v>
      </c>
      <c r="L1680">
        <v>1.038</v>
      </c>
      <c r="M1680">
        <v>0.24940799999999999</v>
      </c>
      <c r="N1680"/>
    </row>
    <row r="1681" spans="2:13" ht="18.600000000000001" customHeight="1" x14ac:dyDescent="0.25">
      <c r="B1681" s="1" t="s">
        <v>205</v>
      </c>
      <c r="C1681" s="1" t="s">
        <v>65</v>
      </c>
      <c r="D1681" s="1"/>
      <c r="E1681" s="1" t="s">
        <v>207</v>
      </c>
      <c r="F1681" t="s">
        <v>29</v>
      </c>
      <c r="G1681" s="1" t="s">
        <v>49</v>
      </c>
      <c r="H1681">
        <v>3</v>
      </c>
      <c r="I1681">
        <v>0.27400000000000002</v>
      </c>
      <c r="J1681">
        <v>0</v>
      </c>
      <c r="K1681">
        <v>3</v>
      </c>
      <c r="L1681">
        <v>1.01</v>
      </c>
      <c r="M1681">
        <v>0.15068399999999998</v>
      </c>
    </row>
    <row r="1682" spans="2:13" ht="18.600000000000001" customHeight="1" x14ac:dyDescent="0.25">
      <c r="B1682" s="1" t="s">
        <v>205</v>
      </c>
      <c r="C1682" s="1" t="s">
        <v>65</v>
      </c>
      <c r="D1682" s="1"/>
      <c r="E1682" s="1" t="s">
        <v>207</v>
      </c>
      <c r="F1682" t="s">
        <v>29</v>
      </c>
      <c r="G1682" s="1" t="s">
        <v>14</v>
      </c>
      <c r="H1682">
        <v>3</v>
      </c>
      <c r="I1682">
        <v>0.23100000000000001</v>
      </c>
      <c r="J1682">
        <v>0</v>
      </c>
      <c r="K1682">
        <v>3</v>
      </c>
      <c r="L1682">
        <v>1.01</v>
      </c>
      <c r="M1682">
        <v>0.29963599999999996</v>
      </c>
    </row>
    <row r="1683" spans="2:13" ht="18.600000000000001" customHeight="1" x14ac:dyDescent="0.25">
      <c r="B1683" s="1" t="s">
        <v>205</v>
      </c>
      <c r="C1683" s="1" t="s">
        <v>65</v>
      </c>
      <c r="D1683" s="1"/>
      <c r="E1683" s="1" t="s">
        <v>207</v>
      </c>
      <c r="F1683" t="s">
        <v>29</v>
      </c>
      <c r="G1683" s="1" t="s">
        <v>32</v>
      </c>
      <c r="H1683">
        <v>3</v>
      </c>
      <c r="I1683">
        <v>0.63500000000000001</v>
      </c>
      <c r="J1683">
        <v>0.22516</v>
      </c>
      <c r="K1683">
        <v>3</v>
      </c>
      <c r="L1683">
        <v>1.01</v>
      </c>
      <c r="M1683">
        <v>0.124704</v>
      </c>
    </row>
    <row r="1684" spans="2:13" ht="18.600000000000001" customHeight="1" x14ac:dyDescent="0.25">
      <c r="B1684" s="1" t="s">
        <v>205</v>
      </c>
      <c r="C1684" s="1" t="s">
        <v>65</v>
      </c>
      <c r="D1684" s="1"/>
      <c r="E1684" s="1" t="s">
        <v>207</v>
      </c>
      <c r="F1684" t="s">
        <v>29</v>
      </c>
      <c r="G1684" s="1" t="s">
        <v>33</v>
      </c>
      <c r="H1684">
        <v>3</v>
      </c>
      <c r="I1684">
        <v>0.44700000000000001</v>
      </c>
      <c r="J1684">
        <v>0.100456</v>
      </c>
      <c r="K1684">
        <v>3</v>
      </c>
      <c r="L1684">
        <v>1.111</v>
      </c>
      <c r="M1684">
        <v>0.124704</v>
      </c>
    </row>
    <row r="1685" spans="2:13" ht="18.600000000000001" customHeight="1" x14ac:dyDescent="0.25">
      <c r="B1685" s="1" t="s">
        <v>205</v>
      </c>
      <c r="C1685" s="1" t="s">
        <v>65</v>
      </c>
      <c r="D1685" s="1"/>
      <c r="E1685" s="1" t="s">
        <v>207</v>
      </c>
      <c r="F1685" t="s">
        <v>29</v>
      </c>
      <c r="G1685" s="1" t="s">
        <v>31</v>
      </c>
      <c r="H1685">
        <v>3</v>
      </c>
      <c r="I1685">
        <v>0.72099999999999997</v>
      </c>
      <c r="J1685">
        <v>5.0228000000000002E-2</v>
      </c>
      <c r="K1685">
        <v>3</v>
      </c>
      <c r="L1685">
        <v>0.98099999999999998</v>
      </c>
      <c r="M1685">
        <v>0.100456</v>
      </c>
    </row>
    <row r="1686" spans="2:13" ht="18.600000000000001" customHeight="1" x14ac:dyDescent="0.25">
      <c r="B1686" s="1" t="s">
        <v>205</v>
      </c>
      <c r="C1686" s="1" t="s">
        <v>65</v>
      </c>
      <c r="D1686" s="1"/>
      <c r="E1686" s="1" t="s">
        <v>207</v>
      </c>
      <c r="F1686" t="s">
        <v>29</v>
      </c>
      <c r="G1686" s="1" t="s">
        <v>44</v>
      </c>
      <c r="H1686">
        <v>3</v>
      </c>
      <c r="I1686">
        <v>0.69199999999999995</v>
      </c>
      <c r="J1686">
        <v>7.4475999999999987E-2</v>
      </c>
      <c r="K1686">
        <v>3</v>
      </c>
      <c r="L1686">
        <v>1.0529999999999999</v>
      </c>
      <c r="M1686">
        <v>0.124704</v>
      </c>
    </row>
    <row r="1687" spans="2:13" ht="18.600000000000001" customHeight="1" x14ac:dyDescent="0.25">
      <c r="B1687" s="1" t="s">
        <v>205</v>
      </c>
      <c r="C1687" s="1" t="s">
        <v>65</v>
      </c>
      <c r="D1687" s="1"/>
      <c r="E1687" s="1" t="s">
        <v>207</v>
      </c>
      <c r="F1687" t="s">
        <v>29</v>
      </c>
      <c r="G1687" s="1" t="s">
        <v>66</v>
      </c>
      <c r="H1687">
        <v>3</v>
      </c>
      <c r="I1687">
        <v>0.73599999999999999</v>
      </c>
      <c r="J1687">
        <v>0</v>
      </c>
      <c r="K1687">
        <v>3</v>
      </c>
      <c r="L1687">
        <v>0.995</v>
      </c>
      <c r="M1687">
        <v>0.19918</v>
      </c>
    </row>
    <row r="1688" spans="2:13" ht="18.600000000000001" customHeight="1" x14ac:dyDescent="0.25">
      <c r="B1688" s="1" t="s">
        <v>205</v>
      </c>
      <c r="C1688" s="1" t="s">
        <v>65</v>
      </c>
      <c r="D1688" s="1"/>
      <c r="E1688" s="1" t="s">
        <v>207</v>
      </c>
      <c r="F1688" t="s">
        <v>29</v>
      </c>
      <c r="G1688" s="1" t="s">
        <v>43</v>
      </c>
      <c r="H1688">
        <v>3</v>
      </c>
      <c r="I1688">
        <v>0.92300000000000004</v>
      </c>
      <c r="J1688">
        <v>0</v>
      </c>
      <c r="K1688">
        <v>3</v>
      </c>
      <c r="L1688">
        <v>0.98099999999999998</v>
      </c>
      <c r="M1688">
        <v>0.100456</v>
      </c>
    </row>
    <row r="1689" spans="2:13" x14ac:dyDescent="0.25">
      <c r="B1689" s="1"/>
      <c r="C1689" s="1"/>
      <c r="D1689" s="13"/>
      <c r="E1689" s="1"/>
      <c r="G1689" s="1"/>
    </row>
    <row r="1690" spans="2:13" x14ac:dyDescent="0.25">
      <c r="B1690" s="1"/>
      <c r="C1690" s="1"/>
      <c r="E1690" t="s">
        <v>373</v>
      </c>
      <c r="F1690" t="s">
        <v>374</v>
      </c>
      <c r="G1690" t="s">
        <v>375</v>
      </c>
      <c r="H1690" t="s">
        <v>376</v>
      </c>
      <c r="I1690" t="s">
        <v>377</v>
      </c>
      <c r="J1690" t="s">
        <v>378</v>
      </c>
      <c r="L1690" t="s">
        <v>379</v>
      </c>
      <c r="M1690" t="s">
        <v>380</v>
      </c>
    </row>
    <row r="1691" spans="2:13" x14ac:dyDescent="0.25">
      <c r="B1691" s="1"/>
      <c r="C1691" s="1"/>
      <c r="D1691" s="9">
        <v>1</v>
      </c>
      <c r="E1691" s="9">
        <v>8.0000000000000002E-3</v>
      </c>
      <c r="F1691" s="9">
        <v>2.5859999999999999</v>
      </c>
      <c r="G1691" s="9">
        <v>0</v>
      </c>
      <c r="H1691" s="9">
        <v>164</v>
      </c>
      <c r="I1691" s="9">
        <v>-90</v>
      </c>
      <c r="J1691" s="9">
        <v>1.038</v>
      </c>
      <c r="K1691" s="11"/>
      <c r="L1691" s="9">
        <v>1.038</v>
      </c>
      <c r="M1691" s="12">
        <f>1.732*J1709</f>
        <v>0.24940799999999999</v>
      </c>
    </row>
    <row r="1692" spans="2:13" x14ac:dyDescent="0.25">
      <c r="B1692" s="1"/>
      <c r="C1692" s="1"/>
      <c r="D1692" s="9">
        <v>2</v>
      </c>
      <c r="E1692" s="9">
        <v>7.0000000000000001E-3</v>
      </c>
      <c r="F1692" s="9">
        <v>4.4960000000000004</v>
      </c>
      <c r="G1692" s="9">
        <v>0</v>
      </c>
      <c r="H1692" s="9">
        <v>223</v>
      </c>
      <c r="I1692" s="9">
        <v>-90</v>
      </c>
      <c r="J1692" s="9">
        <v>1.01</v>
      </c>
      <c r="K1692" s="11"/>
      <c r="L1692" s="9">
        <v>1.01</v>
      </c>
      <c r="M1692" s="12">
        <f t="shared" ref="M1692:M1708" si="58">1.732*J1710</f>
        <v>0.15068399999999998</v>
      </c>
    </row>
    <row r="1693" spans="2:13" x14ac:dyDescent="0.25">
      <c r="B1693" s="1"/>
      <c r="C1693" s="1"/>
      <c r="D1693" s="9">
        <v>3</v>
      </c>
      <c r="E1693" s="9">
        <v>7.0000000000000001E-3</v>
      </c>
      <c r="F1693" s="9">
        <v>4.7380000000000004</v>
      </c>
      <c r="G1693" s="9">
        <v>0</v>
      </c>
      <c r="H1693" s="9">
        <v>222</v>
      </c>
      <c r="I1693" s="9">
        <v>-90</v>
      </c>
      <c r="J1693" s="9">
        <v>1.01</v>
      </c>
      <c r="K1693" s="11"/>
      <c r="L1693" s="9">
        <v>1.01</v>
      </c>
      <c r="M1693" s="12">
        <f t="shared" si="58"/>
        <v>0.29963599999999996</v>
      </c>
    </row>
    <row r="1694" spans="2:13" x14ac:dyDescent="0.25">
      <c r="B1694" s="1"/>
      <c r="C1694" s="1"/>
      <c r="D1694" s="9">
        <v>4</v>
      </c>
      <c r="E1694" s="9">
        <v>7.0000000000000001E-3</v>
      </c>
      <c r="F1694" s="9">
        <v>4.468</v>
      </c>
      <c r="G1694" s="9">
        <v>0</v>
      </c>
      <c r="H1694" s="9">
        <v>214</v>
      </c>
      <c r="I1694" s="9">
        <v>-90</v>
      </c>
      <c r="J1694" s="9">
        <v>1.01</v>
      </c>
      <c r="K1694" s="11"/>
      <c r="L1694" s="9">
        <v>1.01</v>
      </c>
      <c r="M1694" s="12">
        <f t="shared" si="58"/>
        <v>0.124704</v>
      </c>
    </row>
    <row r="1695" spans="2:13" x14ac:dyDescent="0.25">
      <c r="B1695" s="1"/>
      <c r="C1695" s="1"/>
      <c r="D1695" s="9">
        <v>5</v>
      </c>
      <c r="E1695" s="9">
        <v>8.0000000000000002E-3</v>
      </c>
      <c r="F1695" s="9">
        <v>1.7230000000000001</v>
      </c>
      <c r="G1695" s="9">
        <v>0</v>
      </c>
      <c r="H1695" s="9">
        <v>132</v>
      </c>
      <c r="I1695" s="9">
        <v>-90</v>
      </c>
      <c r="J1695" s="9">
        <v>1.111</v>
      </c>
      <c r="L1695" s="9">
        <v>1.111</v>
      </c>
      <c r="M1695" s="12">
        <f t="shared" si="58"/>
        <v>0.124704</v>
      </c>
    </row>
    <row r="1696" spans="2:13" x14ac:dyDescent="0.25">
      <c r="B1696" s="1"/>
      <c r="C1696" s="1"/>
      <c r="D1696" s="9">
        <v>6</v>
      </c>
      <c r="E1696" s="9">
        <v>7.0000000000000001E-3</v>
      </c>
      <c r="F1696" s="9">
        <v>0.64200000000000002</v>
      </c>
      <c r="G1696" s="9">
        <v>0</v>
      </c>
      <c r="H1696" s="9">
        <v>59</v>
      </c>
      <c r="I1696" s="9">
        <v>-90</v>
      </c>
      <c r="J1696" s="9">
        <v>0.98099999999999998</v>
      </c>
      <c r="L1696" s="9">
        <v>0.98099999999999998</v>
      </c>
      <c r="M1696" s="12">
        <f t="shared" si="58"/>
        <v>0.100456</v>
      </c>
    </row>
    <row r="1697" spans="2:13" x14ac:dyDescent="0.25">
      <c r="B1697" s="1"/>
      <c r="C1697" s="1"/>
      <c r="D1697" s="9">
        <v>7</v>
      </c>
      <c r="E1697" s="9">
        <v>8.0000000000000002E-3</v>
      </c>
      <c r="F1697" s="9">
        <v>0.95199999999999996</v>
      </c>
      <c r="G1697" s="9">
        <v>0</v>
      </c>
      <c r="H1697" s="9">
        <v>98</v>
      </c>
      <c r="I1697" s="9">
        <v>-90</v>
      </c>
      <c r="J1697" s="9">
        <v>1.0529999999999999</v>
      </c>
      <c r="L1697" s="9">
        <v>1.0529999999999999</v>
      </c>
      <c r="M1697" s="12">
        <f t="shared" si="58"/>
        <v>0.124704</v>
      </c>
    </row>
    <row r="1698" spans="2:13" x14ac:dyDescent="0.25">
      <c r="B1698" s="1"/>
      <c r="C1698" s="1"/>
      <c r="D1698" s="9">
        <v>8</v>
      </c>
      <c r="E1698" s="9">
        <v>7.0000000000000001E-3</v>
      </c>
      <c r="F1698" s="9">
        <v>1.2450000000000001</v>
      </c>
      <c r="G1698" s="9">
        <v>0</v>
      </c>
      <c r="H1698" s="9">
        <v>105</v>
      </c>
      <c r="I1698" s="9">
        <v>-90</v>
      </c>
      <c r="J1698" s="9">
        <v>0.995</v>
      </c>
      <c r="L1698" s="9">
        <v>0.995</v>
      </c>
      <c r="M1698" s="12">
        <f t="shared" si="58"/>
        <v>0.19918</v>
      </c>
    </row>
    <row r="1699" spans="2:13" x14ac:dyDescent="0.25">
      <c r="B1699" s="1"/>
      <c r="C1699" s="1"/>
      <c r="D1699" s="9">
        <v>9</v>
      </c>
      <c r="E1699" s="9">
        <v>7.0000000000000001E-3</v>
      </c>
      <c r="F1699" s="9">
        <v>0.35</v>
      </c>
      <c r="G1699" s="9">
        <v>0</v>
      </c>
      <c r="H1699" s="9">
        <v>48</v>
      </c>
      <c r="I1699" s="9">
        <v>-90</v>
      </c>
      <c r="J1699" s="9">
        <v>0.98099999999999998</v>
      </c>
      <c r="L1699" s="9">
        <v>0.98099999999999998</v>
      </c>
      <c r="M1699" s="12">
        <f t="shared" si="58"/>
        <v>0.100456</v>
      </c>
    </row>
    <row r="1700" spans="2:13" x14ac:dyDescent="0.25">
      <c r="B1700" s="1"/>
      <c r="C1700" s="1"/>
      <c r="D1700" s="9">
        <v>10</v>
      </c>
      <c r="E1700" s="9">
        <v>4.0000000000000001E-3</v>
      </c>
      <c r="F1700" s="9">
        <v>162.042</v>
      </c>
      <c r="G1700" s="9">
        <v>75.332999999999998</v>
      </c>
      <c r="H1700" s="9">
        <v>220</v>
      </c>
      <c r="I1700" s="9">
        <v>-90</v>
      </c>
      <c r="J1700" s="9">
        <v>0.505</v>
      </c>
      <c r="L1700" s="9">
        <v>0.505</v>
      </c>
      <c r="M1700" s="12">
        <f t="shared" si="58"/>
        <v>0</v>
      </c>
    </row>
    <row r="1701" spans="2:13" x14ac:dyDescent="0.25">
      <c r="B1701" s="1"/>
      <c r="C1701" s="1"/>
      <c r="D1701" s="9">
        <v>11</v>
      </c>
      <c r="E1701" s="9">
        <v>2E-3</v>
      </c>
      <c r="F1701" s="9">
        <v>160.65799999999999</v>
      </c>
      <c r="G1701" s="9">
        <v>116</v>
      </c>
      <c r="H1701" s="9">
        <v>173.333</v>
      </c>
      <c r="I1701" s="9">
        <v>-90</v>
      </c>
      <c r="J1701" s="9">
        <v>0.27400000000000002</v>
      </c>
      <c r="L1701" s="9">
        <v>0.27400000000000002</v>
      </c>
      <c r="M1701" s="12">
        <f t="shared" si="58"/>
        <v>0</v>
      </c>
    </row>
    <row r="1702" spans="2:13" x14ac:dyDescent="0.25">
      <c r="B1702" s="1"/>
      <c r="C1702" s="1"/>
      <c r="D1702" s="9">
        <v>12</v>
      </c>
      <c r="E1702" s="9">
        <v>2E-3</v>
      </c>
      <c r="F1702" s="9">
        <v>158.06100000000001</v>
      </c>
      <c r="G1702" s="9">
        <v>76.332999999999998</v>
      </c>
      <c r="H1702" s="9">
        <v>175.667</v>
      </c>
      <c r="I1702" s="9">
        <v>-90</v>
      </c>
      <c r="J1702" s="9">
        <v>0.23100000000000001</v>
      </c>
      <c r="L1702" s="9">
        <v>0.23100000000000001</v>
      </c>
      <c r="M1702" s="12">
        <f t="shared" si="58"/>
        <v>0</v>
      </c>
    </row>
    <row r="1703" spans="2:13" x14ac:dyDescent="0.25">
      <c r="B1703" s="1"/>
      <c r="C1703" s="1"/>
      <c r="D1703" s="9">
        <v>13</v>
      </c>
      <c r="E1703" s="9">
        <v>5.0000000000000001E-3</v>
      </c>
      <c r="F1703" s="9">
        <v>162.99600000000001</v>
      </c>
      <c r="G1703" s="9">
        <v>102.667</v>
      </c>
      <c r="H1703" s="9">
        <v>171</v>
      </c>
      <c r="I1703" s="9">
        <v>-90</v>
      </c>
      <c r="J1703" s="9">
        <v>0.63500000000000001</v>
      </c>
      <c r="L1703" s="9">
        <v>0.63500000000000001</v>
      </c>
      <c r="M1703" s="12">
        <f t="shared" si="58"/>
        <v>0.22516</v>
      </c>
    </row>
    <row r="1704" spans="2:13" x14ac:dyDescent="0.25">
      <c r="B1704" s="1"/>
      <c r="C1704" s="1"/>
      <c r="D1704" s="9">
        <v>14</v>
      </c>
      <c r="E1704" s="9">
        <v>3.0000000000000001E-3</v>
      </c>
      <c r="F1704" s="9">
        <v>160.661</v>
      </c>
      <c r="G1704" s="9">
        <v>102.667</v>
      </c>
      <c r="H1704" s="9">
        <v>170.667</v>
      </c>
      <c r="I1704" s="9">
        <v>-90</v>
      </c>
      <c r="J1704" s="9">
        <v>0.44700000000000001</v>
      </c>
      <c r="L1704" s="9">
        <v>0.44700000000000001</v>
      </c>
      <c r="M1704" s="12">
        <f t="shared" si="58"/>
        <v>0.100456</v>
      </c>
    </row>
    <row r="1705" spans="2:13" x14ac:dyDescent="0.25">
      <c r="B1705" s="1"/>
      <c r="C1705" s="1"/>
      <c r="D1705" s="9">
        <v>15</v>
      </c>
      <c r="E1705" s="9">
        <v>5.0000000000000001E-3</v>
      </c>
      <c r="F1705" s="9">
        <v>160.97</v>
      </c>
      <c r="G1705" s="9">
        <v>101.667</v>
      </c>
      <c r="H1705" s="9">
        <v>170.667</v>
      </c>
      <c r="I1705" s="9">
        <v>-90</v>
      </c>
      <c r="J1705" s="9">
        <v>0.72099999999999997</v>
      </c>
      <c r="L1705" s="9">
        <v>0.72099999999999997</v>
      </c>
      <c r="M1705" s="12">
        <f t="shared" si="58"/>
        <v>5.0228000000000002E-2</v>
      </c>
    </row>
    <row r="1706" spans="2:13" x14ac:dyDescent="0.25">
      <c r="B1706" s="1"/>
      <c r="C1706" s="1"/>
      <c r="D1706" s="9">
        <v>16</v>
      </c>
      <c r="E1706" s="9">
        <v>5.0000000000000001E-3</v>
      </c>
      <c r="F1706" s="9">
        <v>162.69399999999999</v>
      </c>
      <c r="G1706" s="9">
        <v>71</v>
      </c>
      <c r="H1706" s="9">
        <v>220.667</v>
      </c>
      <c r="I1706" s="9">
        <v>-90</v>
      </c>
      <c r="J1706" s="9">
        <v>0.69199999999999995</v>
      </c>
      <c r="L1706" s="9">
        <v>0.69199999999999995</v>
      </c>
      <c r="M1706" s="12">
        <f t="shared" si="58"/>
        <v>7.4475999999999987E-2</v>
      </c>
    </row>
    <row r="1707" spans="2:13" x14ac:dyDescent="0.25">
      <c r="B1707" s="1"/>
      <c r="C1707" s="1"/>
      <c r="D1707" s="9">
        <v>17</v>
      </c>
      <c r="E1707" s="9">
        <v>5.0000000000000001E-3</v>
      </c>
      <c r="F1707" s="9">
        <v>163.13300000000001</v>
      </c>
      <c r="G1707" s="9">
        <v>73.332999999999998</v>
      </c>
      <c r="H1707" s="9">
        <v>172.333</v>
      </c>
      <c r="I1707" s="9">
        <v>-90</v>
      </c>
      <c r="J1707" s="9">
        <v>0.73599999999999999</v>
      </c>
      <c r="L1707" s="9">
        <v>0.73599999999999999</v>
      </c>
      <c r="M1707" s="12">
        <f t="shared" si="58"/>
        <v>0</v>
      </c>
    </row>
    <row r="1708" spans="2:13" x14ac:dyDescent="0.25">
      <c r="B1708" s="1"/>
      <c r="C1708" s="1"/>
      <c r="D1708" s="9">
        <v>18</v>
      </c>
      <c r="E1708" s="9">
        <v>7.0000000000000001E-3</v>
      </c>
      <c r="F1708" s="9">
        <v>162.96899999999999</v>
      </c>
      <c r="G1708" s="9">
        <v>73.332999999999998</v>
      </c>
      <c r="H1708" s="9">
        <v>171.667</v>
      </c>
      <c r="I1708" s="9">
        <v>-90</v>
      </c>
      <c r="J1708" s="9">
        <v>0.92300000000000004</v>
      </c>
      <c r="L1708" s="9">
        <v>0.92300000000000004</v>
      </c>
      <c r="M1708" s="12">
        <f t="shared" si="58"/>
        <v>0</v>
      </c>
    </row>
    <row r="1709" spans="2:13" x14ac:dyDescent="0.25">
      <c r="B1709" s="1"/>
      <c r="C1709" s="1"/>
      <c r="D1709" s="9">
        <v>19</v>
      </c>
      <c r="E1709" s="9">
        <v>1E-3</v>
      </c>
      <c r="F1709" s="9">
        <v>215.095</v>
      </c>
      <c r="G1709" s="9">
        <v>85</v>
      </c>
      <c r="H1709" s="9">
        <v>249</v>
      </c>
      <c r="I1709" s="9">
        <v>-90</v>
      </c>
      <c r="J1709" s="9">
        <v>0.14399999999999999</v>
      </c>
    </row>
    <row r="1710" spans="2:13" x14ac:dyDescent="0.25">
      <c r="B1710" s="1"/>
      <c r="C1710" s="1"/>
      <c r="D1710" s="9">
        <v>20</v>
      </c>
      <c r="E1710" s="10">
        <v>6.7610000000000001E-4</v>
      </c>
      <c r="F1710" s="9">
        <v>206.23099999999999</v>
      </c>
      <c r="G1710" s="9">
        <v>110</v>
      </c>
      <c r="H1710" s="9">
        <v>255</v>
      </c>
      <c r="I1710" s="9">
        <v>-90</v>
      </c>
      <c r="J1710" s="9">
        <v>8.6999999999999994E-2</v>
      </c>
    </row>
    <row r="1711" spans="2:13" x14ac:dyDescent="0.25">
      <c r="B1711" s="1"/>
      <c r="C1711" s="1"/>
      <c r="D1711" s="9">
        <v>21</v>
      </c>
      <c r="E1711" s="9">
        <v>1E-3</v>
      </c>
      <c r="F1711" s="9">
        <v>207.16</v>
      </c>
      <c r="G1711" s="9">
        <v>15</v>
      </c>
      <c r="H1711" s="9">
        <v>255</v>
      </c>
      <c r="I1711" s="9">
        <v>-90</v>
      </c>
      <c r="J1711" s="9">
        <v>0.17299999999999999</v>
      </c>
    </row>
    <row r="1712" spans="2:13" x14ac:dyDescent="0.25">
      <c r="B1712" s="1"/>
      <c r="C1712" s="1"/>
      <c r="D1712" s="9">
        <v>22</v>
      </c>
      <c r="E1712" s="10">
        <v>5.7209999999999997E-4</v>
      </c>
      <c r="F1712" s="9">
        <v>125.636</v>
      </c>
      <c r="G1712" s="9">
        <v>37</v>
      </c>
      <c r="H1712" s="9">
        <v>216</v>
      </c>
      <c r="I1712" s="9">
        <v>-90</v>
      </c>
      <c r="J1712" s="9">
        <v>7.1999999999999995E-2</v>
      </c>
    </row>
    <row r="1713" spans="1:14" x14ac:dyDescent="0.25">
      <c r="B1713" s="1"/>
      <c r="C1713" s="1"/>
      <c r="D1713" s="9">
        <v>23</v>
      </c>
      <c r="E1713" s="10">
        <v>5.7209999999999997E-4</v>
      </c>
      <c r="F1713" s="9">
        <v>194.54499999999999</v>
      </c>
      <c r="G1713" s="9">
        <v>84</v>
      </c>
      <c r="H1713" s="9">
        <v>251</v>
      </c>
      <c r="I1713" s="9">
        <v>-90</v>
      </c>
      <c r="J1713" s="9">
        <v>7.1999999999999995E-2</v>
      </c>
    </row>
    <row r="1714" spans="1:14" x14ac:dyDescent="0.25">
      <c r="B1714" s="1"/>
      <c r="C1714" s="1"/>
      <c r="D1714" s="9">
        <v>24</v>
      </c>
      <c r="E1714" s="10">
        <v>4.6809999999999999E-4</v>
      </c>
      <c r="F1714" s="9">
        <v>193.22200000000001</v>
      </c>
      <c r="G1714" s="9">
        <v>83</v>
      </c>
      <c r="H1714" s="9">
        <v>255</v>
      </c>
      <c r="I1714" s="9">
        <v>-90</v>
      </c>
      <c r="J1714" s="9">
        <v>5.8000000000000003E-2</v>
      </c>
    </row>
    <row r="1715" spans="1:14" x14ac:dyDescent="0.25">
      <c r="B1715" s="1"/>
      <c r="C1715" s="1"/>
      <c r="D1715" s="9">
        <v>25</v>
      </c>
      <c r="E1715" s="10">
        <v>5.7209999999999997E-4</v>
      </c>
      <c r="F1715" s="9">
        <v>67</v>
      </c>
      <c r="G1715" s="9">
        <v>0</v>
      </c>
      <c r="H1715" s="9">
        <v>142</v>
      </c>
      <c r="I1715" s="9">
        <v>-90</v>
      </c>
      <c r="J1715" s="9">
        <v>7.1999999999999995E-2</v>
      </c>
    </row>
    <row r="1716" spans="1:14" x14ac:dyDescent="0.25">
      <c r="B1716" s="1"/>
      <c r="C1716" s="1"/>
      <c r="D1716" s="9">
        <v>26</v>
      </c>
      <c r="E1716" s="10">
        <v>8.8409999999999997E-4</v>
      </c>
      <c r="F1716" s="9">
        <v>107.58799999999999</v>
      </c>
      <c r="G1716" s="9">
        <v>41</v>
      </c>
      <c r="H1716" s="9">
        <v>198</v>
      </c>
      <c r="I1716" s="9">
        <v>-90</v>
      </c>
      <c r="J1716" s="9">
        <v>0.115</v>
      </c>
    </row>
    <row r="1717" spans="1:14" x14ac:dyDescent="0.25">
      <c r="B1717" s="1"/>
      <c r="C1717" s="1"/>
      <c r="D1717" s="9">
        <v>27</v>
      </c>
      <c r="E1717" s="10">
        <v>4.6809999999999999E-4</v>
      </c>
      <c r="F1717" s="9">
        <v>180.44399999999999</v>
      </c>
      <c r="G1717" s="9">
        <v>80</v>
      </c>
      <c r="H1717" s="9">
        <v>246</v>
      </c>
      <c r="I1717" s="9">
        <v>-90</v>
      </c>
      <c r="J1717" s="9">
        <v>5.8000000000000003E-2</v>
      </c>
    </row>
    <row r="1718" spans="1:14" x14ac:dyDescent="0.25">
      <c r="B1718" s="1"/>
      <c r="C1718" s="1"/>
      <c r="D1718" s="9">
        <v>28</v>
      </c>
      <c r="E1718" s="9">
        <v>33.543999999999997</v>
      </c>
      <c r="F1718" s="9">
        <v>228.208</v>
      </c>
      <c r="G1718" s="9">
        <v>0</v>
      </c>
      <c r="H1718" s="9">
        <v>255</v>
      </c>
      <c r="I1718" s="9">
        <v>0</v>
      </c>
      <c r="J1718" s="9">
        <v>0</v>
      </c>
    </row>
    <row r="1719" spans="1:14" x14ac:dyDescent="0.25">
      <c r="B1719" s="1"/>
      <c r="C1719" s="1"/>
      <c r="D1719" s="9">
        <v>29</v>
      </c>
      <c r="E1719" s="9">
        <v>33.543999999999997</v>
      </c>
      <c r="F1719" s="9">
        <v>228.208</v>
      </c>
      <c r="G1719" s="9">
        <v>0</v>
      </c>
      <c r="H1719" s="9">
        <v>255</v>
      </c>
      <c r="I1719" s="9">
        <v>0</v>
      </c>
      <c r="J1719" s="9">
        <v>0</v>
      </c>
    </row>
    <row r="1720" spans="1:14" x14ac:dyDescent="0.25">
      <c r="B1720" s="1"/>
      <c r="C1720" s="1"/>
      <c r="D1720" s="9">
        <v>30</v>
      </c>
      <c r="E1720" s="9">
        <v>33.543999999999997</v>
      </c>
      <c r="F1720" s="9">
        <v>228.208</v>
      </c>
      <c r="G1720" s="9">
        <v>0</v>
      </c>
      <c r="H1720" s="9">
        <v>255</v>
      </c>
      <c r="I1720" s="9">
        <v>0</v>
      </c>
      <c r="J1720" s="9">
        <v>0</v>
      </c>
    </row>
    <row r="1721" spans="1:14" x14ac:dyDescent="0.25">
      <c r="B1721" s="1"/>
      <c r="C1721" s="1"/>
      <c r="D1721" s="9">
        <v>31</v>
      </c>
      <c r="E1721" s="10">
        <v>9.881E-4</v>
      </c>
      <c r="F1721" s="9">
        <v>228.45599999999999</v>
      </c>
      <c r="G1721" s="9">
        <v>76</v>
      </c>
      <c r="H1721" s="9">
        <v>255</v>
      </c>
      <c r="I1721" s="9">
        <v>-90</v>
      </c>
      <c r="J1721" s="9">
        <v>0.13</v>
      </c>
    </row>
    <row r="1722" spans="1:14" x14ac:dyDescent="0.25">
      <c r="B1722" s="1"/>
      <c r="C1722" s="1"/>
      <c r="D1722" s="9">
        <v>32</v>
      </c>
      <c r="E1722" s="10">
        <v>4.6809999999999999E-4</v>
      </c>
      <c r="F1722" s="9">
        <v>169.03700000000001</v>
      </c>
      <c r="G1722" s="9">
        <v>87</v>
      </c>
      <c r="H1722" s="9">
        <v>231</v>
      </c>
      <c r="I1722" s="9">
        <v>-90</v>
      </c>
      <c r="J1722" s="9">
        <v>5.8000000000000003E-2</v>
      </c>
    </row>
    <row r="1723" spans="1:14" x14ac:dyDescent="0.25">
      <c r="B1723" s="1"/>
      <c r="C1723" s="1"/>
      <c r="D1723" s="9">
        <v>33</v>
      </c>
      <c r="E1723" s="10">
        <v>2.5999999999999998E-4</v>
      </c>
      <c r="F1723" s="9">
        <v>97.4</v>
      </c>
      <c r="G1723" s="9">
        <v>53</v>
      </c>
      <c r="H1723" s="9">
        <v>118.333</v>
      </c>
      <c r="I1723" s="9">
        <v>-90</v>
      </c>
      <c r="J1723" s="9">
        <v>2.9000000000000001E-2</v>
      </c>
    </row>
    <row r="1724" spans="1:14" x14ac:dyDescent="0.25">
      <c r="B1724" s="1"/>
      <c r="C1724" s="1"/>
      <c r="D1724" s="9">
        <v>34</v>
      </c>
      <c r="E1724" s="10">
        <v>3.6400000000000001E-4</v>
      </c>
      <c r="F1724" s="9">
        <v>175.429</v>
      </c>
      <c r="G1724" s="9">
        <v>118</v>
      </c>
      <c r="H1724" s="9">
        <v>227.333</v>
      </c>
      <c r="I1724" s="9">
        <v>-90</v>
      </c>
      <c r="J1724" s="9">
        <v>4.2999999999999997E-2</v>
      </c>
    </row>
    <row r="1725" spans="1:14" x14ac:dyDescent="0.25">
      <c r="B1725" s="1"/>
      <c r="C1725" s="1"/>
      <c r="D1725" s="9">
        <v>35</v>
      </c>
      <c r="E1725" s="9">
        <v>33.543999999999997</v>
      </c>
      <c r="F1725" s="9">
        <v>228.208</v>
      </c>
      <c r="G1725" s="9">
        <v>0</v>
      </c>
      <c r="H1725" s="9">
        <v>255</v>
      </c>
      <c r="I1725" s="9">
        <v>0</v>
      </c>
      <c r="J1725" s="9">
        <v>0</v>
      </c>
    </row>
    <row r="1726" spans="1:14" x14ac:dyDescent="0.25">
      <c r="B1726" s="1"/>
      <c r="C1726" s="1"/>
      <c r="D1726" s="9">
        <v>36</v>
      </c>
      <c r="E1726" s="9">
        <v>33.543999999999997</v>
      </c>
      <c r="F1726" s="9">
        <v>228.208</v>
      </c>
      <c r="G1726" s="9">
        <v>0</v>
      </c>
      <c r="H1726" s="9">
        <v>255</v>
      </c>
      <c r="I1726" s="9">
        <v>0</v>
      </c>
      <c r="J1726" s="9">
        <v>0</v>
      </c>
    </row>
    <row r="1727" spans="1:14" x14ac:dyDescent="0.25">
      <c r="B1727" s="1"/>
      <c r="C1727" s="1"/>
      <c r="D1727" s="1"/>
      <c r="E1727" s="1"/>
      <c r="G1727" s="1"/>
    </row>
    <row r="1728" spans="1:14" s="1" customFormat="1" ht="18.600000000000001" customHeight="1" x14ac:dyDescent="0.25">
      <c r="A1728" s="1">
        <v>29</v>
      </c>
      <c r="B1728" s="1" t="s">
        <v>208</v>
      </c>
      <c r="C1728" s="1" t="s">
        <v>15</v>
      </c>
      <c r="E1728" s="1" t="s">
        <v>210</v>
      </c>
      <c r="F1728" t="s">
        <v>29</v>
      </c>
      <c r="G1728" s="1" t="s">
        <v>211</v>
      </c>
      <c r="H1728">
        <v>3</v>
      </c>
      <c r="I1728">
        <v>0.85699999999999998</v>
      </c>
      <c r="J1728">
        <v>0.49535199999999996</v>
      </c>
      <c r="K1728">
        <v>3</v>
      </c>
      <c r="L1728">
        <v>1</v>
      </c>
      <c r="M1728">
        <v>1.8549719999999998</v>
      </c>
      <c r="N1728"/>
    </row>
    <row r="1729" spans="2:13" ht="18.600000000000001" customHeight="1" x14ac:dyDescent="0.25">
      <c r="B1729" s="1" t="s">
        <v>208</v>
      </c>
      <c r="C1729" s="1" t="s">
        <v>15</v>
      </c>
      <c r="D1729" s="1"/>
      <c r="E1729" s="1" t="s">
        <v>210</v>
      </c>
      <c r="F1729" t="s">
        <v>29</v>
      </c>
      <c r="G1729" s="1" t="s">
        <v>212</v>
      </c>
      <c r="H1729">
        <v>3</v>
      </c>
      <c r="I1729">
        <v>2</v>
      </c>
      <c r="J1729">
        <v>0</v>
      </c>
      <c r="K1729">
        <v>3</v>
      </c>
      <c r="L1729">
        <v>1.333</v>
      </c>
      <c r="M1729">
        <v>2.1165039999999999</v>
      </c>
    </row>
    <row r="1730" spans="2:13" ht="18.600000000000001" customHeight="1" x14ac:dyDescent="0.25">
      <c r="B1730" s="1" t="s">
        <v>208</v>
      </c>
      <c r="C1730" s="1" t="s">
        <v>15</v>
      </c>
      <c r="D1730" s="1"/>
      <c r="E1730" s="1" t="s">
        <v>210</v>
      </c>
      <c r="F1730" t="s">
        <v>29</v>
      </c>
      <c r="G1730" s="1" t="s">
        <v>213</v>
      </c>
      <c r="H1730">
        <v>3</v>
      </c>
      <c r="I1730">
        <v>2.6669999999999998</v>
      </c>
      <c r="J1730">
        <v>4.040756</v>
      </c>
      <c r="K1730">
        <v>3</v>
      </c>
      <c r="L1730">
        <v>1.778</v>
      </c>
      <c r="M1730">
        <v>4.4269920000000003</v>
      </c>
    </row>
    <row r="1731" spans="2:13" ht="18.600000000000001" customHeight="1" x14ac:dyDescent="0.25">
      <c r="B1731" s="1"/>
      <c r="C1731" s="1"/>
      <c r="D1731" s="13"/>
      <c r="E1731" s="1"/>
      <c r="G1731" s="1"/>
    </row>
    <row r="1732" spans="2:13" x14ac:dyDescent="0.25">
      <c r="B1732" s="1"/>
      <c r="C1732" s="1"/>
      <c r="E1732" t="s">
        <v>373</v>
      </c>
      <c r="F1732" t="s">
        <v>374</v>
      </c>
      <c r="G1732" t="s">
        <v>375</v>
      </c>
      <c r="H1732" t="s">
        <v>376</v>
      </c>
      <c r="I1732" t="s">
        <v>377</v>
      </c>
      <c r="J1732" t="s">
        <v>378</v>
      </c>
      <c r="L1732" t="s">
        <v>379</v>
      </c>
      <c r="M1732" t="s">
        <v>380</v>
      </c>
    </row>
    <row r="1733" spans="2:13" x14ac:dyDescent="0.25">
      <c r="B1733" s="1"/>
      <c r="C1733" s="1"/>
      <c r="D1733" s="13">
        <v>1</v>
      </c>
      <c r="E1733" s="9">
        <v>7.6999999999999999E-2</v>
      </c>
      <c r="F1733" s="9">
        <v>164.06700000000001</v>
      </c>
      <c r="G1733" s="9">
        <v>0</v>
      </c>
      <c r="H1733" s="9">
        <v>220.667</v>
      </c>
      <c r="I1733" s="9">
        <v>-90</v>
      </c>
      <c r="J1733" s="9">
        <v>1</v>
      </c>
      <c r="K1733" s="11"/>
      <c r="L1733" s="9">
        <v>1</v>
      </c>
      <c r="M1733" s="12">
        <f>1.732*J1735</f>
        <v>1.8549719999999998</v>
      </c>
    </row>
    <row r="1734" spans="2:13" x14ac:dyDescent="0.25">
      <c r="B1734" s="1"/>
      <c r="C1734" s="1"/>
      <c r="D1734" s="13">
        <v>2</v>
      </c>
      <c r="E1734" s="9">
        <v>6.6000000000000003E-2</v>
      </c>
      <c r="F1734" s="9">
        <v>83.462000000000003</v>
      </c>
      <c r="G1734" s="9">
        <v>0</v>
      </c>
      <c r="H1734" s="9">
        <v>119.667</v>
      </c>
      <c r="I1734" s="9">
        <v>-90</v>
      </c>
      <c r="J1734" s="9">
        <v>0.85699999999999998</v>
      </c>
      <c r="K1734" s="11"/>
      <c r="L1734" s="9">
        <v>0.85699999999999998</v>
      </c>
      <c r="M1734" s="12">
        <f>1.732*J1736</f>
        <v>0.49535199999999996</v>
      </c>
    </row>
    <row r="1735" spans="2:13" x14ac:dyDescent="0.25">
      <c r="B1735" s="1"/>
      <c r="C1735" s="1"/>
      <c r="D1735" s="13">
        <v>3</v>
      </c>
      <c r="E1735" s="9">
        <v>8.2000000000000003E-2</v>
      </c>
      <c r="F1735" s="9">
        <v>119.542</v>
      </c>
      <c r="G1735" s="9">
        <v>7.6669999999999998</v>
      </c>
      <c r="H1735" s="9">
        <v>142.667</v>
      </c>
      <c r="I1735" s="9">
        <v>-90</v>
      </c>
      <c r="J1735" s="9">
        <v>1.071</v>
      </c>
      <c r="K1735" s="11"/>
      <c r="L1735" s="9">
        <v>1.333</v>
      </c>
      <c r="M1735" s="12">
        <f>1.732*J1741</f>
        <v>2.1165039999999999</v>
      </c>
    </row>
    <row r="1736" spans="2:13" x14ac:dyDescent="0.25">
      <c r="B1736" s="1"/>
      <c r="C1736" s="1"/>
      <c r="D1736" s="13">
        <v>4</v>
      </c>
      <c r="E1736" s="9">
        <v>2.5999999999999999E-2</v>
      </c>
      <c r="F1736" s="9">
        <v>17.667000000000002</v>
      </c>
      <c r="G1736" s="9">
        <v>0</v>
      </c>
      <c r="H1736" s="9">
        <v>65.667000000000002</v>
      </c>
      <c r="I1736" s="9">
        <v>-90</v>
      </c>
      <c r="J1736" s="9">
        <v>0.28599999999999998</v>
      </c>
      <c r="K1736" s="11"/>
      <c r="L1736" s="9">
        <v>1.778</v>
      </c>
      <c r="M1736" s="12">
        <f t="shared" ref="M1736:M1738" si="59">1.732*J1742</f>
        <v>4.4269920000000003</v>
      </c>
    </row>
    <row r="1737" spans="2:13" x14ac:dyDescent="0.25">
      <c r="B1737" s="1"/>
      <c r="C1737" s="1"/>
      <c r="D1737" s="13">
        <v>5</v>
      </c>
      <c r="E1737" s="9">
        <v>0.16</v>
      </c>
      <c r="F1737" s="9">
        <v>183.28200000000001</v>
      </c>
      <c r="G1737" s="9">
        <v>20.667000000000002</v>
      </c>
      <c r="H1737" s="9">
        <v>255</v>
      </c>
      <c r="I1737" s="9">
        <v>-90</v>
      </c>
      <c r="J1737" s="9">
        <v>1.333</v>
      </c>
      <c r="L1737">
        <v>2</v>
      </c>
      <c r="M1737" s="12">
        <f t="shared" si="59"/>
        <v>0</v>
      </c>
    </row>
    <row r="1738" spans="2:13" x14ac:dyDescent="0.25">
      <c r="B1738" s="1"/>
      <c r="C1738" s="1"/>
      <c r="D1738" s="13">
        <v>6</v>
      </c>
      <c r="E1738" s="9">
        <v>0.21</v>
      </c>
      <c r="F1738" s="9">
        <v>227.82400000000001</v>
      </c>
      <c r="G1738" s="9">
        <v>0</v>
      </c>
      <c r="H1738" s="9">
        <v>255</v>
      </c>
      <c r="I1738" s="9">
        <v>-90</v>
      </c>
      <c r="J1738" s="9">
        <v>1.778</v>
      </c>
      <c r="L1738">
        <v>2.6669999999999998</v>
      </c>
      <c r="M1738" s="12">
        <f t="shared" si="59"/>
        <v>4.040756</v>
      </c>
    </row>
    <row r="1739" spans="2:13" x14ac:dyDescent="0.25">
      <c r="B1739" s="1"/>
      <c r="C1739" s="1"/>
      <c r="D1739" s="13">
        <v>7</v>
      </c>
      <c r="E1739" s="9">
        <v>0.23499999999999999</v>
      </c>
      <c r="F1739" s="9">
        <v>100.404</v>
      </c>
      <c r="G1739" s="9">
        <v>2</v>
      </c>
      <c r="H1739" s="9">
        <v>118.333</v>
      </c>
      <c r="I1739" s="9">
        <v>-90</v>
      </c>
      <c r="J1739" s="9">
        <v>2</v>
      </c>
    </row>
    <row r="1740" spans="2:13" x14ac:dyDescent="0.25">
      <c r="B1740" s="1"/>
      <c r="C1740" s="1"/>
      <c r="D1740" s="13">
        <v>8</v>
      </c>
      <c r="E1740" s="9">
        <v>0.309</v>
      </c>
      <c r="F1740" s="9">
        <v>99.772999999999996</v>
      </c>
      <c r="G1740" s="9">
        <v>2</v>
      </c>
      <c r="H1740" s="9">
        <v>119.333</v>
      </c>
      <c r="I1740" s="9">
        <v>-90</v>
      </c>
      <c r="J1740" s="9">
        <v>2.6669999999999998</v>
      </c>
    </row>
    <row r="1741" spans="2:13" x14ac:dyDescent="0.25">
      <c r="B1741" s="1"/>
      <c r="C1741" s="1"/>
      <c r="D1741" s="13">
        <v>9</v>
      </c>
      <c r="E1741" s="9">
        <v>0.14799999999999999</v>
      </c>
      <c r="F1741" s="9">
        <v>174.44399999999999</v>
      </c>
      <c r="G1741" s="9">
        <v>5.6669999999999998</v>
      </c>
      <c r="H1741" s="9">
        <v>248.667</v>
      </c>
      <c r="I1741" s="9">
        <v>-90</v>
      </c>
      <c r="J1741" s="9">
        <v>1.222</v>
      </c>
    </row>
    <row r="1742" spans="2:13" x14ac:dyDescent="0.25">
      <c r="B1742" s="1"/>
      <c r="C1742" s="1"/>
      <c r="D1742" s="13">
        <v>10</v>
      </c>
      <c r="E1742" s="9">
        <v>0.29599999999999999</v>
      </c>
      <c r="F1742" s="9">
        <v>114.333</v>
      </c>
      <c r="G1742" s="9">
        <v>0</v>
      </c>
      <c r="H1742" s="9">
        <v>145.333</v>
      </c>
      <c r="I1742" s="9">
        <v>-90</v>
      </c>
      <c r="J1742" s="9">
        <v>2.556</v>
      </c>
    </row>
    <row r="1743" spans="2:13" x14ac:dyDescent="0.25">
      <c r="B1743" s="1"/>
      <c r="C1743" s="1"/>
      <c r="D1743" s="13">
        <v>11</v>
      </c>
      <c r="E1743" s="9">
        <v>1508.21</v>
      </c>
      <c r="F1743" s="9">
        <v>235.06</v>
      </c>
      <c r="G1743" s="9">
        <v>0</v>
      </c>
      <c r="H1743" s="9">
        <v>255</v>
      </c>
      <c r="I1743" s="9">
        <v>0</v>
      </c>
      <c r="J1743" s="9">
        <v>0</v>
      </c>
    </row>
    <row r="1744" spans="2:13" x14ac:dyDescent="0.25">
      <c r="B1744" s="1"/>
      <c r="C1744" s="1"/>
      <c r="D1744" s="13">
        <v>12</v>
      </c>
      <c r="E1744" s="9">
        <v>0.27200000000000002</v>
      </c>
      <c r="F1744" s="9">
        <v>5.4089999999999998</v>
      </c>
      <c r="G1744" s="9">
        <v>0</v>
      </c>
      <c r="H1744" s="9">
        <v>13.667</v>
      </c>
      <c r="I1744" s="9">
        <v>-90</v>
      </c>
      <c r="J1744" s="9">
        <v>2.3330000000000002</v>
      </c>
    </row>
    <row r="1745" spans="1:14" x14ac:dyDescent="0.25">
      <c r="B1745" s="1"/>
      <c r="C1745" s="1"/>
      <c r="D1745" s="1"/>
      <c r="E1745" s="1"/>
      <c r="G1745" s="1"/>
    </row>
    <row r="1746" spans="1:14" x14ac:dyDescent="0.25">
      <c r="B1746" s="1"/>
      <c r="C1746" s="1"/>
      <c r="D1746" s="1"/>
      <c r="E1746" s="1"/>
      <c r="G1746" s="1"/>
    </row>
    <row r="1747" spans="1:14" x14ac:dyDescent="0.25">
      <c r="B1747" s="1"/>
      <c r="C1747" s="1"/>
      <c r="D1747" s="1"/>
      <c r="E1747" s="1"/>
      <c r="G1747" s="1"/>
    </row>
    <row r="1748" spans="1:14" x14ac:dyDescent="0.25">
      <c r="B1748" s="1"/>
      <c r="C1748" s="1"/>
      <c r="D1748" s="1"/>
      <c r="E1748" s="1"/>
      <c r="G1748" s="1"/>
    </row>
    <row r="1749" spans="1:14" x14ac:dyDescent="0.25">
      <c r="B1749" s="1"/>
      <c r="C1749" s="1"/>
      <c r="D1749" s="1"/>
      <c r="E1749" s="1"/>
      <c r="G1749" s="1"/>
    </row>
    <row r="1750" spans="1:14" s="1" customFormat="1" ht="18.600000000000001" customHeight="1" x14ac:dyDescent="0.25">
      <c r="A1750">
        <v>31</v>
      </c>
      <c r="B1750" s="1" t="s">
        <v>220</v>
      </c>
      <c r="C1750" s="1" t="s">
        <v>65</v>
      </c>
      <c r="E1750" s="1" t="s">
        <v>222</v>
      </c>
      <c r="F1750" t="s">
        <v>29</v>
      </c>
      <c r="G1750" s="1" t="s">
        <v>224</v>
      </c>
      <c r="H1750">
        <v>3</v>
      </c>
      <c r="I1750">
        <v>0.45700000000000002</v>
      </c>
      <c r="J1750">
        <v>5.0228000000000002E-2</v>
      </c>
      <c r="K1750">
        <v>3</v>
      </c>
      <c r="L1750">
        <v>1</v>
      </c>
      <c r="M1750">
        <v>0.174932</v>
      </c>
      <c r="N1750"/>
    </row>
    <row r="1751" spans="1:14" ht="18.600000000000001" customHeight="1" x14ac:dyDescent="0.25">
      <c r="B1751" s="1" t="s">
        <v>220</v>
      </c>
      <c r="C1751" s="1" t="s">
        <v>65</v>
      </c>
      <c r="D1751" s="1"/>
      <c r="E1751" s="1" t="s">
        <v>222</v>
      </c>
      <c r="F1751" t="s">
        <v>29</v>
      </c>
      <c r="G1751" s="1" t="s">
        <v>225</v>
      </c>
      <c r="H1751">
        <v>3</v>
      </c>
      <c r="I1751">
        <v>0.48599999999999999</v>
      </c>
      <c r="J1751">
        <v>6.2351999999999998E-2</v>
      </c>
      <c r="K1751">
        <v>3</v>
      </c>
      <c r="L1751">
        <v>1.0069999999999999</v>
      </c>
      <c r="M1751">
        <v>0.11258</v>
      </c>
    </row>
    <row r="1752" spans="1:14" ht="18.600000000000001" customHeight="1" x14ac:dyDescent="0.25">
      <c r="B1752" s="1" t="s">
        <v>220</v>
      </c>
      <c r="C1752" s="1" t="s">
        <v>65</v>
      </c>
      <c r="D1752" s="1"/>
      <c r="E1752" s="1" t="s">
        <v>222</v>
      </c>
      <c r="F1752" t="s">
        <v>29</v>
      </c>
      <c r="G1752" s="1" t="s">
        <v>226</v>
      </c>
      <c r="H1752">
        <v>3</v>
      </c>
      <c r="I1752">
        <v>0.55100000000000005</v>
      </c>
      <c r="J1752">
        <v>7.4475999999999987E-2</v>
      </c>
      <c r="K1752">
        <v>3</v>
      </c>
      <c r="L1752">
        <v>0.99299999999999999</v>
      </c>
      <c r="M1752">
        <v>0.174932</v>
      </c>
    </row>
    <row r="1753" spans="1:14" x14ac:dyDescent="0.25">
      <c r="B1753" s="1"/>
      <c r="C1753" s="1"/>
      <c r="D1753" s="13"/>
      <c r="E1753" s="1"/>
      <c r="G1753" s="1"/>
    </row>
    <row r="1754" spans="1:14" x14ac:dyDescent="0.25">
      <c r="B1754" s="1"/>
      <c r="C1754" s="1"/>
      <c r="E1754" t="s">
        <v>373</v>
      </c>
      <c r="F1754" t="s">
        <v>374</v>
      </c>
      <c r="G1754" t="s">
        <v>375</v>
      </c>
      <c r="H1754" t="s">
        <v>376</v>
      </c>
      <c r="I1754" t="s">
        <v>377</v>
      </c>
      <c r="J1754" t="s">
        <v>378</v>
      </c>
      <c r="L1754" t="s">
        <v>379</v>
      </c>
      <c r="M1754" t="s">
        <v>380</v>
      </c>
    </row>
    <row r="1755" spans="1:14" x14ac:dyDescent="0.25">
      <c r="B1755" s="1"/>
      <c r="C1755" s="1"/>
      <c r="D1755" s="9">
        <v>1</v>
      </c>
      <c r="E1755" s="9">
        <v>7.0000000000000001E-3</v>
      </c>
      <c r="F1755" s="9">
        <v>247.803</v>
      </c>
      <c r="G1755" s="9">
        <v>25</v>
      </c>
      <c r="H1755" s="9">
        <v>255</v>
      </c>
      <c r="I1755" s="9">
        <v>-90</v>
      </c>
      <c r="J1755" s="9">
        <v>1</v>
      </c>
      <c r="K1755" s="11"/>
      <c r="L1755" s="9">
        <v>1</v>
      </c>
      <c r="M1755" s="12">
        <f>1.732*J1761</f>
        <v>0.174932</v>
      </c>
    </row>
    <row r="1756" spans="1:14" x14ac:dyDescent="0.25">
      <c r="B1756" s="1"/>
      <c r="C1756" s="1"/>
      <c r="D1756" s="9">
        <v>2</v>
      </c>
      <c r="E1756" s="9">
        <v>7.0000000000000001E-3</v>
      </c>
      <c r="F1756" s="9">
        <v>245.26</v>
      </c>
      <c r="G1756" s="9">
        <v>25</v>
      </c>
      <c r="H1756" s="9">
        <v>255</v>
      </c>
      <c r="I1756" s="9">
        <v>-90</v>
      </c>
      <c r="J1756" s="9">
        <v>1.0069999999999999</v>
      </c>
      <c r="K1756" s="11"/>
      <c r="L1756" s="9">
        <v>1.0069999999999999</v>
      </c>
      <c r="M1756" s="12">
        <f t="shared" ref="M1756:M1760" si="60">1.732*J1762</f>
        <v>0.11258</v>
      </c>
    </row>
    <row r="1757" spans="1:14" x14ac:dyDescent="0.25">
      <c r="B1757" s="1"/>
      <c r="C1757" s="1"/>
      <c r="D1757" s="9">
        <v>3</v>
      </c>
      <c r="E1757" s="9">
        <v>7.0000000000000001E-3</v>
      </c>
      <c r="F1757" s="9">
        <v>247.239</v>
      </c>
      <c r="G1757" s="9">
        <v>33</v>
      </c>
      <c r="H1757" s="9">
        <v>255</v>
      </c>
      <c r="I1757" s="9">
        <v>-90</v>
      </c>
      <c r="J1757" s="9">
        <v>0.99299999999999999</v>
      </c>
      <c r="K1757" s="11"/>
      <c r="L1757" s="9">
        <v>0.99299999999999999</v>
      </c>
      <c r="M1757" s="12">
        <f t="shared" si="60"/>
        <v>0.174932</v>
      </c>
    </row>
    <row r="1758" spans="1:14" x14ac:dyDescent="0.25">
      <c r="B1758" s="1"/>
      <c r="C1758" s="1"/>
      <c r="D1758" s="9">
        <v>4</v>
      </c>
      <c r="E1758" s="9">
        <v>3.0000000000000001E-3</v>
      </c>
      <c r="F1758" s="9">
        <v>176.44800000000001</v>
      </c>
      <c r="G1758" s="9">
        <v>33</v>
      </c>
      <c r="H1758" s="9">
        <v>189</v>
      </c>
      <c r="I1758" s="9">
        <v>-90</v>
      </c>
      <c r="J1758" s="9">
        <v>0.45700000000000002</v>
      </c>
      <c r="K1758" s="11"/>
      <c r="L1758" s="9">
        <v>0.45700000000000002</v>
      </c>
      <c r="M1758" s="12">
        <f t="shared" si="60"/>
        <v>5.0228000000000002E-2</v>
      </c>
    </row>
    <row r="1759" spans="1:14" x14ac:dyDescent="0.25">
      <c r="B1759" s="1"/>
      <c r="C1759" s="1"/>
      <c r="D1759" s="9">
        <v>5</v>
      </c>
      <c r="E1759" s="9">
        <v>4.0000000000000001E-3</v>
      </c>
      <c r="F1759" s="9">
        <v>174.81399999999999</v>
      </c>
      <c r="G1759" s="9">
        <v>33</v>
      </c>
      <c r="H1759" s="9">
        <v>189</v>
      </c>
      <c r="I1759" s="9">
        <v>-90</v>
      </c>
      <c r="J1759" s="9">
        <v>0.48599999999999999</v>
      </c>
      <c r="L1759" s="9">
        <v>0.48599999999999999</v>
      </c>
      <c r="M1759" s="12">
        <f t="shared" si="60"/>
        <v>6.2351999999999998E-2</v>
      </c>
    </row>
    <row r="1760" spans="1:14" x14ac:dyDescent="0.25">
      <c r="B1760" s="1"/>
      <c r="C1760" s="1"/>
      <c r="D1760" s="9">
        <v>6</v>
      </c>
      <c r="E1760" s="9">
        <v>4.0000000000000001E-3</v>
      </c>
      <c r="F1760" s="9">
        <v>179.173</v>
      </c>
      <c r="G1760" s="9">
        <v>33</v>
      </c>
      <c r="H1760" s="9">
        <v>189</v>
      </c>
      <c r="I1760" s="9">
        <v>-90</v>
      </c>
      <c r="J1760" s="9">
        <v>0.55100000000000005</v>
      </c>
      <c r="L1760" s="9">
        <v>0.55100000000000005</v>
      </c>
      <c r="M1760" s="12">
        <f t="shared" si="60"/>
        <v>7.4475999999999987E-2</v>
      </c>
    </row>
    <row r="1761" spans="1:14" x14ac:dyDescent="0.25">
      <c r="B1761" s="1"/>
      <c r="C1761" s="1"/>
      <c r="D1761" s="9">
        <v>7</v>
      </c>
      <c r="E1761" s="10">
        <v>7.8759999999999995E-4</v>
      </c>
      <c r="F1761" s="9">
        <v>177.4</v>
      </c>
      <c r="G1761" s="9">
        <v>33</v>
      </c>
      <c r="H1761" s="9">
        <v>222</v>
      </c>
      <c r="I1761" s="9">
        <v>-90</v>
      </c>
      <c r="J1761" s="9">
        <v>0.10100000000000001</v>
      </c>
      <c r="L1761" s="9"/>
      <c r="M1761" s="12"/>
    </row>
    <row r="1762" spans="1:14" x14ac:dyDescent="0.25">
      <c r="B1762" s="1"/>
      <c r="C1762" s="1"/>
      <c r="D1762" s="9">
        <v>8</v>
      </c>
      <c r="E1762" s="10">
        <v>5.2510000000000002E-4</v>
      </c>
      <c r="F1762" s="9">
        <v>59.466999999999999</v>
      </c>
      <c r="G1762" s="9">
        <v>16</v>
      </c>
      <c r="H1762" s="9">
        <v>93</v>
      </c>
      <c r="I1762" s="9">
        <v>-90</v>
      </c>
      <c r="J1762" s="9">
        <v>6.5000000000000002E-2</v>
      </c>
    </row>
    <row r="1763" spans="1:14" x14ac:dyDescent="0.25">
      <c r="B1763" s="1"/>
      <c r="C1763" s="1"/>
      <c r="D1763" s="9">
        <v>9</v>
      </c>
      <c r="E1763" s="10">
        <v>7.8759999999999995E-4</v>
      </c>
      <c r="F1763" s="9">
        <v>29.667000000000002</v>
      </c>
      <c r="G1763" s="9">
        <v>16</v>
      </c>
      <c r="H1763" s="9">
        <v>46.667000000000002</v>
      </c>
      <c r="I1763" s="9">
        <v>-90</v>
      </c>
      <c r="J1763" s="9">
        <v>0.10100000000000001</v>
      </c>
    </row>
    <row r="1764" spans="1:14" x14ac:dyDescent="0.25">
      <c r="B1764" s="1"/>
      <c r="C1764" s="1"/>
      <c r="D1764" s="9">
        <v>10</v>
      </c>
      <c r="E1764" s="10">
        <v>2.6249999999999998E-4</v>
      </c>
      <c r="F1764" s="9">
        <v>79.066999999999993</v>
      </c>
      <c r="G1764" s="9">
        <v>33</v>
      </c>
      <c r="H1764" s="9">
        <v>140</v>
      </c>
      <c r="I1764" s="9">
        <v>-90</v>
      </c>
      <c r="J1764" s="9">
        <v>2.9000000000000001E-2</v>
      </c>
    </row>
    <row r="1765" spans="1:14" x14ac:dyDescent="0.25">
      <c r="B1765" s="1"/>
      <c r="C1765" s="1"/>
      <c r="D1765" s="9">
        <v>11</v>
      </c>
      <c r="E1765" s="10">
        <v>3.1510000000000002E-4</v>
      </c>
      <c r="F1765" s="9">
        <v>25.556000000000001</v>
      </c>
      <c r="G1765" s="9">
        <v>16</v>
      </c>
      <c r="H1765" s="9">
        <v>33</v>
      </c>
      <c r="I1765" s="9">
        <v>-90</v>
      </c>
      <c r="J1765" s="9">
        <v>3.5999999999999997E-2</v>
      </c>
    </row>
    <row r="1766" spans="1:14" x14ac:dyDescent="0.25">
      <c r="B1766" s="1"/>
      <c r="C1766" s="1"/>
      <c r="D1766" s="9">
        <v>12</v>
      </c>
      <c r="E1766" s="10">
        <v>3.6759999999999999E-4</v>
      </c>
      <c r="F1766" s="9">
        <v>73.286000000000001</v>
      </c>
      <c r="G1766" s="9">
        <v>16</v>
      </c>
      <c r="H1766" s="9">
        <v>140</v>
      </c>
      <c r="I1766" s="9">
        <v>-90</v>
      </c>
      <c r="J1766" s="9">
        <v>4.2999999999999997E-2</v>
      </c>
    </row>
    <row r="1767" spans="1:14" x14ac:dyDescent="0.25">
      <c r="B1767" s="1"/>
      <c r="C1767" s="1"/>
      <c r="D1767" s="1"/>
      <c r="E1767" s="1"/>
      <c r="G1767" s="1"/>
    </row>
    <row r="1768" spans="1:14" x14ac:dyDescent="0.25">
      <c r="B1768" s="1"/>
      <c r="C1768" s="1"/>
      <c r="D1768" s="1"/>
      <c r="E1768" s="1"/>
      <c r="G1768" s="1"/>
    </row>
    <row r="1769" spans="1:14" ht="18.600000000000001" customHeight="1" x14ac:dyDescent="0.25">
      <c r="A1769" s="1">
        <v>32</v>
      </c>
      <c r="B1769" s="1" t="s">
        <v>227</v>
      </c>
      <c r="C1769" s="1" t="s">
        <v>15</v>
      </c>
      <c r="D1769" s="1"/>
      <c r="E1769" s="1" t="s">
        <v>229</v>
      </c>
      <c r="F1769" t="s">
        <v>29</v>
      </c>
      <c r="G1769" s="1" t="s">
        <v>230</v>
      </c>
      <c r="H1769">
        <v>3</v>
      </c>
      <c r="I1769">
        <v>1.23</v>
      </c>
      <c r="J1769">
        <v>7.4475999999999987E-2</v>
      </c>
      <c r="K1769">
        <v>3</v>
      </c>
      <c r="L1769">
        <v>0.98399999999999999</v>
      </c>
      <c r="M1769">
        <v>5.5424000000000001E-2</v>
      </c>
    </row>
    <row r="1770" spans="1:14" ht="18.600000000000001" customHeight="1" x14ac:dyDescent="0.25">
      <c r="B1770" s="1" t="s">
        <v>227</v>
      </c>
      <c r="C1770" s="1" t="s">
        <v>15</v>
      </c>
      <c r="D1770" s="1"/>
      <c r="E1770" s="1" t="s">
        <v>229</v>
      </c>
      <c r="F1770" t="s">
        <v>29</v>
      </c>
      <c r="G1770" s="1" t="s">
        <v>231</v>
      </c>
      <c r="H1770">
        <v>3</v>
      </c>
      <c r="I1770">
        <v>0.48099999999999998</v>
      </c>
      <c r="J1770">
        <v>0.110848</v>
      </c>
      <c r="K1770">
        <v>3</v>
      </c>
      <c r="L1770">
        <v>0</v>
      </c>
      <c r="M1770">
        <v>0.12989999999999999</v>
      </c>
    </row>
    <row r="1771" spans="1:14" ht="18.600000000000001" customHeight="1" x14ac:dyDescent="0.25">
      <c r="B1771" s="1" t="s">
        <v>227</v>
      </c>
      <c r="C1771" s="1" t="s">
        <v>15</v>
      </c>
      <c r="D1771" s="1"/>
      <c r="E1771" s="1" t="s">
        <v>229</v>
      </c>
      <c r="F1771" t="s">
        <v>29</v>
      </c>
      <c r="G1771" s="1" t="s">
        <v>232</v>
      </c>
      <c r="H1771">
        <v>3</v>
      </c>
      <c r="I1771">
        <v>1.722</v>
      </c>
      <c r="J1771">
        <v>0.110848</v>
      </c>
      <c r="K1771">
        <v>3</v>
      </c>
      <c r="L1771">
        <v>0.995</v>
      </c>
      <c r="M1771">
        <v>0.14895199999999997</v>
      </c>
    </row>
    <row r="1772" spans="1:14" s="1" customFormat="1" ht="18.600000000000001" customHeight="1" x14ac:dyDescent="0.25">
      <c r="B1772" s="1" t="s">
        <v>227</v>
      </c>
      <c r="C1772" s="1" t="s">
        <v>15</v>
      </c>
      <c r="E1772" s="1" t="s">
        <v>229</v>
      </c>
      <c r="F1772" t="s">
        <v>29</v>
      </c>
      <c r="G1772" s="1" t="s">
        <v>233</v>
      </c>
      <c r="H1772">
        <v>3</v>
      </c>
      <c r="I1772">
        <v>1.2410000000000001</v>
      </c>
      <c r="J1772">
        <v>0</v>
      </c>
      <c r="K1772">
        <v>3</v>
      </c>
      <c r="L1772">
        <v>0.995</v>
      </c>
      <c r="M1772">
        <v>0</v>
      </c>
      <c r="N1772"/>
    </row>
    <row r="1773" spans="1:14" ht="18.600000000000001" customHeight="1" x14ac:dyDescent="0.25">
      <c r="B1773" s="1" t="s">
        <v>227</v>
      </c>
      <c r="C1773" s="1" t="s">
        <v>15</v>
      </c>
      <c r="D1773" s="1"/>
      <c r="E1773" s="1" t="s">
        <v>229</v>
      </c>
      <c r="F1773" t="s">
        <v>29</v>
      </c>
      <c r="G1773" s="1" t="s">
        <v>234</v>
      </c>
      <c r="H1773">
        <v>3</v>
      </c>
      <c r="I1773">
        <v>1.3160000000000001</v>
      </c>
      <c r="J1773">
        <v>0.18359200000000001</v>
      </c>
      <c r="K1773">
        <v>3</v>
      </c>
      <c r="L1773">
        <v>1</v>
      </c>
      <c r="M1773">
        <v>0.105652</v>
      </c>
    </row>
    <row r="1774" spans="1:14" ht="18.600000000000001" customHeight="1" x14ac:dyDescent="0.25">
      <c r="B1774" s="1" t="s">
        <v>227</v>
      </c>
      <c r="C1774" s="1" t="s">
        <v>15</v>
      </c>
      <c r="D1774" s="1"/>
      <c r="E1774" s="1" t="s">
        <v>229</v>
      </c>
      <c r="F1774" t="s">
        <v>29</v>
      </c>
      <c r="G1774" s="1" t="s">
        <v>235</v>
      </c>
      <c r="H1774">
        <v>3</v>
      </c>
      <c r="I1774">
        <v>1.526</v>
      </c>
      <c r="J1774">
        <v>0.13855999999999999</v>
      </c>
      <c r="K1774">
        <v>3</v>
      </c>
      <c r="L1774">
        <v>0.99099999999999999</v>
      </c>
      <c r="M1774">
        <v>9.1796000000000003E-2</v>
      </c>
    </row>
    <row r="1775" spans="1:14" ht="18.600000000000001" customHeight="1" x14ac:dyDescent="0.25">
      <c r="B1775" s="1" t="s">
        <v>227</v>
      </c>
      <c r="C1775" s="1" t="s">
        <v>15</v>
      </c>
      <c r="D1775" s="1"/>
      <c r="E1775" s="1" t="s">
        <v>229</v>
      </c>
      <c r="F1775" t="s">
        <v>29</v>
      </c>
      <c r="G1775" s="1" t="s">
        <v>236</v>
      </c>
      <c r="H1775">
        <v>3</v>
      </c>
      <c r="I1775">
        <v>0.78900000000000003</v>
      </c>
      <c r="J1775">
        <v>0.16800400000000001</v>
      </c>
      <c r="K1775">
        <v>3</v>
      </c>
      <c r="L1775">
        <v>0</v>
      </c>
      <c r="M1775">
        <v>7.6207999999999998E-2</v>
      </c>
    </row>
    <row r="1776" spans="1:14" ht="18.600000000000001" customHeight="1" x14ac:dyDescent="0.25">
      <c r="B1776" s="1" t="s">
        <v>227</v>
      </c>
      <c r="C1776" s="1" t="s">
        <v>15</v>
      </c>
      <c r="D1776" s="1"/>
      <c r="E1776" s="1" t="s">
        <v>229</v>
      </c>
      <c r="F1776" t="s">
        <v>29</v>
      </c>
      <c r="G1776" s="1" t="s">
        <v>237</v>
      </c>
      <c r="H1776">
        <v>3</v>
      </c>
      <c r="I1776">
        <v>1.1279999999999999</v>
      </c>
      <c r="J1776">
        <v>0.178396</v>
      </c>
      <c r="K1776">
        <v>3</v>
      </c>
      <c r="L1776">
        <v>1</v>
      </c>
      <c r="M1776">
        <v>8.8331999999999994E-2</v>
      </c>
    </row>
    <row r="1777" spans="2:13" ht="18.600000000000001" customHeight="1" x14ac:dyDescent="0.25">
      <c r="B1777" s="1" t="s">
        <v>227</v>
      </c>
      <c r="C1777" s="1" t="s">
        <v>15</v>
      </c>
      <c r="D1777" s="1"/>
      <c r="E1777" s="1" t="s">
        <v>229</v>
      </c>
      <c r="F1777" t="s">
        <v>29</v>
      </c>
      <c r="G1777" s="1" t="s">
        <v>238</v>
      </c>
      <c r="H1777">
        <v>3</v>
      </c>
      <c r="I1777">
        <v>0.52600000000000002</v>
      </c>
      <c r="J1777">
        <v>6.5816E-2</v>
      </c>
      <c r="K1777">
        <v>3</v>
      </c>
      <c r="L1777">
        <v>1.0509999999999999</v>
      </c>
      <c r="M1777">
        <v>0.15587999999999999</v>
      </c>
    </row>
    <row r="1778" spans="2:13" ht="18.600000000000001" customHeight="1" x14ac:dyDescent="0.25">
      <c r="B1778" s="1" t="s">
        <v>227</v>
      </c>
      <c r="C1778" s="1" t="s">
        <v>15</v>
      </c>
      <c r="D1778" s="1"/>
      <c r="E1778" s="1" t="s">
        <v>229</v>
      </c>
      <c r="F1778" t="s">
        <v>29</v>
      </c>
      <c r="G1778" s="1" t="s">
        <v>239</v>
      </c>
      <c r="H1778">
        <v>3</v>
      </c>
      <c r="I1778">
        <v>0.16700000000000001</v>
      </c>
      <c r="J1778">
        <v>0</v>
      </c>
      <c r="K1778">
        <v>3</v>
      </c>
      <c r="L1778">
        <v>1.0640000000000001</v>
      </c>
      <c r="M1778">
        <v>8.8331999999999994E-2</v>
      </c>
    </row>
    <row r="1779" spans="2:13" ht="18.600000000000001" customHeight="1" x14ac:dyDescent="0.25">
      <c r="B1779" s="1" t="s">
        <v>227</v>
      </c>
      <c r="C1779" s="1" t="s">
        <v>15</v>
      </c>
      <c r="D1779" s="1"/>
      <c r="E1779" s="1" t="s">
        <v>229</v>
      </c>
      <c r="F1779" t="s">
        <v>29</v>
      </c>
      <c r="G1779" s="1" t="s">
        <v>240</v>
      </c>
      <c r="H1779">
        <v>3</v>
      </c>
      <c r="I1779">
        <v>1.2949999999999999</v>
      </c>
      <c r="J1779">
        <v>0.110848</v>
      </c>
      <c r="K1779">
        <v>3</v>
      </c>
      <c r="L1779">
        <v>1.0509999999999999</v>
      </c>
      <c r="M1779">
        <v>0.13336400000000001</v>
      </c>
    </row>
    <row r="1780" spans="2:13" ht="18.600000000000001" customHeight="1" x14ac:dyDescent="0.25">
      <c r="B1780" s="1" t="s">
        <v>227</v>
      </c>
      <c r="C1780" s="1" t="s">
        <v>15</v>
      </c>
      <c r="D1780" s="1"/>
      <c r="E1780" s="1" t="s">
        <v>229</v>
      </c>
      <c r="F1780" t="s">
        <v>29</v>
      </c>
      <c r="G1780" s="1" t="s">
        <v>241</v>
      </c>
      <c r="H1780">
        <v>3</v>
      </c>
      <c r="I1780">
        <v>0.51300000000000001</v>
      </c>
      <c r="J1780">
        <v>8.8331999999999994E-2</v>
      </c>
      <c r="K1780">
        <v>3</v>
      </c>
      <c r="L1780">
        <v>1.0509999999999999</v>
      </c>
      <c r="M1780">
        <v>0</v>
      </c>
    </row>
    <row r="1781" spans="2:13" ht="18.600000000000001" customHeight="1" x14ac:dyDescent="0.25">
      <c r="B1781" s="1" t="s">
        <v>227</v>
      </c>
      <c r="C1781" s="1" t="s">
        <v>15</v>
      </c>
      <c r="D1781" s="1"/>
      <c r="E1781" s="1" t="s">
        <v>229</v>
      </c>
      <c r="F1781" t="s">
        <v>29</v>
      </c>
      <c r="G1781" s="1" t="s">
        <v>242</v>
      </c>
      <c r="H1781">
        <v>3</v>
      </c>
      <c r="I1781">
        <v>0.76900000000000002</v>
      </c>
      <c r="J1781">
        <v>0.110848</v>
      </c>
      <c r="K1781">
        <v>3</v>
      </c>
      <c r="L1781">
        <v>1.0509999999999999</v>
      </c>
      <c r="M1781">
        <v>8.8331999999999994E-2</v>
      </c>
    </row>
    <row r="1782" spans="2:13" x14ac:dyDescent="0.25">
      <c r="B1782" s="1"/>
      <c r="C1782" s="1"/>
      <c r="D1782" s="13"/>
      <c r="E1782" s="1"/>
      <c r="G1782" s="1"/>
    </row>
    <row r="1783" spans="2:13" x14ac:dyDescent="0.25">
      <c r="B1783" s="1"/>
      <c r="C1783" s="1"/>
      <c r="E1783" t="s">
        <v>373</v>
      </c>
      <c r="F1783" t="s">
        <v>374</v>
      </c>
      <c r="G1783" t="s">
        <v>375</v>
      </c>
      <c r="H1783" t="s">
        <v>376</v>
      </c>
      <c r="I1783" t="s">
        <v>377</v>
      </c>
      <c r="J1783" t="s">
        <v>378</v>
      </c>
      <c r="L1783" t="s">
        <v>379</v>
      </c>
      <c r="M1783" t="s">
        <v>380</v>
      </c>
    </row>
    <row r="1784" spans="2:13" x14ac:dyDescent="0.25">
      <c r="B1784" s="1"/>
      <c r="C1784" s="1"/>
      <c r="D1784" s="13">
        <v>1</v>
      </c>
      <c r="E1784" s="9">
        <v>1.0999999999999999E-2</v>
      </c>
      <c r="F1784" s="9">
        <v>246.982</v>
      </c>
      <c r="G1784" s="9">
        <v>52.667000000000002</v>
      </c>
      <c r="H1784" s="9">
        <v>255</v>
      </c>
      <c r="I1784" s="9">
        <v>-90</v>
      </c>
      <c r="J1784" s="9">
        <v>0.98399999999999999</v>
      </c>
      <c r="K1784" s="11"/>
      <c r="L1784" s="9">
        <v>0.98399999999999999</v>
      </c>
      <c r="M1784">
        <f>1.732*J1792</f>
        <v>5.5424000000000001E-2</v>
      </c>
    </row>
    <row r="1785" spans="2:13" x14ac:dyDescent="0.25">
      <c r="B1785" s="1"/>
      <c r="C1785" s="1"/>
      <c r="D1785" s="13">
        <v>2</v>
      </c>
      <c r="E1785" s="9">
        <v>40.841999999999999</v>
      </c>
      <c r="F1785" s="9">
        <v>231.82400000000001</v>
      </c>
      <c r="G1785" s="9">
        <v>8</v>
      </c>
      <c r="H1785" s="9">
        <v>255</v>
      </c>
      <c r="I1785" s="9">
        <v>0</v>
      </c>
      <c r="J1785" s="9">
        <v>0</v>
      </c>
      <c r="K1785" s="11"/>
      <c r="L1785" s="9">
        <v>0</v>
      </c>
      <c r="M1785">
        <f t="shared" ref="M1785:M1791" si="61">1.732*J1793</f>
        <v>0.12989999999999999</v>
      </c>
    </row>
    <row r="1786" spans="2:13" x14ac:dyDescent="0.25">
      <c r="B1786" s="1"/>
      <c r="C1786" s="1"/>
      <c r="D1786" s="13">
        <v>3</v>
      </c>
      <c r="E1786" s="9">
        <v>1.0999999999999999E-2</v>
      </c>
      <c r="F1786" s="9">
        <v>249.465</v>
      </c>
      <c r="G1786" s="9">
        <v>54</v>
      </c>
      <c r="H1786" s="9">
        <v>255</v>
      </c>
      <c r="I1786" s="9">
        <v>-90</v>
      </c>
      <c r="J1786" s="9">
        <v>0.995</v>
      </c>
      <c r="K1786" s="11"/>
      <c r="L1786" s="9">
        <v>0.995</v>
      </c>
      <c r="M1786">
        <f t="shared" si="61"/>
        <v>0.14895199999999997</v>
      </c>
    </row>
    <row r="1787" spans="2:13" x14ac:dyDescent="0.25">
      <c r="B1787" s="1"/>
      <c r="C1787" s="1"/>
      <c r="D1787" s="13">
        <v>4</v>
      </c>
      <c r="E1787" s="9">
        <v>1.0999999999999999E-2</v>
      </c>
      <c r="F1787" s="9">
        <v>243.73400000000001</v>
      </c>
      <c r="G1787" s="9">
        <v>38.332999999999998</v>
      </c>
      <c r="H1787" s="9">
        <v>255</v>
      </c>
      <c r="I1787" s="9">
        <v>-90</v>
      </c>
      <c r="J1787" s="9">
        <v>0.995</v>
      </c>
      <c r="K1787" s="11"/>
      <c r="L1787" s="9">
        <v>0.995</v>
      </c>
      <c r="M1787">
        <f t="shared" si="61"/>
        <v>0</v>
      </c>
    </row>
    <row r="1788" spans="2:13" x14ac:dyDescent="0.25">
      <c r="B1788" s="1"/>
      <c r="C1788" s="1"/>
      <c r="D1788" s="13">
        <v>5</v>
      </c>
      <c r="E1788" s="9">
        <v>1.2999999999999999E-2</v>
      </c>
      <c r="F1788" s="9">
        <v>142.18100000000001</v>
      </c>
      <c r="G1788" s="9">
        <v>45.332999999999998</v>
      </c>
      <c r="H1788" s="9">
        <v>182.667</v>
      </c>
      <c r="I1788" s="9">
        <v>-90</v>
      </c>
      <c r="J1788" s="9">
        <v>1.23</v>
      </c>
      <c r="L1788" s="9">
        <v>1.23</v>
      </c>
      <c r="M1788">
        <f t="shared" si="61"/>
        <v>7.4475999999999987E-2</v>
      </c>
    </row>
    <row r="1789" spans="2:13" x14ac:dyDescent="0.25">
      <c r="B1789" s="1"/>
      <c r="C1789" s="1"/>
      <c r="D1789" s="13">
        <v>6</v>
      </c>
      <c r="E1789" s="9">
        <v>5.0000000000000001E-3</v>
      </c>
      <c r="F1789" s="9">
        <v>135.40600000000001</v>
      </c>
      <c r="G1789" s="9">
        <v>80.667000000000002</v>
      </c>
      <c r="H1789" s="9">
        <v>192.667</v>
      </c>
      <c r="I1789" s="9">
        <v>-90</v>
      </c>
      <c r="J1789" s="9">
        <v>0.48099999999999998</v>
      </c>
      <c r="L1789" s="9">
        <v>0.48099999999999998</v>
      </c>
      <c r="M1789">
        <f t="shared" si="61"/>
        <v>0.110848</v>
      </c>
    </row>
    <row r="1790" spans="2:13" x14ac:dyDescent="0.25">
      <c r="B1790" s="1"/>
      <c r="C1790" s="1"/>
      <c r="D1790" s="13">
        <v>7</v>
      </c>
      <c r="E1790" s="9">
        <v>1.9E-2</v>
      </c>
      <c r="F1790" s="9">
        <v>145.54499999999999</v>
      </c>
      <c r="G1790" s="9">
        <v>48</v>
      </c>
      <c r="H1790" s="9">
        <v>186.333</v>
      </c>
      <c r="I1790" s="9">
        <v>-90</v>
      </c>
      <c r="J1790" s="9">
        <v>1.722</v>
      </c>
      <c r="L1790" s="9">
        <v>1.722</v>
      </c>
      <c r="M1790">
        <f t="shared" si="61"/>
        <v>0.110848</v>
      </c>
    </row>
    <row r="1791" spans="2:13" x14ac:dyDescent="0.25">
      <c r="B1791" s="1"/>
      <c r="C1791" s="1"/>
      <c r="D1791" s="13">
        <v>8</v>
      </c>
      <c r="E1791" s="9">
        <v>1.2999999999999999E-2</v>
      </c>
      <c r="F1791" s="9">
        <v>143.46700000000001</v>
      </c>
      <c r="G1791" s="9">
        <v>21.332999999999998</v>
      </c>
      <c r="H1791" s="9">
        <v>170.667</v>
      </c>
      <c r="I1791" s="9">
        <v>-90</v>
      </c>
      <c r="J1791" s="9">
        <v>1.2410000000000001</v>
      </c>
      <c r="L1791" s="9">
        <v>1.2410000000000001</v>
      </c>
      <c r="M1791">
        <f t="shared" si="61"/>
        <v>0</v>
      </c>
    </row>
    <row r="1792" spans="2:13" x14ac:dyDescent="0.25">
      <c r="B1792" s="1"/>
      <c r="C1792" s="1"/>
      <c r="D1792" s="13">
        <v>9</v>
      </c>
      <c r="E1792" s="10">
        <v>4.5750000000000001E-4</v>
      </c>
      <c r="F1792" s="9">
        <v>48.5</v>
      </c>
      <c r="G1792" s="9">
        <v>35.332999999999998</v>
      </c>
      <c r="H1792" s="9">
        <v>74.332999999999998</v>
      </c>
      <c r="I1792" s="9">
        <v>-90</v>
      </c>
      <c r="J1792" s="9">
        <v>3.2000000000000001E-2</v>
      </c>
      <c r="L1792" s="9">
        <v>1</v>
      </c>
      <c r="M1792">
        <f>1.732*J1806</f>
        <v>0.105652</v>
      </c>
    </row>
    <row r="1793" spans="2:13" x14ac:dyDescent="0.25">
      <c r="B1793" s="1"/>
      <c r="C1793" s="1"/>
      <c r="D1793" s="13">
        <v>10</v>
      </c>
      <c r="E1793" s="10">
        <v>9.1509999999999996E-4</v>
      </c>
      <c r="F1793" s="9">
        <v>74.625</v>
      </c>
      <c r="G1793" s="9">
        <v>42</v>
      </c>
      <c r="H1793" s="9">
        <v>127.667</v>
      </c>
      <c r="I1793" s="9">
        <v>-90</v>
      </c>
      <c r="J1793" s="9">
        <v>7.4999999999999997E-2</v>
      </c>
      <c r="L1793" s="9">
        <v>0.99099999999999999</v>
      </c>
      <c r="M1793">
        <f t="shared" ref="M1793:M1797" si="62">1.732*J1807</f>
        <v>9.1796000000000003E-2</v>
      </c>
    </row>
    <row r="1794" spans="2:13" x14ac:dyDescent="0.25">
      <c r="B1794" s="1"/>
      <c r="C1794" s="1"/>
      <c r="D1794" s="13">
        <v>11</v>
      </c>
      <c r="E1794" s="9">
        <v>1E-3</v>
      </c>
      <c r="F1794" s="9">
        <v>67.741</v>
      </c>
      <c r="G1794" s="9">
        <v>35</v>
      </c>
      <c r="H1794" s="9">
        <v>98</v>
      </c>
      <c r="I1794" s="9">
        <v>-90</v>
      </c>
      <c r="J1794" s="9">
        <v>8.5999999999999993E-2</v>
      </c>
      <c r="L1794" s="9">
        <v>0</v>
      </c>
      <c r="M1794">
        <f t="shared" si="62"/>
        <v>7.6207999999999998E-2</v>
      </c>
    </row>
    <row r="1795" spans="2:13" x14ac:dyDescent="0.25">
      <c r="B1795" s="1"/>
      <c r="C1795" s="1"/>
      <c r="D1795" s="13">
        <v>12</v>
      </c>
      <c r="E1795" s="9">
        <v>40.841999999999999</v>
      </c>
      <c r="F1795" s="9">
        <v>231.82400000000001</v>
      </c>
      <c r="G1795" s="9">
        <v>8</v>
      </c>
      <c r="H1795" s="9">
        <v>255</v>
      </c>
      <c r="I1795" s="9">
        <v>0</v>
      </c>
      <c r="J1795" s="9">
        <v>0</v>
      </c>
      <c r="L1795" s="9">
        <v>1.3160000000000001</v>
      </c>
      <c r="M1795">
        <f t="shared" si="62"/>
        <v>0.18359200000000001</v>
      </c>
    </row>
    <row r="1796" spans="2:13" x14ac:dyDescent="0.25">
      <c r="B1796" s="1"/>
      <c r="C1796" s="1"/>
      <c r="D1796" s="13">
        <v>13</v>
      </c>
      <c r="E1796" s="10">
        <v>5.7189999999999997E-4</v>
      </c>
      <c r="F1796" s="9">
        <v>98.466999999999999</v>
      </c>
      <c r="G1796" s="9">
        <v>50.332999999999998</v>
      </c>
      <c r="H1796" s="9">
        <v>140</v>
      </c>
      <c r="I1796" s="9">
        <v>-90</v>
      </c>
      <c r="J1796" s="9">
        <v>4.2999999999999997E-2</v>
      </c>
      <c r="L1796" s="9">
        <v>1.526</v>
      </c>
      <c r="M1796">
        <f t="shared" si="62"/>
        <v>0.13855999999999999</v>
      </c>
    </row>
    <row r="1797" spans="2:13" x14ac:dyDescent="0.25">
      <c r="B1797" s="1"/>
      <c r="C1797" s="1"/>
      <c r="D1797" s="13">
        <v>14</v>
      </c>
      <c r="E1797" s="10">
        <v>8.007E-4</v>
      </c>
      <c r="F1797" s="9">
        <v>66.238</v>
      </c>
      <c r="G1797" s="9">
        <v>38</v>
      </c>
      <c r="H1797" s="9">
        <v>141</v>
      </c>
      <c r="I1797" s="9">
        <v>-90</v>
      </c>
      <c r="J1797" s="9">
        <v>6.4000000000000001E-2</v>
      </c>
      <c r="L1797" s="9">
        <v>0.78900000000000003</v>
      </c>
      <c r="M1797">
        <f t="shared" si="62"/>
        <v>0.16800400000000001</v>
      </c>
    </row>
    <row r="1798" spans="2:13" x14ac:dyDescent="0.25">
      <c r="B1798" s="1"/>
      <c r="C1798" s="1"/>
      <c r="D1798" s="13">
        <v>15</v>
      </c>
      <c r="E1798" s="10">
        <v>8.007E-4</v>
      </c>
      <c r="F1798" s="9">
        <v>109.524</v>
      </c>
      <c r="G1798" s="9">
        <v>52.667000000000002</v>
      </c>
      <c r="H1798" s="9">
        <v>140.667</v>
      </c>
      <c r="I1798" s="9">
        <v>-90</v>
      </c>
      <c r="J1798" s="9">
        <v>6.4000000000000001E-2</v>
      </c>
      <c r="L1798" s="9">
        <v>1</v>
      </c>
      <c r="M1798">
        <f>J1824*1.732</f>
        <v>8.8331999999999994E-2</v>
      </c>
    </row>
    <row r="1799" spans="2:13" x14ac:dyDescent="0.25">
      <c r="B1799" s="1"/>
      <c r="C1799" s="1"/>
      <c r="D1799" s="13">
        <v>16</v>
      </c>
      <c r="E1799" s="9">
        <v>40.841999999999999</v>
      </c>
      <c r="F1799" s="9">
        <v>231.82400000000001</v>
      </c>
      <c r="G1799" s="9">
        <v>8</v>
      </c>
      <c r="H1799" s="9">
        <v>255</v>
      </c>
      <c r="I1799" s="9">
        <v>0</v>
      </c>
      <c r="J1799" s="9">
        <v>0</v>
      </c>
      <c r="L1799" s="9">
        <v>1.0509999999999999</v>
      </c>
      <c r="M1799">
        <f t="shared" ref="M1799:M1809" si="63">J1825*1.732</f>
        <v>0.15587999999999999</v>
      </c>
    </row>
    <row r="1800" spans="2:13" x14ac:dyDescent="0.25">
      <c r="B1800" s="1"/>
      <c r="C1800" s="1"/>
      <c r="D1800" s="13">
        <v>17</v>
      </c>
      <c r="E1800" s="9">
        <v>8.9999999999999993E-3</v>
      </c>
      <c r="F1800" s="9">
        <v>249.536</v>
      </c>
      <c r="G1800" s="9">
        <v>59.667000000000002</v>
      </c>
      <c r="H1800" s="9">
        <v>255</v>
      </c>
      <c r="I1800" s="9">
        <v>-90</v>
      </c>
      <c r="J1800" s="9">
        <v>1</v>
      </c>
      <c r="L1800" s="9">
        <v>1.0640000000000001</v>
      </c>
      <c r="M1800">
        <f t="shared" si="63"/>
        <v>8.8331999999999994E-2</v>
      </c>
    </row>
    <row r="1801" spans="2:13" x14ac:dyDescent="0.25">
      <c r="B1801" s="1"/>
      <c r="C1801" s="1"/>
      <c r="D1801" s="13">
        <v>18</v>
      </c>
      <c r="E1801" s="9">
        <v>8.9999999999999993E-3</v>
      </c>
      <c r="F1801" s="9">
        <v>249.453</v>
      </c>
      <c r="G1801" s="9">
        <v>68</v>
      </c>
      <c r="H1801" s="9">
        <v>255</v>
      </c>
      <c r="I1801" s="9">
        <v>-90</v>
      </c>
      <c r="J1801" s="9">
        <v>0.99099999999999999</v>
      </c>
      <c r="L1801" s="9">
        <v>1.0509999999999999</v>
      </c>
      <c r="M1801">
        <f t="shared" si="63"/>
        <v>0.13336400000000001</v>
      </c>
    </row>
    <row r="1802" spans="2:13" x14ac:dyDescent="0.25">
      <c r="B1802" s="1"/>
      <c r="C1802" s="1"/>
      <c r="D1802" s="13">
        <v>19</v>
      </c>
      <c r="E1802" s="9">
        <v>27.474</v>
      </c>
      <c r="F1802" s="9">
        <v>231.82400000000001</v>
      </c>
      <c r="G1802" s="9">
        <v>8</v>
      </c>
      <c r="H1802" s="9">
        <v>255</v>
      </c>
      <c r="I1802" s="9">
        <v>0</v>
      </c>
      <c r="J1802" s="9">
        <v>0</v>
      </c>
      <c r="L1802" s="9">
        <v>1.0509999999999999</v>
      </c>
      <c r="M1802">
        <f t="shared" si="63"/>
        <v>0</v>
      </c>
    </row>
    <row r="1803" spans="2:13" x14ac:dyDescent="0.25">
      <c r="B1803" s="1"/>
      <c r="C1803" s="1"/>
      <c r="D1803" s="13">
        <v>20</v>
      </c>
      <c r="E1803" s="9">
        <v>1.2E-2</v>
      </c>
      <c r="F1803" s="9">
        <v>146.04900000000001</v>
      </c>
      <c r="G1803" s="9">
        <v>73</v>
      </c>
      <c r="H1803" s="9">
        <v>179.667</v>
      </c>
      <c r="I1803" s="9">
        <v>-90</v>
      </c>
      <c r="J1803" s="9">
        <v>1.3160000000000001</v>
      </c>
      <c r="L1803" s="9">
        <v>1.0509999999999999</v>
      </c>
      <c r="M1803">
        <f t="shared" si="63"/>
        <v>8.8331999999999994E-2</v>
      </c>
    </row>
    <row r="1804" spans="2:13" x14ac:dyDescent="0.25">
      <c r="B1804" s="1"/>
      <c r="C1804" s="1"/>
      <c r="D1804" s="13">
        <v>21</v>
      </c>
      <c r="E1804" s="9">
        <v>1.2999999999999999E-2</v>
      </c>
      <c r="F1804" s="9">
        <v>143.773</v>
      </c>
      <c r="G1804" s="9">
        <v>28.667000000000002</v>
      </c>
      <c r="H1804" s="9">
        <v>214</v>
      </c>
      <c r="I1804" s="9">
        <v>-90</v>
      </c>
      <c r="J1804" s="9">
        <v>1.526</v>
      </c>
      <c r="L1804" s="9">
        <v>1.1279999999999999</v>
      </c>
      <c r="M1804">
        <f t="shared" si="63"/>
        <v>0.178396</v>
      </c>
    </row>
    <row r="1805" spans="2:13" x14ac:dyDescent="0.25">
      <c r="B1805" s="1"/>
      <c r="C1805" s="1"/>
      <c r="D1805" s="13">
        <v>22</v>
      </c>
      <c r="E1805" s="9">
        <v>7.0000000000000001E-3</v>
      </c>
      <c r="F1805" s="9">
        <v>141.297</v>
      </c>
      <c r="G1805" s="9">
        <v>42.667000000000002</v>
      </c>
      <c r="H1805" s="9">
        <v>161.333</v>
      </c>
      <c r="I1805" s="9">
        <v>-90</v>
      </c>
      <c r="J1805" s="9">
        <v>0.78900000000000003</v>
      </c>
      <c r="L1805" s="9">
        <v>0.52600000000000002</v>
      </c>
      <c r="M1805">
        <f t="shared" si="63"/>
        <v>6.5816E-2</v>
      </c>
    </row>
    <row r="1806" spans="2:13" x14ac:dyDescent="0.25">
      <c r="B1806" s="1"/>
      <c r="C1806" s="1"/>
      <c r="D1806" s="13">
        <v>23</v>
      </c>
      <c r="E1806" s="10">
        <v>6.156E-4</v>
      </c>
      <c r="F1806" s="9">
        <v>43.167000000000002</v>
      </c>
      <c r="G1806" s="9">
        <v>24.332999999999998</v>
      </c>
      <c r="H1806" s="9">
        <v>84</v>
      </c>
      <c r="I1806" s="9">
        <v>-90</v>
      </c>
      <c r="J1806" s="9">
        <v>6.0999999999999999E-2</v>
      </c>
      <c r="L1806" s="9">
        <v>0.16700000000000001</v>
      </c>
      <c r="M1806">
        <f t="shared" si="63"/>
        <v>0</v>
      </c>
    </row>
    <row r="1807" spans="2:13" x14ac:dyDescent="0.25">
      <c r="B1807" s="1"/>
      <c r="C1807" s="1"/>
      <c r="D1807" s="13">
        <v>24</v>
      </c>
      <c r="E1807" s="10">
        <v>5.4819999999999999E-4</v>
      </c>
      <c r="F1807" s="9">
        <v>54.856999999999999</v>
      </c>
      <c r="G1807" s="9">
        <v>34.332999999999998</v>
      </c>
      <c r="H1807" s="9">
        <v>113.333</v>
      </c>
      <c r="I1807" s="9">
        <v>-90</v>
      </c>
      <c r="J1807" s="9">
        <v>5.2999999999999999E-2</v>
      </c>
      <c r="L1807" s="9">
        <v>1.2949999999999999</v>
      </c>
      <c r="M1807">
        <f t="shared" si="63"/>
        <v>0.110848</v>
      </c>
    </row>
    <row r="1808" spans="2:13" x14ac:dyDescent="0.25">
      <c r="B1808" s="1"/>
      <c r="C1808" s="1"/>
      <c r="D1808" s="13">
        <v>25</v>
      </c>
      <c r="E1808" s="10">
        <v>4.6989999999999998E-4</v>
      </c>
      <c r="F1808" s="9">
        <v>53.332999999999998</v>
      </c>
      <c r="G1808" s="9">
        <v>43</v>
      </c>
      <c r="H1808" s="9">
        <v>85.667000000000002</v>
      </c>
      <c r="I1808" s="9">
        <v>-90</v>
      </c>
      <c r="J1808" s="9">
        <v>4.3999999999999997E-2</v>
      </c>
      <c r="L1808" s="9">
        <v>0.51300000000000001</v>
      </c>
      <c r="M1808">
        <f t="shared" si="63"/>
        <v>8.8331999999999994E-2</v>
      </c>
    </row>
    <row r="1809" spans="2:13" x14ac:dyDescent="0.25">
      <c r="B1809" s="1"/>
      <c r="C1809" s="1"/>
      <c r="D1809" s="13">
        <v>26</v>
      </c>
      <c r="E1809" s="9">
        <v>1E-3</v>
      </c>
      <c r="F1809" s="9">
        <v>65.358999999999995</v>
      </c>
      <c r="G1809" s="9">
        <v>37.667000000000002</v>
      </c>
      <c r="H1809" s="9">
        <v>80.332999999999998</v>
      </c>
      <c r="I1809" s="9">
        <v>-90</v>
      </c>
      <c r="J1809" s="9">
        <v>0.106</v>
      </c>
      <c r="L1809" s="9">
        <v>0.76900000000000002</v>
      </c>
      <c r="M1809">
        <f t="shared" si="63"/>
        <v>0.110848</v>
      </c>
    </row>
    <row r="1810" spans="2:13" x14ac:dyDescent="0.25">
      <c r="B1810" s="1"/>
      <c r="C1810" s="1"/>
      <c r="D1810" s="13">
        <v>27</v>
      </c>
      <c r="E1810" s="10">
        <v>7.8310000000000001E-4</v>
      </c>
      <c r="F1810" s="9">
        <v>71.167000000000002</v>
      </c>
      <c r="G1810" s="9">
        <v>33.667000000000002</v>
      </c>
      <c r="H1810" s="9">
        <v>174</v>
      </c>
      <c r="I1810" s="9">
        <v>-90</v>
      </c>
      <c r="J1810" s="9">
        <v>0.08</v>
      </c>
    </row>
    <row r="1811" spans="2:13" x14ac:dyDescent="0.25">
      <c r="B1811" s="1"/>
      <c r="C1811" s="1"/>
      <c r="D1811" s="13">
        <v>28</v>
      </c>
      <c r="E1811" s="10">
        <v>9.3979999999999997E-4</v>
      </c>
      <c r="F1811" s="9">
        <v>51.110999999999997</v>
      </c>
      <c r="G1811" s="9">
        <v>25.667000000000002</v>
      </c>
      <c r="H1811" s="9">
        <v>108.333</v>
      </c>
      <c r="I1811" s="9">
        <v>-90</v>
      </c>
      <c r="J1811" s="9">
        <v>9.7000000000000003E-2</v>
      </c>
    </row>
    <row r="1812" spans="2:13" x14ac:dyDescent="0.25">
      <c r="B1812" s="1"/>
      <c r="C1812" s="1"/>
      <c r="D1812" s="13">
        <v>29</v>
      </c>
      <c r="E1812" s="9">
        <v>6.0000000000000001E-3</v>
      </c>
      <c r="F1812" s="9">
        <v>251.13800000000001</v>
      </c>
      <c r="G1812" s="9">
        <v>77.332999999999998</v>
      </c>
      <c r="H1812" s="9">
        <v>255</v>
      </c>
      <c r="I1812" s="9">
        <v>-90</v>
      </c>
      <c r="J1812" s="9">
        <v>1</v>
      </c>
    </row>
    <row r="1813" spans="2:13" x14ac:dyDescent="0.25">
      <c r="B1813" s="1"/>
      <c r="C1813" s="1"/>
      <c r="D1813" s="13">
        <v>30</v>
      </c>
      <c r="E1813" s="9">
        <v>7.0000000000000001E-3</v>
      </c>
      <c r="F1813" s="9">
        <v>249.07499999999999</v>
      </c>
      <c r="G1813" s="9">
        <v>59</v>
      </c>
      <c r="H1813" s="9">
        <v>255</v>
      </c>
      <c r="I1813" s="9">
        <v>-90</v>
      </c>
      <c r="J1813" s="9">
        <v>1.0509999999999999</v>
      </c>
    </row>
    <row r="1814" spans="2:13" x14ac:dyDescent="0.25">
      <c r="B1814" s="1"/>
      <c r="C1814" s="1"/>
      <c r="D1814" s="13">
        <v>31</v>
      </c>
      <c r="E1814" s="9">
        <v>7.0000000000000001E-3</v>
      </c>
      <c r="F1814" s="9">
        <v>249.886</v>
      </c>
      <c r="G1814" s="9">
        <v>36</v>
      </c>
      <c r="H1814" s="9">
        <v>255</v>
      </c>
      <c r="I1814" s="9">
        <v>-90</v>
      </c>
      <c r="J1814" s="9">
        <v>1.0640000000000001</v>
      </c>
    </row>
    <row r="1815" spans="2:13" x14ac:dyDescent="0.25">
      <c r="B1815" s="1"/>
      <c r="C1815" s="1"/>
      <c r="D1815" s="13">
        <v>32</v>
      </c>
      <c r="E1815" s="9">
        <v>7.0000000000000001E-3</v>
      </c>
      <c r="F1815" s="9">
        <v>252.196</v>
      </c>
      <c r="G1815" s="9">
        <v>114</v>
      </c>
      <c r="H1815" s="9">
        <v>255</v>
      </c>
      <c r="I1815" s="9">
        <v>-90</v>
      </c>
      <c r="J1815" s="9">
        <v>1.0509999999999999</v>
      </c>
    </row>
    <row r="1816" spans="2:13" x14ac:dyDescent="0.25">
      <c r="B1816" s="1"/>
      <c r="C1816" s="1"/>
      <c r="D1816" s="13">
        <v>33</v>
      </c>
      <c r="E1816" s="9">
        <v>7.0000000000000001E-3</v>
      </c>
      <c r="F1816" s="9">
        <v>250.53299999999999</v>
      </c>
      <c r="G1816" s="9">
        <v>71.332999999999998</v>
      </c>
      <c r="H1816" s="9">
        <v>255</v>
      </c>
      <c r="I1816" s="9">
        <v>-90</v>
      </c>
      <c r="J1816" s="9">
        <v>1.0509999999999999</v>
      </c>
    </row>
    <row r="1817" spans="2:13" x14ac:dyDescent="0.25">
      <c r="B1817" s="1"/>
      <c r="C1817" s="1"/>
      <c r="D1817" s="13">
        <v>34</v>
      </c>
      <c r="E1817" s="9">
        <v>7.0000000000000001E-3</v>
      </c>
      <c r="F1817" s="9">
        <v>252.501</v>
      </c>
      <c r="G1817" s="9">
        <v>65.667000000000002</v>
      </c>
      <c r="H1817" s="9">
        <v>255</v>
      </c>
      <c r="I1817" s="9">
        <v>-90</v>
      </c>
      <c r="J1817" s="9">
        <v>1.0509999999999999</v>
      </c>
    </row>
    <row r="1818" spans="2:13" x14ac:dyDescent="0.25">
      <c r="B1818" s="1"/>
      <c r="C1818" s="1"/>
      <c r="D1818" s="13">
        <v>35</v>
      </c>
      <c r="E1818" s="9">
        <v>7.0000000000000001E-3</v>
      </c>
      <c r="F1818" s="9">
        <v>146.13399999999999</v>
      </c>
      <c r="G1818" s="9">
        <v>99.667000000000002</v>
      </c>
      <c r="H1818" s="9">
        <v>184.667</v>
      </c>
      <c r="I1818" s="9">
        <v>-90</v>
      </c>
      <c r="J1818" s="9">
        <v>1.1279999999999999</v>
      </c>
    </row>
    <row r="1819" spans="2:13" x14ac:dyDescent="0.25">
      <c r="B1819" s="1"/>
      <c r="C1819" s="1"/>
      <c r="D1819" s="13">
        <v>36</v>
      </c>
      <c r="E1819" s="9">
        <v>3.0000000000000001E-3</v>
      </c>
      <c r="F1819" s="9">
        <v>137.69499999999999</v>
      </c>
      <c r="G1819" s="9">
        <v>39.332999999999998</v>
      </c>
      <c r="H1819" s="9">
        <v>154.667</v>
      </c>
      <c r="I1819" s="9">
        <v>-90</v>
      </c>
      <c r="J1819" s="9">
        <v>0.52600000000000002</v>
      </c>
    </row>
    <row r="1820" spans="2:13" x14ac:dyDescent="0.25">
      <c r="B1820" s="1"/>
      <c r="C1820" s="1"/>
      <c r="D1820" s="13">
        <v>37</v>
      </c>
      <c r="E1820" s="9">
        <v>1E-3</v>
      </c>
      <c r="F1820" s="9">
        <v>139.84</v>
      </c>
      <c r="G1820" s="9">
        <v>103.333</v>
      </c>
      <c r="H1820" s="9">
        <v>171</v>
      </c>
      <c r="I1820" s="9">
        <v>-90</v>
      </c>
      <c r="J1820" s="9">
        <v>0.16700000000000001</v>
      </c>
    </row>
    <row r="1821" spans="2:13" x14ac:dyDescent="0.25">
      <c r="B1821" s="1"/>
      <c r="C1821" s="1"/>
      <c r="D1821" s="13">
        <v>38</v>
      </c>
      <c r="E1821" s="9">
        <v>8.0000000000000002E-3</v>
      </c>
      <c r="F1821" s="9">
        <v>145.286</v>
      </c>
      <c r="G1821" s="9">
        <v>100.667</v>
      </c>
      <c r="H1821" s="9">
        <v>255</v>
      </c>
      <c r="I1821" s="9">
        <v>-90</v>
      </c>
      <c r="J1821" s="9">
        <v>1.2949999999999999</v>
      </c>
    </row>
    <row r="1822" spans="2:13" x14ac:dyDescent="0.25">
      <c r="B1822" s="1"/>
      <c r="C1822" s="1"/>
      <c r="D1822" s="13">
        <v>39</v>
      </c>
      <c r="E1822" s="9">
        <v>3.0000000000000001E-3</v>
      </c>
      <c r="F1822" s="9">
        <v>138.47300000000001</v>
      </c>
      <c r="G1822" s="9">
        <v>47.332999999999998</v>
      </c>
      <c r="H1822" s="9">
        <v>162</v>
      </c>
      <c r="I1822" s="9">
        <v>-90</v>
      </c>
      <c r="J1822" s="9">
        <v>0.51300000000000001</v>
      </c>
    </row>
    <row r="1823" spans="2:13" x14ac:dyDescent="0.25">
      <c r="B1823" s="1"/>
      <c r="C1823" s="1"/>
      <c r="D1823" s="13">
        <v>40</v>
      </c>
      <c r="E1823" s="9">
        <v>5.0000000000000001E-3</v>
      </c>
      <c r="F1823" s="9">
        <v>142.79300000000001</v>
      </c>
      <c r="G1823" s="9">
        <v>59.667000000000002</v>
      </c>
      <c r="H1823" s="9">
        <v>156.333</v>
      </c>
      <c r="I1823" s="9">
        <v>-90</v>
      </c>
      <c r="J1823" s="9">
        <v>0.76900000000000002</v>
      </c>
    </row>
    <row r="1824" spans="2:13" x14ac:dyDescent="0.25">
      <c r="B1824" s="1"/>
      <c r="C1824" s="1"/>
      <c r="D1824" s="13">
        <v>41</v>
      </c>
      <c r="E1824" s="10">
        <v>3.6979999999999999E-4</v>
      </c>
      <c r="F1824" s="9">
        <v>113.37</v>
      </c>
      <c r="G1824" s="9">
        <v>42</v>
      </c>
      <c r="H1824" s="9">
        <v>206</v>
      </c>
      <c r="I1824" s="9">
        <v>-90</v>
      </c>
      <c r="J1824" s="9">
        <v>5.0999999999999997E-2</v>
      </c>
    </row>
    <row r="1825" spans="1:14" x14ac:dyDescent="0.25">
      <c r="B1825" s="1"/>
      <c r="C1825" s="1"/>
      <c r="D1825" s="13">
        <v>42</v>
      </c>
      <c r="E1825" s="10">
        <v>6.1640000000000002E-4</v>
      </c>
      <c r="F1825" s="9">
        <v>200.6</v>
      </c>
      <c r="G1825" s="9">
        <v>59.667000000000002</v>
      </c>
      <c r="H1825" s="9">
        <v>247</v>
      </c>
      <c r="I1825" s="9">
        <v>-90</v>
      </c>
      <c r="J1825" s="9">
        <v>0.09</v>
      </c>
    </row>
    <row r="1826" spans="1:14" x14ac:dyDescent="0.25">
      <c r="B1826" s="1"/>
      <c r="C1826" s="1"/>
      <c r="D1826" s="13">
        <v>43</v>
      </c>
      <c r="E1826" s="10">
        <v>3.6979999999999999E-4</v>
      </c>
      <c r="F1826" s="9">
        <v>59.963000000000001</v>
      </c>
      <c r="G1826" s="9">
        <v>24.667000000000002</v>
      </c>
      <c r="H1826" s="9">
        <v>137.333</v>
      </c>
      <c r="I1826" s="9">
        <v>-90</v>
      </c>
      <c r="J1826" s="9">
        <v>5.0999999999999997E-2</v>
      </c>
    </row>
    <row r="1827" spans="1:14" x14ac:dyDescent="0.25">
      <c r="B1827" s="1"/>
      <c r="C1827" s="1"/>
      <c r="D1827" s="13">
        <v>44</v>
      </c>
      <c r="E1827" s="10">
        <v>5.3419999999999997E-4</v>
      </c>
      <c r="F1827" s="9">
        <v>164.76900000000001</v>
      </c>
      <c r="G1827" s="9">
        <v>33.332999999999998</v>
      </c>
      <c r="H1827" s="9">
        <v>211.667</v>
      </c>
      <c r="I1827" s="9">
        <v>-90</v>
      </c>
      <c r="J1827" s="9">
        <v>7.6999999999999999E-2</v>
      </c>
    </row>
    <row r="1828" spans="1:14" x14ac:dyDescent="0.25">
      <c r="B1828" s="1"/>
      <c r="C1828" s="1"/>
      <c r="D1828" s="13">
        <v>45</v>
      </c>
      <c r="E1828" s="9">
        <v>30.137</v>
      </c>
      <c r="F1828" s="9">
        <v>238.602</v>
      </c>
      <c r="G1828" s="9">
        <v>1</v>
      </c>
      <c r="H1828" s="9">
        <v>255</v>
      </c>
      <c r="I1828" s="9">
        <v>0</v>
      </c>
      <c r="J1828" s="9">
        <v>0</v>
      </c>
    </row>
    <row r="1829" spans="1:14" x14ac:dyDescent="0.25">
      <c r="B1829" s="1"/>
      <c r="C1829" s="1"/>
      <c r="D1829" s="13">
        <v>46</v>
      </c>
      <c r="E1829" s="10">
        <v>3.6979999999999999E-4</v>
      </c>
      <c r="F1829" s="9">
        <v>50.222000000000001</v>
      </c>
      <c r="G1829" s="9">
        <v>31.667000000000002</v>
      </c>
      <c r="H1829" s="9">
        <v>61.667000000000002</v>
      </c>
      <c r="I1829" s="9">
        <v>-90</v>
      </c>
      <c r="J1829" s="9">
        <v>5.0999999999999997E-2</v>
      </c>
    </row>
    <row r="1830" spans="1:14" x14ac:dyDescent="0.25">
      <c r="B1830" s="1"/>
      <c r="C1830" s="1"/>
      <c r="D1830" s="13">
        <v>47</v>
      </c>
      <c r="E1830" s="10">
        <v>6.9859999999999996E-4</v>
      </c>
      <c r="F1830" s="9">
        <v>55.293999999999997</v>
      </c>
      <c r="G1830" s="9">
        <v>38</v>
      </c>
      <c r="H1830" s="9">
        <v>85</v>
      </c>
      <c r="I1830" s="9">
        <v>-90</v>
      </c>
      <c r="J1830" s="9">
        <v>0.10299999999999999</v>
      </c>
    </row>
    <row r="1831" spans="1:14" x14ac:dyDescent="0.25">
      <c r="B1831" s="1"/>
      <c r="C1831" s="1"/>
      <c r="D1831" s="13">
        <v>48</v>
      </c>
      <c r="E1831" s="10">
        <v>2.876E-4</v>
      </c>
      <c r="F1831" s="9">
        <v>87.381</v>
      </c>
      <c r="G1831" s="9">
        <v>29</v>
      </c>
      <c r="H1831" s="9">
        <v>157.333</v>
      </c>
      <c r="I1831" s="9">
        <v>-90</v>
      </c>
      <c r="J1831" s="9">
        <v>3.7999999999999999E-2</v>
      </c>
    </row>
    <row r="1832" spans="1:14" x14ac:dyDescent="0.25">
      <c r="B1832" s="1"/>
      <c r="C1832" s="1"/>
      <c r="D1832" s="13">
        <v>49</v>
      </c>
      <c r="E1832" s="9">
        <v>30.137</v>
      </c>
      <c r="F1832" s="9">
        <v>238.602</v>
      </c>
      <c r="G1832" s="9">
        <v>1</v>
      </c>
      <c r="H1832" s="9">
        <v>255</v>
      </c>
      <c r="I1832" s="9">
        <v>0</v>
      </c>
      <c r="J1832" s="9">
        <v>0</v>
      </c>
    </row>
    <row r="1833" spans="1:14" x14ac:dyDescent="0.25">
      <c r="B1833" s="1"/>
      <c r="C1833" s="1"/>
      <c r="D1833" s="13">
        <v>50</v>
      </c>
      <c r="E1833" s="10">
        <v>4.5199999999999998E-4</v>
      </c>
      <c r="F1833" s="9">
        <v>59.545000000000002</v>
      </c>
      <c r="G1833" s="9">
        <v>28.332999999999998</v>
      </c>
      <c r="H1833" s="9">
        <v>108</v>
      </c>
      <c r="I1833" s="9">
        <v>-90</v>
      </c>
      <c r="J1833" s="9">
        <v>6.4000000000000001E-2</v>
      </c>
    </row>
    <row r="1834" spans="1:14" x14ac:dyDescent="0.25">
      <c r="B1834" s="1"/>
      <c r="C1834" s="1"/>
      <c r="D1834" s="13">
        <v>51</v>
      </c>
      <c r="E1834" s="10">
        <v>3.6979999999999999E-4</v>
      </c>
      <c r="F1834" s="9">
        <v>104.48099999999999</v>
      </c>
      <c r="G1834" s="9">
        <v>54.667000000000002</v>
      </c>
      <c r="H1834" s="9">
        <v>144</v>
      </c>
      <c r="I1834" s="9">
        <v>-90</v>
      </c>
      <c r="J1834" s="9">
        <v>5.0999999999999997E-2</v>
      </c>
    </row>
    <row r="1835" spans="1:14" x14ac:dyDescent="0.25">
      <c r="B1835" s="1"/>
      <c r="C1835" s="1"/>
      <c r="D1835" s="13">
        <v>52</v>
      </c>
      <c r="E1835" s="10">
        <v>4.5199999999999998E-4</v>
      </c>
      <c r="F1835" s="9">
        <v>50</v>
      </c>
      <c r="G1835" s="9">
        <v>37.332999999999998</v>
      </c>
      <c r="H1835" s="9">
        <v>57</v>
      </c>
      <c r="I1835" s="9">
        <v>-90</v>
      </c>
      <c r="J1835" s="9">
        <v>6.4000000000000001E-2</v>
      </c>
    </row>
    <row r="1836" spans="1:14" x14ac:dyDescent="0.25">
      <c r="B1836" s="1"/>
      <c r="C1836" s="1"/>
      <c r="D1836" s="1"/>
      <c r="E1836" s="1"/>
      <c r="G1836" s="1"/>
    </row>
    <row r="1837" spans="1:14" ht="18.600000000000001" customHeight="1" x14ac:dyDescent="0.25">
      <c r="A1837" s="1">
        <v>33</v>
      </c>
      <c r="B1837" s="1" t="s">
        <v>243</v>
      </c>
      <c r="C1837" s="1" t="s">
        <v>65</v>
      </c>
      <c r="D1837" s="1"/>
      <c r="E1837" s="1" t="s">
        <v>245</v>
      </c>
      <c r="F1837" t="s">
        <v>29</v>
      </c>
      <c r="G1837" s="1" t="s">
        <v>247</v>
      </c>
      <c r="H1837">
        <v>3</v>
      </c>
      <c r="I1837">
        <v>1.008</v>
      </c>
      <c r="J1837">
        <v>0.19744800000000001</v>
      </c>
      <c r="K1837">
        <v>3</v>
      </c>
      <c r="L1837">
        <v>0.98899999999999999</v>
      </c>
      <c r="M1837">
        <v>0.131632</v>
      </c>
    </row>
    <row r="1838" spans="1:14" ht="18.600000000000001" customHeight="1" x14ac:dyDescent="0.25">
      <c r="B1838" s="1" t="s">
        <v>243</v>
      </c>
      <c r="C1838" s="1" t="s">
        <v>65</v>
      </c>
      <c r="D1838" s="1"/>
      <c r="E1838" s="1" t="s">
        <v>245</v>
      </c>
      <c r="F1838" t="s">
        <v>29</v>
      </c>
      <c r="G1838" s="1" t="s">
        <v>248</v>
      </c>
      <c r="H1838">
        <v>3</v>
      </c>
      <c r="I1838">
        <v>1.2929999999999999</v>
      </c>
      <c r="J1838">
        <v>6.5816E-2</v>
      </c>
      <c r="K1838">
        <v>3</v>
      </c>
      <c r="L1838">
        <v>0.98899999999999999</v>
      </c>
      <c r="M1838">
        <v>9.8724000000000006E-2</v>
      </c>
    </row>
    <row r="1839" spans="1:14" ht="18.600000000000001" customHeight="1" x14ac:dyDescent="0.25">
      <c r="B1839" s="1" t="s">
        <v>243</v>
      </c>
      <c r="C1839" s="1" t="s">
        <v>65</v>
      </c>
      <c r="D1839" s="1"/>
      <c r="E1839" s="1" t="s">
        <v>245</v>
      </c>
      <c r="F1839" t="s">
        <v>29</v>
      </c>
      <c r="G1839" s="1" t="s">
        <v>249</v>
      </c>
      <c r="H1839">
        <v>3</v>
      </c>
      <c r="I1839">
        <v>0.79800000000000004</v>
      </c>
      <c r="J1839">
        <v>0.131632</v>
      </c>
      <c r="K1839">
        <v>3</v>
      </c>
      <c r="L1839">
        <v>0.98899999999999999</v>
      </c>
      <c r="M1839">
        <v>8.3136000000000002E-2</v>
      </c>
    </row>
    <row r="1840" spans="1:14" s="1" customFormat="1" ht="18.600000000000001" customHeight="1" x14ac:dyDescent="0.25">
      <c r="B1840" s="1" t="s">
        <v>243</v>
      </c>
      <c r="C1840" s="1" t="s">
        <v>65</v>
      </c>
      <c r="E1840" s="1" t="s">
        <v>245</v>
      </c>
      <c r="F1840" t="s">
        <v>29</v>
      </c>
      <c r="G1840" s="1" t="s">
        <v>250</v>
      </c>
      <c r="H1840">
        <v>3</v>
      </c>
      <c r="I1840">
        <v>0.54200000000000004</v>
      </c>
      <c r="J1840">
        <v>3.2908E-2</v>
      </c>
      <c r="K1840">
        <v>3</v>
      </c>
      <c r="L1840">
        <v>0.95099999999999996</v>
      </c>
      <c r="M1840">
        <v>0.23035600000000001</v>
      </c>
      <c r="N1840"/>
    </row>
    <row r="1841" spans="2:13" ht="18.600000000000001" customHeight="1" x14ac:dyDescent="0.25">
      <c r="B1841" s="1" t="s">
        <v>243</v>
      </c>
      <c r="C1841" s="1" t="s">
        <v>65</v>
      </c>
      <c r="D1841" s="1"/>
      <c r="E1841" s="1" t="s">
        <v>245</v>
      </c>
      <c r="F1841" t="s">
        <v>29</v>
      </c>
      <c r="G1841" s="1" t="s">
        <v>251</v>
      </c>
      <c r="H1841">
        <v>3</v>
      </c>
      <c r="I1841">
        <v>0.74099999999999999</v>
      </c>
      <c r="J1841">
        <v>8.3136000000000002E-2</v>
      </c>
      <c r="K1841">
        <v>3</v>
      </c>
      <c r="L1841">
        <v>0.98899999999999999</v>
      </c>
      <c r="M1841">
        <v>0.18185999999999999</v>
      </c>
    </row>
    <row r="1842" spans="2:13" ht="18.600000000000001" customHeight="1" x14ac:dyDescent="0.25">
      <c r="B1842" s="1" t="s">
        <v>243</v>
      </c>
      <c r="C1842" s="1" t="s">
        <v>65</v>
      </c>
      <c r="D1842" s="1"/>
      <c r="E1842" s="1" t="s">
        <v>245</v>
      </c>
      <c r="F1842" t="s">
        <v>29</v>
      </c>
      <c r="G1842" s="1" t="s">
        <v>252</v>
      </c>
      <c r="H1842">
        <v>3</v>
      </c>
      <c r="I1842">
        <v>1.8919999999999999</v>
      </c>
      <c r="J1842">
        <v>0.65815999999999997</v>
      </c>
      <c r="K1842">
        <v>3</v>
      </c>
      <c r="L1842">
        <v>0.998</v>
      </c>
      <c r="M1842">
        <v>0.36198799999999998</v>
      </c>
    </row>
    <row r="1843" spans="2:13" ht="18.600000000000001" customHeight="1" x14ac:dyDescent="0.25">
      <c r="B1843" s="1" t="s">
        <v>243</v>
      </c>
      <c r="C1843" s="1" t="s">
        <v>65</v>
      </c>
      <c r="D1843" s="1"/>
      <c r="E1843" s="1" t="s">
        <v>245</v>
      </c>
      <c r="F1843" t="s">
        <v>29</v>
      </c>
      <c r="G1843" s="1" t="s">
        <v>253</v>
      </c>
      <c r="H1843">
        <v>3</v>
      </c>
      <c r="I1843">
        <v>1.5489999999999999</v>
      </c>
      <c r="J1843">
        <v>0.526528</v>
      </c>
      <c r="K1843">
        <v>3</v>
      </c>
      <c r="L1843">
        <v>0.998</v>
      </c>
      <c r="M1843">
        <v>0.18185999999999999</v>
      </c>
    </row>
    <row r="1845" spans="2:13" x14ac:dyDescent="0.25">
      <c r="E1845" t="s">
        <v>373</v>
      </c>
      <c r="F1845" t="s">
        <v>374</v>
      </c>
      <c r="G1845" t="s">
        <v>375</v>
      </c>
      <c r="H1845" t="s">
        <v>376</v>
      </c>
      <c r="I1845" t="s">
        <v>377</v>
      </c>
      <c r="J1845" t="s">
        <v>378</v>
      </c>
      <c r="L1845" t="s">
        <v>379</v>
      </c>
      <c r="M1845" t="s">
        <v>380</v>
      </c>
    </row>
    <row r="1846" spans="2:13" x14ac:dyDescent="0.25">
      <c r="D1846" s="9">
        <v>1</v>
      </c>
      <c r="E1846" s="9">
        <v>0.01</v>
      </c>
      <c r="F1846" s="9">
        <v>4.2619999999999996</v>
      </c>
      <c r="G1846" s="9">
        <v>0</v>
      </c>
      <c r="H1846" s="9">
        <v>231</v>
      </c>
      <c r="I1846" s="9">
        <v>-90</v>
      </c>
      <c r="J1846" s="9">
        <v>1.008</v>
      </c>
      <c r="L1846" s="9">
        <v>1.008</v>
      </c>
      <c r="M1846">
        <f>1.732*J1860</f>
        <v>0.19744800000000001</v>
      </c>
    </row>
    <row r="1847" spans="2:13" x14ac:dyDescent="0.25">
      <c r="D1847" s="9">
        <v>2</v>
      </c>
      <c r="E1847" s="9">
        <v>1.2E-2</v>
      </c>
      <c r="F1847" s="9">
        <v>0.43099999999999999</v>
      </c>
      <c r="G1847" s="9">
        <v>0</v>
      </c>
      <c r="H1847" s="9">
        <v>35</v>
      </c>
      <c r="I1847" s="9">
        <v>-90</v>
      </c>
      <c r="J1847" s="9">
        <v>1.2929999999999999</v>
      </c>
      <c r="L1847" s="9">
        <v>1.2929999999999999</v>
      </c>
      <c r="M1847">
        <f t="shared" ref="M1847:M1859" si="64">1.732*J1861</f>
        <v>6.5816E-2</v>
      </c>
    </row>
    <row r="1848" spans="2:13" x14ac:dyDescent="0.25">
      <c r="B1848" s="1"/>
      <c r="C1848" s="1"/>
      <c r="D1848" s="9">
        <v>3</v>
      </c>
      <c r="E1848" s="9">
        <v>8.0000000000000002E-3</v>
      </c>
      <c r="F1848" s="9">
        <v>7.694</v>
      </c>
      <c r="G1848" s="9">
        <v>0</v>
      </c>
      <c r="H1848" s="9">
        <v>247</v>
      </c>
      <c r="I1848" s="9">
        <v>-90</v>
      </c>
      <c r="J1848" s="9">
        <v>0.79800000000000004</v>
      </c>
      <c r="L1848" s="9">
        <v>0.79800000000000004</v>
      </c>
      <c r="M1848">
        <f t="shared" si="64"/>
        <v>0.131632</v>
      </c>
    </row>
    <row r="1849" spans="2:13" x14ac:dyDescent="0.25">
      <c r="B1849" s="1"/>
      <c r="C1849" s="1"/>
      <c r="D1849" s="9">
        <v>4</v>
      </c>
      <c r="E1849" s="9">
        <v>5.0000000000000001E-3</v>
      </c>
      <c r="F1849" s="9">
        <v>3.431</v>
      </c>
      <c r="G1849" s="9">
        <v>0</v>
      </c>
      <c r="H1849" s="9">
        <v>111</v>
      </c>
      <c r="I1849" s="9">
        <v>-90</v>
      </c>
      <c r="J1849" s="9">
        <v>0.54200000000000004</v>
      </c>
      <c r="L1849" s="9">
        <v>0.54200000000000004</v>
      </c>
      <c r="M1849">
        <f t="shared" si="64"/>
        <v>3.2908E-2</v>
      </c>
    </row>
    <row r="1850" spans="2:13" x14ac:dyDescent="0.25">
      <c r="B1850" s="1"/>
      <c r="C1850" s="1"/>
      <c r="D1850" s="9">
        <v>5</v>
      </c>
      <c r="E1850" s="9">
        <v>7.0000000000000001E-3</v>
      </c>
      <c r="F1850" s="9">
        <v>0.86099999999999999</v>
      </c>
      <c r="G1850" s="9">
        <v>0</v>
      </c>
      <c r="H1850" s="9">
        <v>63</v>
      </c>
      <c r="I1850" s="9">
        <v>-90</v>
      </c>
      <c r="J1850" s="9">
        <v>0.74099999999999999</v>
      </c>
      <c r="K1850" s="11"/>
      <c r="L1850" s="9">
        <v>0.74099999999999999</v>
      </c>
      <c r="M1850">
        <f t="shared" si="64"/>
        <v>8.3136000000000002E-2</v>
      </c>
    </row>
    <row r="1851" spans="2:13" x14ac:dyDescent="0.25">
      <c r="B1851" s="1"/>
      <c r="C1851" s="1"/>
      <c r="D1851" s="9">
        <v>6</v>
      </c>
      <c r="E1851" s="9">
        <v>1.7999999999999999E-2</v>
      </c>
      <c r="F1851" s="9">
        <v>0.46</v>
      </c>
      <c r="G1851" s="9">
        <v>0</v>
      </c>
      <c r="H1851" s="9">
        <v>77</v>
      </c>
      <c r="I1851" s="9">
        <v>-90</v>
      </c>
      <c r="J1851" s="9">
        <v>1.8919999999999999</v>
      </c>
      <c r="K1851" s="11"/>
      <c r="L1851" s="9">
        <v>1.8919999999999999</v>
      </c>
      <c r="M1851">
        <f t="shared" si="64"/>
        <v>0.65815999999999997</v>
      </c>
    </row>
    <row r="1852" spans="2:13" x14ac:dyDescent="0.25">
      <c r="B1852" s="1"/>
      <c r="C1852" s="1"/>
      <c r="D1852" s="9">
        <v>7</v>
      </c>
      <c r="E1852" s="9">
        <v>1.4999999999999999E-2</v>
      </c>
      <c r="F1852" s="9">
        <v>0.32900000000000001</v>
      </c>
      <c r="G1852" s="9">
        <v>0</v>
      </c>
      <c r="H1852" s="9">
        <v>52</v>
      </c>
      <c r="I1852" s="9">
        <v>-90</v>
      </c>
      <c r="J1852" s="9">
        <v>1.5489999999999999</v>
      </c>
      <c r="K1852" s="11"/>
      <c r="L1852" s="9">
        <v>1.5489999999999999</v>
      </c>
      <c r="M1852">
        <f t="shared" si="64"/>
        <v>0.526528</v>
      </c>
    </row>
    <row r="1853" spans="2:13" x14ac:dyDescent="0.25">
      <c r="B1853" s="1"/>
      <c r="C1853" s="1"/>
      <c r="D1853" s="9">
        <v>8</v>
      </c>
      <c r="E1853" s="9">
        <v>8.9999999999999993E-3</v>
      </c>
      <c r="F1853" s="9">
        <v>153.429</v>
      </c>
      <c r="G1853" s="9">
        <v>0</v>
      </c>
      <c r="H1853" s="9">
        <v>164.667</v>
      </c>
      <c r="I1853" s="9">
        <v>-90</v>
      </c>
      <c r="J1853" s="9">
        <v>0.98899999999999999</v>
      </c>
      <c r="K1853" s="11"/>
      <c r="L1853" s="9">
        <v>0.98899999999999999</v>
      </c>
      <c r="M1853">
        <f t="shared" si="64"/>
        <v>0.131632</v>
      </c>
    </row>
    <row r="1854" spans="2:13" x14ac:dyDescent="0.25">
      <c r="B1854" s="1"/>
      <c r="C1854" s="1"/>
      <c r="D1854" s="9">
        <v>9</v>
      </c>
      <c r="E1854" s="9">
        <v>8.9999999999999993E-3</v>
      </c>
      <c r="F1854" s="9">
        <v>154.46700000000001</v>
      </c>
      <c r="G1854" s="9">
        <v>0</v>
      </c>
      <c r="H1854" s="9">
        <v>165</v>
      </c>
      <c r="I1854" s="9">
        <v>-90</v>
      </c>
      <c r="J1854" s="9">
        <v>0.98899999999999999</v>
      </c>
      <c r="L1854" s="9">
        <v>0.98899999999999999</v>
      </c>
      <c r="M1854">
        <f t="shared" si="64"/>
        <v>9.8724000000000006E-2</v>
      </c>
    </row>
    <row r="1855" spans="2:13" x14ac:dyDescent="0.25">
      <c r="B1855" s="1"/>
      <c r="C1855" s="1"/>
      <c r="D1855" s="9">
        <v>10</v>
      </c>
      <c r="E1855" s="9">
        <v>8.9999999999999993E-3</v>
      </c>
      <c r="F1855" s="9">
        <v>153.946</v>
      </c>
      <c r="G1855" s="9">
        <v>0</v>
      </c>
      <c r="H1855" s="9">
        <v>165</v>
      </c>
      <c r="I1855" s="9">
        <v>-90</v>
      </c>
      <c r="J1855" s="9">
        <v>0.98899999999999999</v>
      </c>
      <c r="L1855" s="9">
        <v>0.98899999999999999</v>
      </c>
      <c r="M1855">
        <f t="shared" si="64"/>
        <v>8.3136000000000002E-2</v>
      </c>
    </row>
    <row r="1856" spans="2:13" x14ac:dyDescent="0.25">
      <c r="B1856" s="1"/>
      <c r="C1856" s="1"/>
      <c r="D1856" s="9">
        <v>11</v>
      </c>
      <c r="E1856" s="9">
        <v>8.9999999999999993E-3</v>
      </c>
      <c r="F1856" s="9">
        <v>158.13200000000001</v>
      </c>
      <c r="G1856" s="9">
        <v>0</v>
      </c>
      <c r="H1856" s="9">
        <v>164.667</v>
      </c>
      <c r="I1856" s="9">
        <v>-90</v>
      </c>
      <c r="J1856" s="9">
        <v>0.95099999999999996</v>
      </c>
      <c r="L1856" s="9">
        <v>0.95099999999999996</v>
      </c>
      <c r="M1856">
        <f t="shared" si="64"/>
        <v>0.23035600000000001</v>
      </c>
    </row>
    <row r="1857" spans="2:13" x14ac:dyDescent="0.25">
      <c r="B1857" s="1"/>
      <c r="C1857" s="1"/>
      <c r="D1857" s="9">
        <v>12</v>
      </c>
      <c r="E1857" s="9">
        <v>8.9999999999999993E-3</v>
      </c>
      <c r="F1857" s="9">
        <v>155.70500000000001</v>
      </c>
      <c r="G1857" s="9">
        <v>0</v>
      </c>
      <c r="H1857" s="9">
        <v>168.333</v>
      </c>
      <c r="I1857" s="9">
        <v>-90</v>
      </c>
      <c r="J1857" s="9">
        <v>0.98899999999999999</v>
      </c>
      <c r="L1857" s="9">
        <v>0.98899999999999999</v>
      </c>
      <c r="M1857">
        <f t="shared" si="64"/>
        <v>0.18185999999999999</v>
      </c>
    </row>
    <row r="1858" spans="2:13" x14ac:dyDescent="0.25">
      <c r="B1858" s="1"/>
      <c r="C1858" s="1"/>
      <c r="D1858" s="9">
        <v>13</v>
      </c>
      <c r="E1858" s="9">
        <v>0.01</v>
      </c>
      <c r="F1858" s="9">
        <v>153.30500000000001</v>
      </c>
      <c r="G1858" s="9">
        <v>0</v>
      </c>
      <c r="H1858" s="9">
        <v>165</v>
      </c>
      <c r="I1858" s="9">
        <v>-90</v>
      </c>
      <c r="J1858" s="9">
        <v>0.998</v>
      </c>
      <c r="L1858" s="9">
        <v>0.998</v>
      </c>
      <c r="M1858">
        <f t="shared" si="64"/>
        <v>0.36198799999999998</v>
      </c>
    </row>
    <row r="1859" spans="2:13" x14ac:dyDescent="0.25">
      <c r="B1859" s="1"/>
      <c r="C1859" s="1"/>
      <c r="D1859" s="9">
        <v>14</v>
      </c>
      <c r="E1859" s="9">
        <v>0.01</v>
      </c>
      <c r="F1859" s="9">
        <v>153.30500000000001</v>
      </c>
      <c r="G1859" s="9">
        <v>0</v>
      </c>
      <c r="H1859" s="9">
        <v>165</v>
      </c>
      <c r="I1859" s="9">
        <v>-90</v>
      </c>
      <c r="J1859" s="9">
        <v>0.998</v>
      </c>
      <c r="L1859" s="9">
        <v>0.998</v>
      </c>
      <c r="M1859">
        <f t="shared" si="64"/>
        <v>0.18185999999999999</v>
      </c>
    </row>
    <row r="1860" spans="2:13" x14ac:dyDescent="0.25">
      <c r="B1860" s="1"/>
      <c r="C1860" s="1"/>
      <c r="D1860" s="9">
        <v>15</v>
      </c>
      <c r="E1860" s="9">
        <v>1E-3</v>
      </c>
      <c r="F1860" s="9">
        <v>183.23099999999999</v>
      </c>
      <c r="G1860" s="9">
        <v>0</v>
      </c>
      <c r="H1860" s="9">
        <v>255</v>
      </c>
      <c r="I1860" s="9">
        <v>-90</v>
      </c>
      <c r="J1860" s="9">
        <v>0.114</v>
      </c>
    </row>
    <row r="1861" spans="2:13" x14ac:dyDescent="0.25">
      <c r="B1861" s="1"/>
      <c r="C1861" s="1"/>
      <c r="D1861" s="9">
        <v>16</v>
      </c>
      <c r="E1861" s="10">
        <v>4.5179999999999998E-4</v>
      </c>
      <c r="F1861" s="9">
        <v>38.799999999999997</v>
      </c>
      <c r="G1861" s="9">
        <v>28</v>
      </c>
      <c r="H1861" s="9">
        <v>48</v>
      </c>
      <c r="I1861" s="9">
        <v>-90</v>
      </c>
      <c r="J1861" s="9">
        <v>3.7999999999999999E-2</v>
      </c>
    </row>
    <row r="1862" spans="2:13" x14ac:dyDescent="0.25">
      <c r="B1862" s="1"/>
      <c r="C1862" s="1"/>
      <c r="D1862" s="9">
        <v>17</v>
      </c>
      <c r="E1862" s="10">
        <v>8.1320000000000003E-4</v>
      </c>
      <c r="F1862" s="9">
        <v>165.88900000000001</v>
      </c>
      <c r="G1862" s="9">
        <v>25</v>
      </c>
      <c r="H1862" s="9">
        <v>228</v>
      </c>
      <c r="I1862" s="9">
        <v>-90</v>
      </c>
      <c r="J1862" s="9">
        <v>7.5999999999999998E-2</v>
      </c>
    </row>
    <row r="1863" spans="2:13" x14ac:dyDescent="0.25">
      <c r="B1863" s="1"/>
      <c r="C1863" s="1"/>
      <c r="D1863" s="9">
        <v>18</v>
      </c>
      <c r="E1863" s="10">
        <v>2.7109999999999998E-4</v>
      </c>
      <c r="F1863" s="9">
        <v>181.667</v>
      </c>
      <c r="G1863" s="9">
        <v>139</v>
      </c>
      <c r="H1863" s="9">
        <v>208</v>
      </c>
      <c r="I1863" s="9">
        <v>-90</v>
      </c>
      <c r="J1863" s="9">
        <v>1.9E-2</v>
      </c>
    </row>
    <row r="1864" spans="2:13" x14ac:dyDescent="0.25">
      <c r="B1864" s="1"/>
      <c r="C1864" s="1"/>
      <c r="D1864" s="9">
        <v>19</v>
      </c>
      <c r="E1864" s="10">
        <v>5.4219999999999995E-4</v>
      </c>
      <c r="F1864" s="9">
        <v>163.333</v>
      </c>
      <c r="G1864" s="9">
        <v>73</v>
      </c>
      <c r="H1864" s="9">
        <v>227</v>
      </c>
      <c r="I1864" s="9">
        <v>-90</v>
      </c>
      <c r="J1864" s="9">
        <v>4.8000000000000001E-2</v>
      </c>
    </row>
    <row r="1865" spans="2:13" x14ac:dyDescent="0.25">
      <c r="B1865" s="1"/>
      <c r="C1865" s="1"/>
      <c r="D1865" s="9">
        <v>20</v>
      </c>
      <c r="E1865" s="9">
        <v>4.0000000000000001E-3</v>
      </c>
      <c r="F1865" s="9">
        <v>158.17099999999999</v>
      </c>
      <c r="G1865" s="9">
        <v>10</v>
      </c>
      <c r="H1865" s="9">
        <v>169</v>
      </c>
      <c r="I1865" s="9">
        <v>-90</v>
      </c>
      <c r="J1865" s="9">
        <v>0.38</v>
      </c>
    </row>
    <row r="1866" spans="2:13" x14ac:dyDescent="0.25">
      <c r="B1866" s="1"/>
      <c r="C1866" s="1"/>
      <c r="D1866" s="9">
        <v>21</v>
      </c>
      <c r="E1866" s="9">
        <v>3.0000000000000001E-3</v>
      </c>
      <c r="F1866" s="9">
        <v>81.364000000000004</v>
      </c>
      <c r="G1866" s="9">
        <v>18</v>
      </c>
      <c r="H1866" s="9">
        <v>88</v>
      </c>
      <c r="I1866" s="9">
        <v>-90</v>
      </c>
      <c r="J1866" s="9">
        <v>0.30399999999999999</v>
      </c>
    </row>
    <row r="1867" spans="2:13" x14ac:dyDescent="0.25">
      <c r="B1867" s="1"/>
      <c r="C1867" s="1"/>
      <c r="D1867" s="9">
        <v>22</v>
      </c>
      <c r="E1867" s="10">
        <v>8.1320000000000003E-4</v>
      </c>
      <c r="F1867" s="9">
        <v>221.11099999999999</v>
      </c>
      <c r="G1867" s="9">
        <v>153</v>
      </c>
      <c r="H1867" s="9">
        <v>255</v>
      </c>
      <c r="I1867" s="9">
        <v>-90</v>
      </c>
      <c r="J1867" s="9">
        <v>7.5999999999999998E-2</v>
      </c>
    </row>
    <row r="1868" spans="2:13" x14ac:dyDescent="0.25">
      <c r="B1868" s="1"/>
      <c r="C1868" s="1"/>
      <c r="D1868" s="9">
        <v>23</v>
      </c>
      <c r="E1868" s="10">
        <v>6.3250000000000003E-4</v>
      </c>
      <c r="F1868" s="9">
        <v>144.143</v>
      </c>
      <c r="G1868" s="9">
        <v>95</v>
      </c>
      <c r="H1868" s="9">
        <v>170</v>
      </c>
      <c r="I1868" s="9">
        <v>-90</v>
      </c>
      <c r="J1868" s="9">
        <v>5.7000000000000002E-2</v>
      </c>
    </row>
    <row r="1869" spans="2:13" x14ac:dyDescent="0.25">
      <c r="B1869" s="1"/>
      <c r="C1869" s="1"/>
      <c r="D1869" s="9">
        <v>24</v>
      </c>
      <c r="E1869" s="10">
        <v>5.4219999999999995E-4</v>
      </c>
      <c r="F1869" s="9">
        <v>174.167</v>
      </c>
      <c r="G1869" s="9">
        <v>119</v>
      </c>
      <c r="H1869" s="9">
        <v>226</v>
      </c>
      <c r="I1869" s="9">
        <v>-90</v>
      </c>
      <c r="J1869" s="9">
        <v>4.8000000000000001E-2</v>
      </c>
    </row>
    <row r="1870" spans="2:13" x14ac:dyDescent="0.25">
      <c r="B1870" s="1"/>
      <c r="C1870" s="1"/>
      <c r="D1870" s="9">
        <v>25</v>
      </c>
      <c r="E1870" s="9">
        <v>1E-3</v>
      </c>
      <c r="F1870" s="9">
        <v>237.86699999999999</v>
      </c>
      <c r="G1870" s="9">
        <v>144</v>
      </c>
      <c r="H1870" s="9">
        <v>255</v>
      </c>
      <c r="I1870" s="9">
        <v>-90</v>
      </c>
      <c r="J1870" s="9">
        <v>0.13300000000000001</v>
      </c>
    </row>
    <row r="1871" spans="2:13" x14ac:dyDescent="0.25">
      <c r="B1871" s="1"/>
      <c r="C1871" s="1"/>
      <c r="D1871" s="9">
        <v>26</v>
      </c>
      <c r="E1871" s="9">
        <v>1E-3</v>
      </c>
      <c r="F1871" s="9">
        <v>146.333</v>
      </c>
      <c r="G1871" s="9">
        <v>62</v>
      </c>
      <c r="H1871" s="9">
        <v>184</v>
      </c>
      <c r="I1871" s="9">
        <v>-90</v>
      </c>
      <c r="J1871" s="9">
        <v>0.105</v>
      </c>
    </row>
    <row r="1872" spans="2:13" x14ac:dyDescent="0.25">
      <c r="B1872" s="1"/>
      <c r="C1872" s="1"/>
      <c r="D1872" s="9">
        <v>27</v>
      </c>
      <c r="E1872" s="9">
        <v>2E-3</v>
      </c>
      <c r="F1872" s="9">
        <v>188.17400000000001</v>
      </c>
      <c r="G1872" s="9">
        <v>134</v>
      </c>
      <c r="H1872" s="9">
        <v>207</v>
      </c>
      <c r="I1872" s="9">
        <v>-90</v>
      </c>
      <c r="J1872" s="9">
        <v>0.20899999999999999</v>
      </c>
    </row>
    <row r="1873" spans="2:10" x14ac:dyDescent="0.25">
      <c r="B1873" s="1"/>
      <c r="C1873" s="1"/>
      <c r="D1873" s="9">
        <v>28</v>
      </c>
      <c r="E1873" s="9">
        <v>1E-3</v>
      </c>
      <c r="F1873" s="9">
        <v>152.833</v>
      </c>
      <c r="G1873" s="9">
        <v>0</v>
      </c>
      <c r="H1873" s="9">
        <v>205</v>
      </c>
      <c r="I1873" s="9">
        <v>-90</v>
      </c>
      <c r="J1873" s="9">
        <v>0.105</v>
      </c>
    </row>
    <row r="1874" spans="2:10" x14ac:dyDescent="0.25">
      <c r="B1874" s="1"/>
      <c r="C1874" s="1"/>
      <c r="D1874" s="1"/>
      <c r="E1874" s="1"/>
      <c r="G1874" s="1"/>
    </row>
    <row r="1875" spans="2:10" x14ac:dyDescent="0.25">
      <c r="B1875" s="1"/>
      <c r="C1875" s="1"/>
      <c r="D1875" s="1"/>
      <c r="E1875" s="1"/>
      <c r="G1875" s="1"/>
    </row>
    <row r="1876" spans="2:10" x14ac:dyDescent="0.25">
      <c r="B1876" s="1"/>
      <c r="C1876" s="1"/>
      <c r="D1876" s="1"/>
      <c r="E1876" s="1"/>
      <c r="G1876" s="1"/>
    </row>
    <row r="1877" spans="2:10" x14ac:dyDescent="0.25">
      <c r="B1877" s="1"/>
      <c r="C1877" s="1"/>
      <c r="D1877" s="1"/>
      <c r="E1877" s="1"/>
      <c r="G1877" s="1"/>
    </row>
    <row r="1878" spans="2:10" x14ac:dyDescent="0.25">
      <c r="B1878" s="1"/>
      <c r="C1878" s="1"/>
      <c r="D1878" s="1"/>
      <c r="E1878" s="1"/>
      <c r="G1878" s="1"/>
    </row>
    <row r="1879" spans="2:10" x14ac:dyDescent="0.25">
      <c r="B1879" s="1"/>
      <c r="C1879" s="1"/>
      <c r="D1879" s="1"/>
      <c r="E1879" s="1"/>
      <c r="G1879" s="1"/>
    </row>
    <row r="1880" spans="2:10" x14ac:dyDescent="0.25">
      <c r="B1880" s="1"/>
      <c r="C1880" s="1"/>
      <c r="D1880" s="1"/>
      <c r="E1880" s="1"/>
      <c r="G1880" s="1"/>
    </row>
    <row r="1881" spans="2:10" x14ac:dyDescent="0.25">
      <c r="B1881" s="1"/>
      <c r="C1881" s="1"/>
      <c r="D1881" s="1"/>
      <c r="E1881" s="1"/>
      <c r="G1881" s="1"/>
    </row>
    <row r="1882" spans="2:10" x14ac:dyDescent="0.25">
      <c r="B1882" s="1"/>
      <c r="C1882" s="1"/>
      <c r="D1882" s="1"/>
      <c r="E1882" s="1"/>
      <c r="G1882" s="1"/>
    </row>
    <row r="1883" spans="2:10" x14ac:dyDescent="0.25">
      <c r="B1883" s="1"/>
      <c r="C1883" s="1"/>
      <c r="D1883" s="1"/>
      <c r="E1883" s="1"/>
      <c r="G1883" s="1"/>
    </row>
    <row r="1884" spans="2:10" x14ac:dyDescent="0.25">
      <c r="B1884" s="1"/>
      <c r="C1884" s="1"/>
      <c r="D1884" s="1"/>
      <c r="E1884" s="1"/>
      <c r="G1884" s="1"/>
    </row>
    <row r="1885" spans="2:10" x14ac:dyDescent="0.25">
      <c r="B1885" s="1"/>
      <c r="C1885" s="1"/>
      <c r="D1885" s="1"/>
      <c r="E1885" s="1"/>
      <c r="G1885" s="1"/>
    </row>
    <row r="1886" spans="2:10" x14ac:dyDescent="0.25">
      <c r="B1886" s="1"/>
      <c r="C1886" s="1"/>
      <c r="D1886" s="1"/>
      <c r="E1886" s="1"/>
      <c r="G1886" s="1"/>
    </row>
    <row r="1887" spans="2:10" x14ac:dyDescent="0.25">
      <c r="B1887" s="1"/>
      <c r="C1887" s="1"/>
      <c r="D1887" s="1"/>
      <c r="E1887" s="1"/>
      <c r="G1887" s="1"/>
    </row>
    <row r="1888" spans="2:10" x14ac:dyDescent="0.25">
      <c r="B1888" s="1"/>
      <c r="C1888" s="1"/>
      <c r="D1888" s="1"/>
      <c r="E1888" s="1"/>
      <c r="G1888" s="1"/>
    </row>
    <row r="1889" spans="1:14" x14ac:dyDescent="0.25">
      <c r="B1889" s="1"/>
      <c r="C1889" s="1"/>
      <c r="D1889" s="1"/>
      <c r="E1889" s="1"/>
      <c r="G1889" s="1"/>
    </row>
    <row r="1890" spans="1:14" x14ac:dyDescent="0.25">
      <c r="B1890" s="1"/>
      <c r="C1890" s="1"/>
      <c r="D1890" s="1"/>
      <c r="E1890" s="1"/>
      <c r="G1890" s="1"/>
    </row>
    <row r="1891" spans="1:14" x14ac:dyDescent="0.25">
      <c r="B1891" s="1"/>
      <c r="C1891" s="1"/>
      <c r="D1891" s="1"/>
      <c r="E1891" s="1"/>
      <c r="G1891" s="1"/>
    </row>
    <row r="1892" spans="1:14" x14ac:dyDescent="0.25">
      <c r="B1892" s="1"/>
      <c r="C1892" s="1"/>
      <c r="D1892" s="1"/>
      <c r="E1892" s="1"/>
      <c r="G1892" s="1"/>
    </row>
    <row r="1893" spans="1:14" x14ac:dyDescent="0.25">
      <c r="B1893" s="1"/>
      <c r="C1893" s="1"/>
      <c r="D1893" s="1"/>
      <c r="E1893" s="1"/>
      <c r="G1893" s="1"/>
    </row>
    <row r="1894" spans="1:14" x14ac:dyDescent="0.25">
      <c r="B1894" s="1"/>
      <c r="C1894" s="1"/>
      <c r="D1894" s="1"/>
      <c r="E1894" s="1"/>
      <c r="G1894" s="1"/>
    </row>
    <row r="1895" spans="1:14" ht="18.600000000000001" customHeight="1" x14ac:dyDescent="0.25">
      <c r="A1895" s="1">
        <v>34</v>
      </c>
      <c r="B1895" s="1" t="s">
        <v>260</v>
      </c>
      <c r="C1895" s="1" t="s">
        <v>16</v>
      </c>
      <c r="D1895" s="1"/>
      <c r="E1895" s="1" t="s">
        <v>262</v>
      </c>
      <c r="F1895" t="s">
        <v>29</v>
      </c>
      <c r="G1895" s="1" t="s">
        <v>263</v>
      </c>
      <c r="H1895">
        <v>3</v>
      </c>
      <c r="I1895">
        <v>0.60599999999999998</v>
      </c>
      <c r="J1895">
        <v>8.1404000000000004E-2</v>
      </c>
      <c r="K1895">
        <v>3</v>
      </c>
      <c r="L1895">
        <v>1.0489999999999999</v>
      </c>
      <c r="M1895">
        <v>0.20264400000000002</v>
      </c>
    </row>
    <row r="1896" spans="1:14" ht="18.600000000000001" customHeight="1" x14ac:dyDescent="0.25">
      <c r="B1896" s="1" t="s">
        <v>260</v>
      </c>
      <c r="C1896" s="1" t="s">
        <v>16</v>
      </c>
      <c r="D1896" s="1"/>
      <c r="E1896" s="1" t="s">
        <v>262</v>
      </c>
      <c r="F1896" t="s">
        <v>29</v>
      </c>
      <c r="G1896" s="1" t="s">
        <v>264</v>
      </c>
      <c r="H1896">
        <v>3</v>
      </c>
      <c r="I1896">
        <v>0.52800000000000002</v>
      </c>
      <c r="J1896">
        <v>0</v>
      </c>
      <c r="K1896">
        <v>3</v>
      </c>
      <c r="L1896">
        <v>1.01</v>
      </c>
      <c r="M1896">
        <v>8.1404000000000004E-2</v>
      </c>
    </row>
    <row r="1897" spans="1:14" ht="18.600000000000001" customHeight="1" x14ac:dyDescent="0.25">
      <c r="B1897" s="1" t="s">
        <v>260</v>
      </c>
      <c r="C1897" s="1" t="s">
        <v>16</v>
      </c>
      <c r="D1897" s="1"/>
      <c r="E1897" s="1" t="s">
        <v>262</v>
      </c>
      <c r="F1897" t="s">
        <v>29</v>
      </c>
      <c r="G1897" s="1" t="s">
        <v>265</v>
      </c>
      <c r="H1897">
        <v>3</v>
      </c>
      <c r="I1897">
        <v>0.249</v>
      </c>
      <c r="J1897">
        <v>0</v>
      </c>
      <c r="K1897">
        <v>3</v>
      </c>
      <c r="L1897">
        <v>1.0409999999999999</v>
      </c>
      <c r="M1897">
        <v>0.18878800000000001</v>
      </c>
    </row>
    <row r="1898" spans="1:14" s="1" customFormat="1" ht="18.600000000000001" customHeight="1" x14ac:dyDescent="0.25">
      <c r="B1898" s="1" t="s">
        <v>260</v>
      </c>
      <c r="C1898" s="1" t="s">
        <v>16</v>
      </c>
      <c r="E1898" s="1" t="s">
        <v>262</v>
      </c>
      <c r="F1898" t="s">
        <v>29</v>
      </c>
      <c r="G1898" s="1" t="s">
        <v>266</v>
      </c>
      <c r="H1898">
        <v>3</v>
      </c>
      <c r="I1898">
        <v>0.86199999999999999</v>
      </c>
      <c r="J1898">
        <v>4.1568000000000001E-2</v>
      </c>
      <c r="K1898">
        <v>3</v>
      </c>
      <c r="L1898">
        <v>1.026</v>
      </c>
      <c r="M1898">
        <v>4.1568000000000001E-2</v>
      </c>
      <c r="N1898"/>
    </row>
    <row r="1899" spans="1:14" ht="18.600000000000001" customHeight="1" x14ac:dyDescent="0.25">
      <c r="B1899" s="1" t="s">
        <v>260</v>
      </c>
      <c r="C1899" s="1" t="s">
        <v>16</v>
      </c>
      <c r="D1899" s="1"/>
      <c r="E1899" s="1" t="s">
        <v>262</v>
      </c>
      <c r="F1899" t="s">
        <v>29</v>
      </c>
      <c r="G1899" s="1" t="s">
        <v>267</v>
      </c>
      <c r="H1899">
        <v>3</v>
      </c>
      <c r="I1899">
        <v>0.60699999999999998</v>
      </c>
      <c r="J1899">
        <v>0</v>
      </c>
      <c r="K1899">
        <v>3</v>
      </c>
      <c r="L1899">
        <v>1.032</v>
      </c>
      <c r="M1899">
        <v>5.1959999999999999E-2</v>
      </c>
    </row>
    <row r="1900" spans="1:14" ht="18.600000000000001" customHeight="1" x14ac:dyDescent="0.25">
      <c r="B1900" s="1" t="s">
        <v>260</v>
      </c>
      <c r="C1900" s="1" t="s">
        <v>16</v>
      </c>
      <c r="D1900" s="1"/>
      <c r="E1900" s="1" t="s">
        <v>262</v>
      </c>
      <c r="F1900" t="s">
        <v>29</v>
      </c>
      <c r="G1900" s="1" t="s">
        <v>268</v>
      </c>
      <c r="H1900">
        <v>3</v>
      </c>
      <c r="I1900">
        <v>0.66200000000000003</v>
      </c>
      <c r="J1900">
        <v>6.2351999999999998E-2</v>
      </c>
      <c r="K1900">
        <v>3</v>
      </c>
      <c r="L1900">
        <v>1.014</v>
      </c>
      <c r="M1900">
        <v>0.12643599999999999</v>
      </c>
    </row>
    <row r="1901" spans="1:14" ht="18.600000000000001" customHeight="1" x14ac:dyDescent="0.25">
      <c r="B1901" s="1" t="s">
        <v>260</v>
      </c>
      <c r="C1901" s="1" t="s">
        <v>16</v>
      </c>
      <c r="D1901" s="1"/>
      <c r="E1901" s="1" t="s">
        <v>262</v>
      </c>
      <c r="F1901" t="s">
        <v>29</v>
      </c>
      <c r="G1901" s="1" t="s">
        <v>269</v>
      </c>
      <c r="H1901">
        <v>3</v>
      </c>
      <c r="I1901">
        <v>1.1359999999999999</v>
      </c>
      <c r="J1901">
        <v>0.43126799999999998</v>
      </c>
      <c r="K1901">
        <v>3</v>
      </c>
      <c r="L1901">
        <v>1.0629999999999999</v>
      </c>
      <c r="M1901">
        <v>9.5259999999999997E-2</v>
      </c>
    </row>
    <row r="1902" spans="1:14" ht="18.600000000000001" customHeight="1" x14ac:dyDescent="0.25">
      <c r="B1902" s="1" t="s">
        <v>260</v>
      </c>
      <c r="C1902" s="1" t="s">
        <v>16</v>
      </c>
      <c r="D1902" s="1"/>
      <c r="E1902" s="1" t="s">
        <v>262</v>
      </c>
      <c r="F1902" t="s">
        <v>29</v>
      </c>
      <c r="G1902" s="1" t="s">
        <v>270</v>
      </c>
      <c r="H1902">
        <v>3</v>
      </c>
      <c r="I1902">
        <v>0.37</v>
      </c>
      <c r="J1902">
        <v>0.25287199999999999</v>
      </c>
      <c r="K1902">
        <v>3</v>
      </c>
      <c r="L1902">
        <v>1.0449999999999999</v>
      </c>
      <c r="M1902">
        <v>0</v>
      </c>
    </row>
    <row r="1903" spans="1:14" ht="18.600000000000001" customHeight="1" x14ac:dyDescent="0.25">
      <c r="B1903" s="1" t="s">
        <v>260</v>
      </c>
      <c r="C1903" s="1" t="s">
        <v>16</v>
      </c>
      <c r="D1903" s="1"/>
      <c r="E1903" s="1" t="s">
        <v>262</v>
      </c>
      <c r="F1903" t="s">
        <v>29</v>
      </c>
      <c r="G1903" s="1" t="s">
        <v>271</v>
      </c>
      <c r="H1903">
        <v>3</v>
      </c>
      <c r="I1903">
        <v>0.65600000000000003</v>
      </c>
      <c r="J1903">
        <v>0</v>
      </c>
      <c r="K1903">
        <v>3</v>
      </c>
      <c r="L1903">
        <v>1.0449999999999999</v>
      </c>
      <c r="M1903">
        <v>0.18878800000000001</v>
      </c>
    </row>
    <row r="1904" spans="1:14" ht="18.600000000000001" customHeight="1" x14ac:dyDescent="0.25">
      <c r="B1904" s="1" t="s">
        <v>260</v>
      </c>
      <c r="C1904" s="1" t="s">
        <v>16</v>
      </c>
      <c r="D1904" s="1"/>
      <c r="E1904" s="1" t="s">
        <v>262</v>
      </c>
      <c r="F1904" t="s">
        <v>29</v>
      </c>
      <c r="G1904" s="1" t="s">
        <v>272</v>
      </c>
      <c r="H1904">
        <v>3</v>
      </c>
      <c r="I1904">
        <v>0.57099999999999995</v>
      </c>
      <c r="J1904">
        <v>0</v>
      </c>
      <c r="K1904">
        <v>3</v>
      </c>
      <c r="L1904">
        <v>1.0569999999999999</v>
      </c>
      <c r="M1904">
        <v>0</v>
      </c>
    </row>
    <row r="1905" spans="2:13" ht="18.600000000000001" customHeight="1" x14ac:dyDescent="0.25">
      <c r="B1905" s="1" t="s">
        <v>260</v>
      </c>
      <c r="C1905" s="1" t="s">
        <v>16</v>
      </c>
      <c r="D1905" s="1"/>
      <c r="E1905" s="1" t="s">
        <v>262</v>
      </c>
      <c r="F1905" t="s">
        <v>29</v>
      </c>
      <c r="G1905" s="1" t="s">
        <v>273</v>
      </c>
      <c r="H1905">
        <v>3</v>
      </c>
      <c r="I1905">
        <v>0.32800000000000001</v>
      </c>
      <c r="J1905">
        <v>0</v>
      </c>
      <c r="K1905">
        <v>3</v>
      </c>
      <c r="L1905">
        <v>1.099</v>
      </c>
      <c r="M1905">
        <v>8.4867999999999999E-2</v>
      </c>
    </row>
    <row r="1906" spans="2:13" ht="18.600000000000001" customHeight="1" x14ac:dyDescent="0.25">
      <c r="B1906" s="1" t="s">
        <v>260</v>
      </c>
      <c r="C1906" s="1" t="s">
        <v>16</v>
      </c>
      <c r="D1906" s="1"/>
      <c r="E1906" s="1" t="s">
        <v>262</v>
      </c>
      <c r="F1906" t="s">
        <v>29</v>
      </c>
      <c r="G1906" s="1" t="s">
        <v>274</v>
      </c>
      <c r="H1906">
        <v>3</v>
      </c>
      <c r="I1906">
        <v>0.61</v>
      </c>
      <c r="J1906">
        <v>8.4867999999999999E-2</v>
      </c>
      <c r="K1906">
        <v>3</v>
      </c>
      <c r="L1906">
        <v>1.022</v>
      </c>
      <c r="M1906">
        <v>0.400092</v>
      </c>
    </row>
    <row r="1907" spans="2:13" ht="18.600000000000001" customHeight="1" x14ac:dyDescent="0.25">
      <c r="B1907" s="1" t="s">
        <v>260</v>
      </c>
      <c r="C1907" s="1" t="s">
        <v>16</v>
      </c>
      <c r="D1907" s="1"/>
      <c r="E1907" s="1" t="s">
        <v>262</v>
      </c>
      <c r="F1907" t="s">
        <v>29</v>
      </c>
      <c r="G1907" s="1" t="s">
        <v>275</v>
      </c>
      <c r="H1907">
        <v>3</v>
      </c>
      <c r="I1907">
        <v>0.317</v>
      </c>
      <c r="J1907">
        <v>0.14375599999999999</v>
      </c>
      <c r="K1907">
        <v>3</v>
      </c>
      <c r="L1907">
        <v>1.0900000000000001</v>
      </c>
      <c r="M1907">
        <v>0</v>
      </c>
    </row>
    <row r="1908" spans="2:13" ht="18.600000000000001" customHeight="1" x14ac:dyDescent="0.25">
      <c r="B1908" s="1" t="s">
        <v>260</v>
      </c>
      <c r="C1908" s="1" t="s">
        <v>16</v>
      </c>
      <c r="D1908" s="1"/>
      <c r="E1908" s="1" t="s">
        <v>262</v>
      </c>
      <c r="F1908" t="s">
        <v>29</v>
      </c>
      <c r="G1908" s="1" t="s">
        <v>276</v>
      </c>
      <c r="H1908">
        <v>3</v>
      </c>
      <c r="I1908">
        <v>0.621</v>
      </c>
      <c r="J1908">
        <v>0.19051999999999999</v>
      </c>
      <c r="K1908">
        <v>3</v>
      </c>
      <c r="L1908">
        <v>1.034</v>
      </c>
      <c r="M1908">
        <v>0.14375599999999999</v>
      </c>
    </row>
    <row r="1909" spans="2:13" ht="18.600000000000001" customHeight="1" x14ac:dyDescent="0.25">
      <c r="B1909" s="1" t="s">
        <v>260</v>
      </c>
      <c r="C1909" s="1" t="s">
        <v>16</v>
      </c>
      <c r="D1909" s="1"/>
      <c r="E1909" s="1" t="s">
        <v>262</v>
      </c>
      <c r="F1909" t="s">
        <v>29</v>
      </c>
      <c r="G1909" s="1" t="s">
        <v>277</v>
      </c>
      <c r="H1909">
        <v>3</v>
      </c>
      <c r="I1909">
        <v>1.766</v>
      </c>
      <c r="J1909">
        <v>0.21476799999999999</v>
      </c>
      <c r="K1909">
        <v>3</v>
      </c>
      <c r="L1909">
        <v>1.0069999999999999</v>
      </c>
      <c r="M1909">
        <v>0.263264</v>
      </c>
    </row>
    <row r="1910" spans="2:13" ht="18.600000000000001" customHeight="1" x14ac:dyDescent="0.25">
      <c r="B1910" s="1" t="s">
        <v>260</v>
      </c>
      <c r="C1910" s="1" t="s">
        <v>16</v>
      </c>
      <c r="D1910" s="1"/>
      <c r="E1910" s="1" t="s">
        <v>262</v>
      </c>
      <c r="F1910" t="s">
        <v>29</v>
      </c>
      <c r="G1910" s="1" t="s">
        <v>278</v>
      </c>
      <c r="H1910">
        <v>3</v>
      </c>
      <c r="I1910">
        <v>0.73099999999999998</v>
      </c>
      <c r="J1910">
        <v>4.8495999999999997E-2</v>
      </c>
      <c r="K1910">
        <v>3</v>
      </c>
      <c r="L1910">
        <v>0.99299999999999999</v>
      </c>
      <c r="M1910">
        <v>0</v>
      </c>
    </row>
    <row r="1911" spans="2:13" ht="18.600000000000001" customHeight="1" x14ac:dyDescent="0.25">
      <c r="B1911" s="1" t="s">
        <v>260</v>
      </c>
      <c r="C1911" s="1" t="s">
        <v>16</v>
      </c>
      <c r="D1911" s="1"/>
      <c r="E1911" s="1" t="s">
        <v>262</v>
      </c>
      <c r="F1911" t="s">
        <v>29</v>
      </c>
      <c r="G1911" s="1" t="s">
        <v>211</v>
      </c>
      <c r="H1911">
        <v>3</v>
      </c>
      <c r="I1911">
        <v>0.99299999999999999</v>
      </c>
      <c r="J1911">
        <v>0.16800400000000001</v>
      </c>
      <c r="K1911">
        <v>3</v>
      </c>
      <c r="L1911">
        <v>1.0069999999999999</v>
      </c>
      <c r="M1911">
        <v>0.16800400000000001</v>
      </c>
    </row>
    <row r="1912" spans="2:13" ht="18.600000000000001" customHeight="1" x14ac:dyDescent="0.25">
      <c r="B1912" s="1" t="s">
        <v>260</v>
      </c>
      <c r="C1912" s="1" t="s">
        <v>16</v>
      </c>
      <c r="D1912" s="1"/>
      <c r="E1912" s="1" t="s">
        <v>262</v>
      </c>
      <c r="F1912" t="s">
        <v>29</v>
      </c>
      <c r="G1912" s="1" t="s">
        <v>279</v>
      </c>
      <c r="H1912">
        <v>3</v>
      </c>
      <c r="I1912">
        <v>0.69</v>
      </c>
      <c r="J1912">
        <v>0.16800400000000001</v>
      </c>
      <c r="K1912">
        <v>3</v>
      </c>
      <c r="L1912">
        <v>1.131</v>
      </c>
      <c r="M1912">
        <v>0.23901600000000001</v>
      </c>
    </row>
    <row r="1913" spans="2:13" x14ac:dyDescent="0.25">
      <c r="B1913" s="1"/>
      <c r="C1913" s="1"/>
      <c r="D1913" s="13"/>
      <c r="E1913" s="1"/>
      <c r="G1913" s="1"/>
    </row>
    <row r="1914" spans="2:13" x14ac:dyDescent="0.25">
      <c r="B1914" s="1"/>
      <c r="C1914" s="1"/>
      <c r="E1914" t="s">
        <v>373</v>
      </c>
      <c r="F1914" t="s">
        <v>374</v>
      </c>
      <c r="G1914" t="s">
        <v>375</v>
      </c>
      <c r="H1914" t="s">
        <v>376</v>
      </c>
      <c r="I1914" t="s">
        <v>377</v>
      </c>
      <c r="J1914" t="s">
        <v>378</v>
      </c>
      <c r="L1914" t="s">
        <v>379</v>
      </c>
      <c r="M1914" t="s">
        <v>380</v>
      </c>
    </row>
    <row r="1915" spans="2:13" x14ac:dyDescent="0.25">
      <c r="B1915" s="1"/>
      <c r="C1915" s="1"/>
      <c r="D1915" s="9">
        <v>1</v>
      </c>
      <c r="E1915" s="9">
        <v>8.0000000000000002E-3</v>
      </c>
      <c r="F1915" s="9">
        <v>3.2210000000000001</v>
      </c>
      <c r="G1915" s="9">
        <v>0</v>
      </c>
      <c r="H1915" s="9">
        <v>235</v>
      </c>
      <c r="I1915" s="9">
        <v>-90</v>
      </c>
      <c r="J1915" s="9">
        <v>1.0489999999999999</v>
      </c>
      <c r="K1915" s="11"/>
      <c r="L1915" s="9">
        <v>1.0489999999999999</v>
      </c>
      <c r="M1915">
        <f>1.732*J1921</f>
        <v>0.20264400000000002</v>
      </c>
    </row>
    <row r="1916" spans="2:13" x14ac:dyDescent="0.25">
      <c r="B1916" s="1"/>
      <c r="C1916" s="1"/>
      <c r="D1916" s="9">
        <v>2</v>
      </c>
      <c r="E1916" s="9">
        <v>8.0000000000000002E-3</v>
      </c>
      <c r="F1916" s="9">
        <v>2.0150000000000001</v>
      </c>
      <c r="G1916" s="9">
        <v>0</v>
      </c>
      <c r="H1916" s="9">
        <v>194</v>
      </c>
      <c r="I1916" s="9">
        <v>-90</v>
      </c>
      <c r="J1916" s="9">
        <v>1.01</v>
      </c>
      <c r="K1916" s="11"/>
      <c r="L1916" s="9">
        <v>1.01</v>
      </c>
      <c r="M1916">
        <f t="shared" ref="M1916:M1920" si="65">1.732*J1922</f>
        <v>8.1404000000000004E-2</v>
      </c>
    </row>
    <row r="1917" spans="2:13" x14ac:dyDescent="0.25">
      <c r="B1917" s="1"/>
      <c r="C1917" s="1"/>
      <c r="D1917" s="9">
        <v>3</v>
      </c>
      <c r="E1917" s="9">
        <v>8.0000000000000002E-3</v>
      </c>
      <c r="F1917" s="9">
        <v>1.504</v>
      </c>
      <c r="G1917" s="9">
        <v>0</v>
      </c>
      <c r="H1917" s="9">
        <v>112</v>
      </c>
      <c r="I1917" s="9">
        <v>-90</v>
      </c>
      <c r="J1917" s="9">
        <v>1.0409999999999999</v>
      </c>
      <c r="K1917" s="11"/>
      <c r="L1917" s="9">
        <v>1.0409999999999999</v>
      </c>
      <c r="M1917">
        <f t="shared" si="65"/>
        <v>0.18878800000000001</v>
      </c>
    </row>
    <row r="1918" spans="2:13" x14ac:dyDescent="0.25">
      <c r="B1918" s="1"/>
      <c r="C1918" s="1"/>
      <c r="D1918" s="9">
        <v>4</v>
      </c>
      <c r="E1918" s="9">
        <v>5.0000000000000001E-3</v>
      </c>
      <c r="F1918" s="9">
        <v>240.46799999999999</v>
      </c>
      <c r="G1918" s="9">
        <v>7</v>
      </c>
      <c r="H1918" s="9">
        <v>255</v>
      </c>
      <c r="I1918" s="9">
        <v>-90</v>
      </c>
      <c r="J1918" s="9">
        <v>0.60599999999999998</v>
      </c>
      <c r="K1918" s="11"/>
      <c r="L1918" s="9">
        <v>0.60599999999999998</v>
      </c>
      <c r="M1918">
        <f t="shared" si="65"/>
        <v>8.1404000000000004E-2</v>
      </c>
    </row>
    <row r="1919" spans="2:13" x14ac:dyDescent="0.25">
      <c r="B1919" s="1"/>
      <c r="C1919" s="1"/>
      <c r="D1919" s="9">
        <v>5</v>
      </c>
      <c r="E1919" s="9">
        <v>4.0000000000000001E-3</v>
      </c>
      <c r="F1919" s="9">
        <v>241.232</v>
      </c>
      <c r="G1919" s="9">
        <v>1</v>
      </c>
      <c r="H1919" s="9">
        <v>255</v>
      </c>
      <c r="I1919" s="9">
        <v>-90</v>
      </c>
      <c r="J1919" s="9">
        <v>0.52800000000000002</v>
      </c>
      <c r="L1919" s="9">
        <v>0.52800000000000002</v>
      </c>
      <c r="M1919">
        <f t="shared" si="65"/>
        <v>0</v>
      </c>
    </row>
    <row r="1920" spans="2:13" x14ac:dyDescent="0.25">
      <c r="B1920" s="1"/>
      <c r="C1920" s="1"/>
      <c r="D1920" s="9">
        <v>6</v>
      </c>
      <c r="E1920" s="9">
        <v>2E-3</v>
      </c>
      <c r="F1920" s="9">
        <v>228.21199999999999</v>
      </c>
      <c r="G1920" s="9">
        <v>2</v>
      </c>
      <c r="H1920" s="9">
        <v>255</v>
      </c>
      <c r="I1920" s="9">
        <v>-90</v>
      </c>
      <c r="J1920" s="9">
        <v>0.249</v>
      </c>
      <c r="L1920" s="9">
        <v>0.249</v>
      </c>
      <c r="M1920">
        <f t="shared" si="65"/>
        <v>0</v>
      </c>
    </row>
    <row r="1921" spans="2:13" x14ac:dyDescent="0.25">
      <c r="B1921" s="1"/>
      <c r="C1921" s="1"/>
      <c r="D1921" s="9">
        <v>7</v>
      </c>
      <c r="E1921" s="10">
        <v>9.6650000000000002E-4</v>
      </c>
      <c r="F1921" s="9">
        <v>68.938000000000002</v>
      </c>
      <c r="G1921" s="9">
        <v>2</v>
      </c>
      <c r="H1921" s="9">
        <v>82</v>
      </c>
      <c r="I1921" s="9">
        <v>-90</v>
      </c>
      <c r="J1921" s="9">
        <v>0.11700000000000001</v>
      </c>
      <c r="L1921" s="9">
        <v>1.026</v>
      </c>
      <c r="M1921" s="12">
        <f>1.732*J1944</f>
        <v>4.1568000000000001E-2</v>
      </c>
    </row>
    <row r="1922" spans="2:13" x14ac:dyDescent="0.25">
      <c r="B1922" s="1"/>
      <c r="C1922" s="1"/>
      <c r="D1922" s="9">
        <v>8</v>
      </c>
      <c r="E1922" s="10">
        <v>4.2279999999999998E-4</v>
      </c>
      <c r="F1922" s="9">
        <v>41.429000000000002</v>
      </c>
      <c r="G1922" s="9">
        <v>3</v>
      </c>
      <c r="H1922" s="9">
        <v>65</v>
      </c>
      <c r="I1922" s="9">
        <v>-90</v>
      </c>
      <c r="J1922" s="9">
        <v>4.7E-2</v>
      </c>
      <c r="L1922" s="9">
        <v>1.032</v>
      </c>
      <c r="M1922" s="12">
        <f t="shared" ref="M1922:M1936" si="66">1.732*J1945</f>
        <v>5.1959999999999999E-2</v>
      </c>
    </row>
    <row r="1923" spans="2:13" x14ac:dyDescent="0.25">
      <c r="B1923" s="1"/>
      <c r="C1923" s="1"/>
      <c r="D1923" s="9">
        <v>9</v>
      </c>
      <c r="E1923" s="10">
        <v>9.0609999999999996E-4</v>
      </c>
      <c r="F1923" s="9">
        <v>8.6</v>
      </c>
      <c r="G1923" s="9">
        <v>3</v>
      </c>
      <c r="H1923" s="9">
        <v>10</v>
      </c>
      <c r="I1923" s="9">
        <v>-90</v>
      </c>
      <c r="J1923" s="9">
        <v>0.109</v>
      </c>
      <c r="L1923" s="9">
        <v>1.014</v>
      </c>
      <c r="M1923" s="12">
        <f t="shared" si="66"/>
        <v>0.12643599999999999</v>
      </c>
    </row>
    <row r="1924" spans="2:13" x14ac:dyDescent="0.25">
      <c r="B1924" s="1"/>
      <c r="C1924" s="1"/>
      <c r="D1924" s="9">
        <v>10</v>
      </c>
      <c r="E1924" s="10">
        <v>4.2279999999999998E-4</v>
      </c>
      <c r="F1924" s="9">
        <v>45.429000000000002</v>
      </c>
      <c r="G1924" s="9">
        <v>2</v>
      </c>
      <c r="H1924" s="9">
        <v>101</v>
      </c>
      <c r="I1924" s="9">
        <v>-90</v>
      </c>
      <c r="J1924" s="9">
        <v>4.7E-2</v>
      </c>
      <c r="L1924" s="9">
        <v>1.0629999999999999</v>
      </c>
      <c r="M1924" s="12">
        <f t="shared" si="66"/>
        <v>9.5259999999999997E-2</v>
      </c>
    </row>
    <row r="1925" spans="2:13" x14ac:dyDescent="0.25">
      <c r="B1925" s="1"/>
      <c r="C1925" s="1"/>
      <c r="D1925" s="9">
        <v>11</v>
      </c>
      <c r="E1925" s="9">
        <v>7.3869999999999996</v>
      </c>
      <c r="F1925" s="9">
        <v>219.03399999999999</v>
      </c>
      <c r="G1925" s="9">
        <v>0</v>
      </c>
      <c r="H1925" s="9">
        <v>255</v>
      </c>
      <c r="I1925" s="9">
        <v>0</v>
      </c>
      <c r="J1925" s="9">
        <v>0</v>
      </c>
      <c r="L1925" s="9">
        <v>1.0449999999999999</v>
      </c>
      <c r="M1925" s="12">
        <f t="shared" si="66"/>
        <v>0</v>
      </c>
    </row>
    <row r="1926" spans="2:13" x14ac:dyDescent="0.25">
      <c r="B1926" s="1"/>
      <c r="C1926" s="1"/>
      <c r="D1926" s="9">
        <v>12</v>
      </c>
      <c r="E1926" s="9">
        <v>7.3869999999999996</v>
      </c>
      <c r="F1926" s="9">
        <v>219.03399999999999</v>
      </c>
      <c r="G1926" s="9">
        <v>0</v>
      </c>
      <c r="H1926" s="9">
        <v>255</v>
      </c>
      <c r="I1926" s="9">
        <v>0</v>
      </c>
      <c r="J1926" s="9">
        <v>0</v>
      </c>
      <c r="L1926" s="9">
        <v>1.0449999999999999</v>
      </c>
      <c r="M1926" s="12">
        <f t="shared" si="66"/>
        <v>0.18878800000000001</v>
      </c>
    </row>
    <row r="1927" spans="2:13" x14ac:dyDescent="0.25">
      <c r="B1927" s="1"/>
      <c r="C1927" s="1"/>
      <c r="D1927" s="9"/>
      <c r="E1927" s="9"/>
      <c r="F1927" s="9"/>
      <c r="G1927" s="9"/>
      <c r="H1927" s="9"/>
      <c r="I1927" s="9"/>
      <c r="J1927" s="9"/>
      <c r="L1927" s="9">
        <v>1.0569999999999999</v>
      </c>
      <c r="M1927" s="12">
        <f t="shared" si="66"/>
        <v>0</v>
      </c>
    </row>
    <row r="1928" spans="2:13" x14ac:dyDescent="0.25">
      <c r="B1928" s="1"/>
      <c r="C1928" s="1"/>
      <c r="D1928" s="9">
        <v>1</v>
      </c>
      <c r="E1928" s="9">
        <v>6.0000000000000001E-3</v>
      </c>
      <c r="F1928" s="9">
        <v>0.76500000000000001</v>
      </c>
      <c r="G1928" s="9">
        <v>0</v>
      </c>
      <c r="H1928" s="9">
        <v>118</v>
      </c>
      <c r="I1928" s="9">
        <v>-90</v>
      </c>
      <c r="J1928" s="9">
        <v>1.026</v>
      </c>
      <c r="L1928" s="9">
        <v>1.099</v>
      </c>
      <c r="M1928" s="12">
        <f t="shared" si="66"/>
        <v>8.4867999999999999E-2</v>
      </c>
    </row>
    <row r="1929" spans="2:13" x14ac:dyDescent="0.25">
      <c r="B1929" s="1"/>
      <c r="C1929" s="1"/>
      <c r="D1929" s="9">
        <v>2</v>
      </c>
      <c r="E1929" s="9">
        <v>6.0000000000000001E-3</v>
      </c>
      <c r="F1929" s="9">
        <v>1.575</v>
      </c>
      <c r="G1929" s="9">
        <v>0</v>
      </c>
      <c r="H1929" s="9">
        <v>163</v>
      </c>
      <c r="I1929" s="9">
        <v>-90</v>
      </c>
      <c r="J1929" s="9">
        <v>1.032</v>
      </c>
      <c r="L1929" s="9">
        <v>0.86199999999999999</v>
      </c>
      <c r="M1929" s="12">
        <f t="shared" si="66"/>
        <v>4.1568000000000001E-2</v>
      </c>
    </row>
    <row r="1930" spans="2:13" x14ac:dyDescent="0.25">
      <c r="B1930" s="1"/>
      <c r="C1930" s="1"/>
      <c r="D1930" s="9">
        <v>3</v>
      </c>
      <c r="E1930" s="9">
        <v>6.0000000000000001E-3</v>
      </c>
      <c r="F1930" s="9">
        <v>2.222</v>
      </c>
      <c r="G1930" s="9">
        <v>0</v>
      </c>
      <c r="H1930" s="9">
        <v>255</v>
      </c>
      <c r="I1930" s="9">
        <v>-90</v>
      </c>
      <c r="J1930" s="9">
        <v>1.014</v>
      </c>
      <c r="L1930" s="9">
        <v>0.60699999999999998</v>
      </c>
      <c r="M1930" s="12">
        <f t="shared" si="66"/>
        <v>0</v>
      </c>
    </row>
    <row r="1931" spans="2:13" x14ac:dyDescent="0.25">
      <c r="B1931" s="1"/>
      <c r="C1931" s="1"/>
      <c r="D1931" s="9">
        <v>4</v>
      </c>
      <c r="E1931" s="9">
        <v>6.0000000000000001E-3</v>
      </c>
      <c r="F1931" s="9">
        <v>1.163</v>
      </c>
      <c r="G1931" s="9">
        <v>0</v>
      </c>
      <c r="H1931" s="9">
        <v>169</v>
      </c>
      <c r="I1931" s="9">
        <v>-90</v>
      </c>
      <c r="J1931" s="9">
        <v>1.0629999999999999</v>
      </c>
      <c r="L1931" s="9">
        <v>0.66200000000000003</v>
      </c>
      <c r="M1931" s="12">
        <f t="shared" si="66"/>
        <v>6.2351999999999998E-2</v>
      </c>
    </row>
    <row r="1932" spans="2:13" x14ac:dyDescent="0.25">
      <c r="B1932" s="1"/>
      <c r="C1932" s="1"/>
      <c r="D1932" s="9">
        <v>5</v>
      </c>
      <c r="E1932" s="9">
        <v>6.0000000000000001E-3</v>
      </c>
      <c r="F1932" s="9">
        <v>2.665</v>
      </c>
      <c r="G1932" s="9">
        <v>0</v>
      </c>
      <c r="H1932" s="9">
        <v>255</v>
      </c>
      <c r="I1932" s="9">
        <v>-90</v>
      </c>
      <c r="J1932" s="9">
        <v>1.0449999999999999</v>
      </c>
      <c r="L1932" s="9">
        <v>1.1359999999999999</v>
      </c>
      <c r="M1932" s="12">
        <f t="shared" si="66"/>
        <v>0.43126799999999998</v>
      </c>
    </row>
    <row r="1933" spans="2:13" x14ac:dyDescent="0.25">
      <c r="B1933" s="1"/>
      <c r="C1933" s="1"/>
      <c r="D1933" s="9">
        <v>6</v>
      </c>
      <c r="E1933" s="9">
        <v>6.0000000000000001E-3</v>
      </c>
      <c r="F1933" s="9">
        <v>0</v>
      </c>
      <c r="G1933" s="9">
        <v>0</v>
      </c>
      <c r="H1933" s="9">
        <v>0</v>
      </c>
      <c r="I1933" s="9">
        <v>-90</v>
      </c>
      <c r="J1933" s="9">
        <v>1.0449999999999999</v>
      </c>
      <c r="L1933" s="9">
        <v>0.37</v>
      </c>
      <c r="M1933" s="12">
        <f t="shared" si="66"/>
        <v>0.25287199999999999</v>
      </c>
    </row>
    <row r="1934" spans="2:13" x14ac:dyDescent="0.25">
      <c r="B1934" s="1"/>
      <c r="C1934" s="1"/>
      <c r="D1934" s="9">
        <v>7</v>
      </c>
      <c r="E1934" s="9">
        <v>6.0000000000000001E-3</v>
      </c>
      <c r="F1934" s="9">
        <v>0.81499999999999995</v>
      </c>
      <c r="G1934" s="9">
        <v>0</v>
      </c>
      <c r="H1934" s="9">
        <v>142.667</v>
      </c>
      <c r="I1934" s="9">
        <v>-90</v>
      </c>
      <c r="J1934" s="9">
        <v>1.0569999999999999</v>
      </c>
      <c r="L1934" s="9">
        <v>0.65600000000000003</v>
      </c>
      <c r="M1934" s="12">
        <f t="shared" si="66"/>
        <v>0</v>
      </c>
    </row>
    <row r="1935" spans="2:13" x14ac:dyDescent="0.25">
      <c r="B1935" s="1"/>
      <c r="C1935" s="1"/>
      <c r="D1935" s="9">
        <v>8</v>
      </c>
      <c r="E1935" s="9">
        <v>7.0000000000000001E-3</v>
      </c>
      <c r="F1935" s="9">
        <v>0.245</v>
      </c>
      <c r="G1935" s="9">
        <v>0</v>
      </c>
      <c r="H1935" s="9">
        <v>44.667000000000002</v>
      </c>
      <c r="I1935" s="9">
        <v>-90</v>
      </c>
      <c r="J1935" s="9">
        <v>1.099</v>
      </c>
      <c r="L1935" s="9">
        <v>0.57099999999999995</v>
      </c>
      <c r="M1935" s="12">
        <f t="shared" si="66"/>
        <v>0</v>
      </c>
    </row>
    <row r="1936" spans="2:13" x14ac:dyDescent="0.25">
      <c r="B1936" s="1"/>
      <c r="C1936" s="1"/>
      <c r="D1936" s="9">
        <v>9</v>
      </c>
      <c r="E1936" s="9">
        <v>5.0000000000000001E-3</v>
      </c>
      <c r="F1936" s="9">
        <v>246.67599999999999</v>
      </c>
      <c r="G1936" s="9">
        <v>0</v>
      </c>
      <c r="H1936" s="9">
        <v>255</v>
      </c>
      <c r="I1936" s="9">
        <v>-90</v>
      </c>
      <c r="J1936" s="9">
        <v>0.86199999999999999</v>
      </c>
      <c r="L1936" s="9">
        <v>0.32800000000000001</v>
      </c>
      <c r="M1936" s="12">
        <f t="shared" si="66"/>
        <v>0</v>
      </c>
    </row>
    <row r="1937" spans="2:13" x14ac:dyDescent="0.25">
      <c r="B1937" s="1"/>
      <c r="C1937" s="1"/>
      <c r="D1937" s="9">
        <v>10</v>
      </c>
      <c r="E1937" s="9">
        <v>4.0000000000000001E-3</v>
      </c>
      <c r="F1937" s="9">
        <v>238.58099999999999</v>
      </c>
      <c r="G1937" s="9">
        <v>0</v>
      </c>
      <c r="H1937" s="9">
        <v>255</v>
      </c>
      <c r="I1937" s="9">
        <v>-90</v>
      </c>
      <c r="J1937" s="9">
        <v>0.60699999999999998</v>
      </c>
      <c r="L1937" s="9">
        <v>1.022</v>
      </c>
      <c r="M1937" s="12">
        <f>1.732*J1963</f>
        <v>0.400092</v>
      </c>
    </row>
    <row r="1938" spans="2:13" x14ac:dyDescent="0.25">
      <c r="B1938" s="1"/>
      <c r="C1938" s="1"/>
      <c r="D1938" s="9">
        <v>11</v>
      </c>
      <c r="E1938" s="9">
        <v>4.0000000000000001E-3</v>
      </c>
      <c r="F1938" s="9">
        <v>246.07300000000001</v>
      </c>
      <c r="G1938" s="9">
        <v>0</v>
      </c>
      <c r="H1938" s="9">
        <v>255</v>
      </c>
      <c r="I1938" s="9">
        <v>-90</v>
      </c>
      <c r="J1938" s="9">
        <v>0.66200000000000003</v>
      </c>
      <c r="L1938" s="9">
        <v>0.61</v>
      </c>
      <c r="M1938" s="12">
        <f>1.732*J1964</f>
        <v>8.4867999999999999E-2</v>
      </c>
    </row>
    <row r="1939" spans="2:13" x14ac:dyDescent="0.25">
      <c r="B1939" s="1"/>
      <c r="C1939" s="1"/>
      <c r="D1939" s="9">
        <v>12</v>
      </c>
      <c r="E1939" s="9">
        <v>7.0000000000000001E-3</v>
      </c>
      <c r="F1939" s="9">
        <v>246.78399999999999</v>
      </c>
      <c r="G1939" s="9">
        <v>0</v>
      </c>
      <c r="H1939" s="9">
        <v>255</v>
      </c>
      <c r="I1939" s="9">
        <v>-90</v>
      </c>
      <c r="J1939" s="9">
        <v>1.1359999999999999</v>
      </c>
      <c r="L1939" s="9">
        <v>1.0900000000000001</v>
      </c>
      <c r="M1939">
        <f>1.732*J1978</f>
        <v>0</v>
      </c>
    </row>
    <row r="1940" spans="2:13" x14ac:dyDescent="0.25">
      <c r="B1940" s="1"/>
      <c r="C1940" s="1"/>
      <c r="D1940" s="9">
        <v>13</v>
      </c>
      <c r="E1940" s="9">
        <v>2E-3</v>
      </c>
      <c r="F1940" s="9">
        <v>234.23099999999999</v>
      </c>
      <c r="G1940" s="9">
        <v>0</v>
      </c>
      <c r="H1940" s="9">
        <v>255</v>
      </c>
      <c r="I1940" s="9">
        <v>-90</v>
      </c>
      <c r="J1940" s="9">
        <v>0.37</v>
      </c>
      <c r="L1940" s="9">
        <v>1.034</v>
      </c>
      <c r="M1940">
        <f t="shared" ref="M1940:M1950" si="67">1.732*J1979</f>
        <v>0.14375599999999999</v>
      </c>
    </row>
    <row r="1941" spans="2:13" x14ac:dyDescent="0.25">
      <c r="B1941" s="1"/>
      <c r="C1941" s="1"/>
      <c r="D1941" s="9">
        <v>14</v>
      </c>
      <c r="E1941" s="9">
        <v>4.0000000000000001E-3</v>
      </c>
      <c r="F1941" s="9">
        <v>248.899</v>
      </c>
      <c r="G1941" s="9">
        <v>25.667000000000002</v>
      </c>
      <c r="H1941" s="9">
        <v>255</v>
      </c>
      <c r="I1941" s="9">
        <v>-90</v>
      </c>
      <c r="J1941" s="9">
        <v>0.65600000000000003</v>
      </c>
      <c r="L1941" s="9">
        <v>1.0069999999999999</v>
      </c>
      <c r="M1941">
        <f t="shared" si="67"/>
        <v>0.263264</v>
      </c>
    </row>
    <row r="1942" spans="2:13" x14ac:dyDescent="0.25">
      <c r="B1942" s="1"/>
      <c r="C1942" s="1"/>
      <c r="D1942" s="9">
        <v>15</v>
      </c>
      <c r="E1942" s="9">
        <v>4.0000000000000001E-3</v>
      </c>
      <c r="F1942" s="9">
        <v>242.56800000000001</v>
      </c>
      <c r="G1942" s="9">
        <v>0</v>
      </c>
      <c r="H1942" s="9">
        <v>255</v>
      </c>
      <c r="I1942" s="9">
        <v>-90</v>
      </c>
      <c r="J1942" s="9">
        <v>0.57099999999999995</v>
      </c>
      <c r="L1942" s="9">
        <v>0.99299999999999999</v>
      </c>
      <c r="M1942">
        <f t="shared" si="67"/>
        <v>0</v>
      </c>
    </row>
    <row r="1943" spans="2:13" x14ac:dyDescent="0.25">
      <c r="B1943" s="1"/>
      <c r="C1943" s="1"/>
      <c r="D1943" s="9">
        <v>16</v>
      </c>
      <c r="E1943" s="9">
        <v>2E-3</v>
      </c>
      <c r="F1943" s="9">
        <v>241.06100000000001</v>
      </c>
      <c r="G1943" s="9">
        <v>11</v>
      </c>
      <c r="H1943" s="9">
        <v>255</v>
      </c>
      <c r="I1943" s="9">
        <v>-90</v>
      </c>
      <c r="J1943" s="9">
        <v>0.32800000000000001</v>
      </c>
      <c r="L1943" s="9">
        <v>1.0069999999999999</v>
      </c>
      <c r="M1943">
        <f t="shared" si="67"/>
        <v>0.16800400000000001</v>
      </c>
    </row>
    <row r="1944" spans="2:13" x14ac:dyDescent="0.25">
      <c r="B1944" s="1"/>
      <c r="C1944" s="1"/>
      <c r="D1944" s="9">
        <v>17</v>
      </c>
      <c r="E1944" s="10">
        <v>1.8440000000000001E-4</v>
      </c>
      <c r="F1944" s="9">
        <v>26.266999999999999</v>
      </c>
      <c r="G1944" s="9">
        <v>0</v>
      </c>
      <c r="H1944" s="9">
        <v>54</v>
      </c>
      <c r="I1944" s="9">
        <v>-90</v>
      </c>
      <c r="J1944" s="9">
        <v>2.4E-2</v>
      </c>
      <c r="L1944" s="9">
        <v>1.131</v>
      </c>
      <c r="M1944">
        <f t="shared" si="67"/>
        <v>0.23901600000000001</v>
      </c>
    </row>
    <row r="1945" spans="2:13" x14ac:dyDescent="0.25">
      <c r="B1945" s="1"/>
      <c r="C1945" s="1"/>
      <c r="D1945" s="9">
        <v>18</v>
      </c>
      <c r="E1945" s="10">
        <v>2.2130000000000001E-4</v>
      </c>
      <c r="F1945" s="9">
        <v>41.444000000000003</v>
      </c>
      <c r="G1945" s="9">
        <v>0</v>
      </c>
      <c r="H1945" s="9">
        <v>71.667000000000002</v>
      </c>
      <c r="I1945" s="9">
        <v>-90</v>
      </c>
      <c r="J1945" s="9">
        <v>0.03</v>
      </c>
      <c r="L1945" s="9">
        <v>0.317</v>
      </c>
      <c r="M1945">
        <f t="shared" si="67"/>
        <v>0.14375599999999999</v>
      </c>
    </row>
    <row r="1946" spans="2:13" x14ac:dyDescent="0.25">
      <c r="B1946" s="1"/>
      <c r="C1946" s="1"/>
      <c r="D1946" s="9">
        <v>19</v>
      </c>
      <c r="E1946" s="10">
        <v>4.794E-4</v>
      </c>
      <c r="F1946" s="9">
        <v>164.02600000000001</v>
      </c>
      <c r="G1946" s="9">
        <v>0</v>
      </c>
      <c r="H1946" s="9">
        <v>201.667</v>
      </c>
      <c r="I1946" s="9">
        <v>-90</v>
      </c>
      <c r="J1946" s="9">
        <v>7.2999999999999995E-2</v>
      </c>
      <c r="L1946" s="9">
        <v>0.621</v>
      </c>
      <c r="M1946">
        <f t="shared" si="67"/>
        <v>0.19051999999999999</v>
      </c>
    </row>
    <row r="1947" spans="2:13" x14ac:dyDescent="0.25">
      <c r="B1947" s="1"/>
      <c r="C1947" s="1"/>
      <c r="D1947" s="9">
        <v>20</v>
      </c>
      <c r="E1947" s="10">
        <v>3.6880000000000002E-4</v>
      </c>
      <c r="F1947" s="9">
        <v>0</v>
      </c>
      <c r="G1947" s="9">
        <v>0</v>
      </c>
      <c r="H1947" s="9">
        <v>0</v>
      </c>
      <c r="I1947" s="9">
        <v>-90</v>
      </c>
      <c r="J1947" s="9">
        <v>5.5E-2</v>
      </c>
      <c r="L1947" s="9">
        <v>1.766</v>
      </c>
      <c r="M1947">
        <f t="shared" si="67"/>
        <v>0.21476799999999999</v>
      </c>
    </row>
    <row r="1948" spans="2:13" x14ac:dyDescent="0.25">
      <c r="B1948" s="1"/>
      <c r="C1948" s="1"/>
      <c r="D1948" s="9">
        <v>21</v>
      </c>
      <c r="E1948" s="9">
        <v>13.353999999999999</v>
      </c>
      <c r="F1948" s="9">
        <v>210.691</v>
      </c>
      <c r="G1948" s="9">
        <v>0</v>
      </c>
      <c r="H1948" s="9">
        <v>255</v>
      </c>
      <c r="I1948" s="9">
        <v>0</v>
      </c>
      <c r="J1948" s="9">
        <v>0</v>
      </c>
      <c r="L1948" s="9">
        <v>0.73099999999999998</v>
      </c>
      <c r="M1948">
        <f t="shared" si="67"/>
        <v>4.8495999999999997E-2</v>
      </c>
    </row>
    <row r="1949" spans="2:13" x14ac:dyDescent="0.25">
      <c r="B1949" s="1"/>
      <c r="C1949" s="1"/>
      <c r="D1949" s="9">
        <v>22</v>
      </c>
      <c r="E1949" s="10">
        <v>7.0069999999999996E-4</v>
      </c>
      <c r="F1949" s="9">
        <v>96.736999999999995</v>
      </c>
      <c r="G1949" s="9">
        <v>0</v>
      </c>
      <c r="H1949" s="9">
        <v>117</v>
      </c>
      <c r="I1949" s="9">
        <v>-90</v>
      </c>
      <c r="J1949" s="9">
        <v>0.109</v>
      </c>
      <c r="L1949" s="9">
        <v>0.99299999999999999</v>
      </c>
      <c r="M1949">
        <f t="shared" si="67"/>
        <v>0.16800400000000001</v>
      </c>
    </row>
    <row r="1950" spans="2:13" x14ac:dyDescent="0.25">
      <c r="B1950" s="1"/>
      <c r="C1950" s="1"/>
      <c r="D1950" s="9">
        <v>23</v>
      </c>
      <c r="E1950" s="9">
        <v>13.353999999999999</v>
      </c>
      <c r="F1950" s="9">
        <v>210.691</v>
      </c>
      <c r="G1950" s="9">
        <v>0</v>
      </c>
      <c r="H1950" s="9">
        <v>255</v>
      </c>
      <c r="I1950" s="9">
        <v>0</v>
      </c>
      <c r="J1950" s="9">
        <v>0</v>
      </c>
      <c r="L1950" s="9">
        <v>0.69</v>
      </c>
      <c r="M1950">
        <f t="shared" si="67"/>
        <v>0.16800400000000001</v>
      </c>
    </row>
    <row r="1951" spans="2:13" x14ac:dyDescent="0.25">
      <c r="B1951" s="1"/>
      <c r="C1951" s="1"/>
      <c r="D1951" s="9">
        <v>24</v>
      </c>
      <c r="E1951" s="10">
        <v>3.3189999999999999E-4</v>
      </c>
      <c r="F1951" s="9">
        <v>13</v>
      </c>
      <c r="G1951" s="9">
        <v>0</v>
      </c>
      <c r="H1951" s="9">
        <v>113</v>
      </c>
      <c r="I1951" s="9">
        <v>-90</v>
      </c>
      <c r="J1951" s="9">
        <v>4.9000000000000002E-2</v>
      </c>
    </row>
    <row r="1952" spans="2:13" x14ac:dyDescent="0.25">
      <c r="B1952" s="1"/>
      <c r="C1952" s="1"/>
      <c r="D1952" s="9">
        <v>25</v>
      </c>
      <c r="E1952" s="10">
        <v>1.8440000000000001E-4</v>
      </c>
      <c r="F1952" s="9">
        <v>42.2</v>
      </c>
      <c r="G1952" s="9">
        <v>0</v>
      </c>
      <c r="H1952" s="9">
        <v>121</v>
      </c>
      <c r="I1952" s="9">
        <v>-90</v>
      </c>
      <c r="J1952" s="9">
        <v>2.4E-2</v>
      </c>
    </row>
    <row r="1953" spans="2:10" x14ac:dyDescent="0.25">
      <c r="B1953" s="1"/>
      <c r="C1953" s="1"/>
      <c r="D1953" s="9">
        <v>26</v>
      </c>
      <c r="E1953" s="9">
        <v>13.353999999999999</v>
      </c>
      <c r="F1953" s="9">
        <v>210.691</v>
      </c>
      <c r="G1953" s="9">
        <v>0</v>
      </c>
      <c r="H1953" s="9">
        <v>255</v>
      </c>
      <c r="I1953" s="9">
        <v>0</v>
      </c>
      <c r="J1953" s="9">
        <v>0</v>
      </c>
    </row>
    <row r="1954" spans="2:10" x14ac:dyDescent="0.25">
      <c r="B1954" s="1"/>
      <c r="C1954" s="1"/>
      <c r="D1954" s="9">
        <v>27</v>
      </c>
      <c r="E1954" s="10">
        <v>2.5819999999999999E-4</v>
      </c>
      <c r="F1954" s="9">
        <v>0</v>
      </c>
      <c r="G1954" s="9">
        <v>0</v>
      </c>
      <c r="H1954" s="9">
        <v>0</v>
      </c>
      <c r="I1954" s="9">
        <v>-90</v>
      </c>
      <c r="J1954" s="9">
        <v>3.5999999999999997E-2</v>
      </c>
    </row>
    <row r="1955" spans="2:10" x14ac:dyDescent="0.25">
      <c r="B1955" s="1"/>
      <c r="C1955" s="1"/>
      <c r="D1955" s="9">
        <v>28</v>
      </c>
      <c r="E1955" s="9">
        <v>2E-3</v>
      </c>
      <c r="F1955" s="9">
        <v>0</v>
      </c>
      <c r="G1955" s="9">
        <v>0</v>
      </c>
      <c r="H1955" s="9">
        <v>0</v>
      </c>
      <c r="I1955" s="9">
        <v>-90</v>
      </c>
      <c r="J1955" s="9">
        <v>0.249</v>
      </c>
    </row>
    <row r="1956" spans="2:10" x14ac:dyDescent="0.25">
      <c r="B1956" s="1"/>
      <c r="C1956" s="1"/>
      <c r="D1956" s="9">
        <v>29</v>
      </c>
      <c r="E1956" s="10">
        <v>9.2199999999999997E-4</v>
      </c>
      <c r="F1956" s="9">
        <v>12.587</v>
      </c>
      <c r="G1956" s="9">
        <v>0</v>
      </c>
      <c r="H1956" s="9">
        <v>223.333</v>
      </c>
      <c r="I1956" s="9">
        <v>-90</v>
      </c>
      <c r="J1956" s="9">
        <v>0.14599999999999999</v>
      </c>
    </row>
    <row r="1957" spans="2:10" x14ac:dyDescent="0.25">
      <c r="B1957" s="1"/>
      <c r="C1957" s="1"/>
      <c r="D1957" s="9">
        <v>30</v>
      </c>
      <c r="E1957" s="9">
        <v>13.353999999999999</v>
      </c>
      <c r="F1957" s="9">
        <v>210.691</v>
      </c>
      <c r="G1957" s="9">
        <v>0</v>
      </c>
      <c r="H1957" s="9">
        <v>255</v>
      </c>
      <c r="I1957" s="9">
        <v>0</v>
      </c>
      <c r="J1957" s="9">
        <v>0</v>
      </c>
    </row>
    <row r="1958" spans="2:10" x14ac:dyDescent="0.25">
      <c r="B1958" s="1"/>
      <c r="C1958" s="1"/>
      <c r="D1958" s="9">
        <v>31</v>
      </c>
      <c r="E1958" s="9">
        <v>13.353999999999999</v>
      </c>
      <c r="F1958" s="9">
        <v>210.691</v>
      </c>
      <c r="G1958" s="9">
        <v>0</v>
      </c>
      <c r="H1958" s="9">
        <v>255</v>
      </c>
      <c r="I1958" s="9">
        <v>0</v>
      </c>
      <c r="J1958" s="9">
        <v>0</v>
      </c>
    </row>
    <row r="1959" spans="2:10" x14ac:dyDescent="0.25">
      <c r="B1959" s="1"/>
      <c r="C1959" s="1"/>
      <c r="D1959" s="9">
        <v>32</v>
      </c>
      <c r="E1959" s="9">
        <v>13.353999999999999</v>
      </c>
      <c r="F1959" s="9">
        <v>210.691</v>
      </c>
      <c r="G1959" s="9">
        <v>0</v>
      </c>
      <c r="H1959" s="9">
        <v>255</v>
      </c>
      <c r="I1959" s="9">
        <v>0</v>
      </c>
      <c r="J1959" s="9">
        <v>0</v>
      </c>
    </row>
    <row r="1960" spans="2:10" x14ac:dyDescent="0.25">
      <c r="B1960" s="1"/>
      <c r="C1960" s="1"/>
      <c r="D1960" s="9"/>
      <c r="E1960" s="9"/>
      <c r="F1960" s="9"/>
      <c r="G1960" s="9"/>
      <c r="H1960" s="9"/>
      <c r="I1960" s="9"/>
      <c r="J1960" s="9"/>
    </row>
    <row r="1961" spans="2:10" x14ac:dyDescent="0.25">
      <c r="B1961" s="1"/>
      <c r="C1961" s="1"/>
      <c r="D1961" s="9">
        <v>1</v>
      </c>
      <c r="E1961" s="9">
        <v>8.0000000000000002E-3</v>
      </c>
      <c r="F1961" s="9">
        <v>0.85599999999999998</v>
      </c>
      <c r="G1961" s="9">
        <v>0</v>
      </c>
      <c r="H1961" s="9">
        <v>95</v>
      </c>
      <c r="I1961" s="9">
        <v>-90</v>
      </c>
      <c r="J1961" s="9">
        <v>1.022</v>
      </c>
    </row>
    <row r="1962" spans="2:10" x14ac:dyDescent="0.25">
      <c r="B1962" s="1"/>
      <c r="C1962" s="1"/>
      <c r="D1962" s="9">
        <v>2</v>
      </c>
      <c r="E1962" s="9">
        <v>5.0000000000000001E-3</v>
      </c>
      <c r="F1962" s="9">
        <v>242.83099999999999</v>
      </c>
      <c r="G1962" s="9">
        <v>0</v>
      </c>
      <c r="H1962" s="9">
        <v>255</v>
      </c>
      <c r="I1962" s="9">
        <v>-90</v>
      </c>
      <c r="J1962" s="9">
        <v>0.61</v>
      </c>
    </row>
    <row r="1963" spans="2:10" x14ac:dyDescent="0.25">
      <c r="B1963" s="1"/>
      <c r="C1963" s="1"/>
      <c r="D1963" s="9">
        <v>3</v>
      </c>
      <c r="E1963" s="9">
        <v>2E-3</v>
      </c>
      <c r="F1963" s="9">
        <v>223.322</v>
      </c>
      <c r="G1963" s="9">
        <v>0</v>
      </c>
      <c r="H1963" s="9">
        <v>255</v>
      </c>
      <c r="I1963" s="9">
        <v>-90</v>
      </c>
      <c r="J1963" s="9">
        <v>0.23100000000000001</v>
      </c>
    </row>
    <row r="1964" spans="2:10" x14ac:dyDescent="0.25">
      <c r="B1964" s="1"/>
      <c r="C1964" s="1"/>
      <c r="D1964" s="9">
        <v>4</v>
      </c>
      <c r="E1964" s="10">
        <v>4.7550000000000001E-4</v>
      </c>
      <c r="F1964" s="9">
        <v>1.619</v>
      </c>
      <c r="G1964" s="9">
        <v>0</v>
      </c>
      <c r="H1964" s="9">
        <v>11.333</v>
      </c>
      <c r="I1964" s="9">
        <v>-90</v>
      </c>
      <c r="J1964" s="9">
        <v>4.9000000000000002E-2</v>
      </c>
    </row>
    <row r="1965" spans="2:10" x14ac:dyDescent="0.25">
      <c r="B1965" s="1"/>
      <c r="C1965" s="1"/>
      <c r="D1965" s="9"/>
      <c r="E1965" s="10"/>
      <c r="F1965" s="9"/>
      <c r="G1965" s="9"/>
      <c r="H1965" s="9"/>
      <c r="I1965" s="9"/>
      <c r="J1965" s="9"/>
    </row>
    <row r="1966" spans="2:10" x14ac:dyDescent="0.25">
      <c r="B1966" s="1"/>
      <c r="C1966" s="1"/>
      <c r="D1966" s="9">
        <v>1</v>
      </c>
      <c r="E1966" s="9">
        <v>1.4999999999999999E-2</v>
      </c>
      <c r="F1966" s="9">
        <v>1.996</v>
      </c>
      <c r="G1966" s="9">
        <v>0</v>
      </c>
      <c r="H1966" s="9">
        <v>141</v>
      </c>
      <c r="I1966" s="9">
        <v>-90</v>
      </c>
      <c r="J1966" s="9">
        <v>1.0900000000000001</v>
      </c>
    </row>
    <row r="1967" spans="2:10" x14ac:dyDescent="0.25">
      <c r="B1967" s="1"/>
      <c r="C1967" s="1"/>
      <c r="D1967" s="9">
        <v>2</v>
      </c>
      <c r="E1967" s="9">
        <v>1.4E-2</v>
      </c>
      <c r="F1967" s="9">
        <v>4.0090000000000003</v>
      </c>
      <c r="G1967" s="9">
        <v>0</v>
      </c>
      <c r="H1967" s="9">
        <v>224.333</v>
      </c>
      <c r="I1967" s="9">
        <v>-90</v>
      </c>
      <c r="J1967" s="9">
        <v>1.034</v>
      </c>
    </row>
    <row r="1968" spans="2:10" x14ac:dyDescent="0.25">
      <c r="B1968" s="1"/>
      <c r="C1968" s="1"/>
      <c r="D1968" s="9">
        <v>3</v>
      </c>
      <c r="E1968" s="9">
        <v>1.4E-2</v>
      </c>
      <c r="F1968" s="9">
        <v>0</v>
      </c>
      <c r="G1968" s="9">
        <v>0</v>
      </c>
      <c r="H1968" s="9">
        <v>0</v>
      </c>
      <c r="I1968" s="9">
        <v>-90</v>
      </c>
      <c r="J1968" s="9">
        <v>1.0069999999999999</v>
      </c>
    </row>
    <row r="1969" spans="2:10" x14ac:dyDescent="0.25">
      <c r="B1969" s="1"/>
      <c r="C1969" s="1"/>
      <c r="D1969" s="9">
        <v>4</v>
      </c>
      <c r="E1969" s="9">
        <v>1.4E-2</v>
      </c>
      <c r="F1969" s="9">
        <v>0</v>
      </c>
      <c r="G1969" s="9">
        <v>0</v>
      </c>
      <c r="H1969" s="9">
        <v>0</v>
      </c>
      <c r="I1969" s="9">
        <v>-90</v>
      </c>
      <c r="J1969" s="9">
        <v>0.99299999999999999</v>
      </c>
    </row>
    <row r="1970" spans="2:10" x14ac:dyDescent="0.25">
      <c r="B1970" s="1"/>
      <c r="C1970" s="1"/>
      <c r="D1970" s="9">
        <v>5</v>
      </c>
      <c r="E1970" s="9">
        <v>1.4E-2</v>
      </c>
      <c r="F1970" s="9">
        <v>2.23</v>
      </c>
      <c r="G1970" s="9">
        <v>0</v>
      </c>
      <c r="H1970" s="9">
        <v>165</v>
      </c>
      <c r="I1970" s="9">
        <v>-90</v>
      </c>
      <c r="J1970" s="9">
        <v>1.0069999999999999</v>
      </c>
    </row>
    <row r="1971" spans="2:10" x14ac:dyDescent="0.25">
      <c r="B1971" s="1"/>
      <c r="C1971" s="1"/>
      <c r="D1971" s="9">
        <v>6</v>
      </c>
      <c r="E1971" s="9">
        <v>1.6E-2</v>
      </c>
      <c r="F1971" s="9">
        <v>4.5339999999999998</v>
      </c>
      <c r="G1971" s="9">
        <v>0</v>
      </c>
      <c r="H1971" s="9">
        <v>222.667</v>
      </c>
      <c r="I1971" s="9">
        <v>-90</v>
      </c>
      <c r="J1971" s="9">
        <v>1.131</v>
      </c>
    </row>
    <row r="1972" spans="2:10" x14ac:dyDescent="0.25">
      <c r="B1972" s="1"/>
      <c r="C1972" s="1"/>
      <c r="D1972" s="9">
        <v>7</v>
      </c>
      <c r="E1972" s="9">
        <v>5.0000000000000001E-3</v>
      </c>
      <c r="F1972" s="9">
        <v>235.208</v>
      </c>
      <c r="G1972" s="9">
        <v>34.332999999999998</v>
      </c>
      <c r="H1972" s="9">
        <v>255</v>
      </c>
      <c r="I1972" s="9">
        <v>-90</v>
      </c>
      <c r="J1972" s="9">
        <v>0.317</v>
      </c>
    </row>
    <row r="1973" spans="2:10" x14ac:dyDescent="0.25">
      <c r="B1973" s="1"/>
      <c r="C1973" s="1"/>
      <c r="D1973" s="9">
        <v>8</v>
      </c>
      <c r="E1973" s="9">
        <v>8.9999999999999993E-3</v>
      </c>
      <c r="F1973" s="9">
        <v>242.12299999999999</v>
      </c>
      <c r="G1973" s="9">
        <v>0</v>
      </c>
      <c r="H1973" s="9">
        <v>255</v>
      </c>
      <c r="I1973" s="9">
        <v>-90</v>
      </c>
      <c r="J1973" s="9">
        <v>0.621</v>
      </c>
    </row>
    <row r="1974" spans="2:10" x14ac:dyDescent="0.25">
      <c r="B1974" s="1"/>
      <c r="C1974" s="1"/>
      <c r="D1974" s="9">
        <v>9</v>
      </c>
      <c r="E1974" s="9">
        <v>2.5000000000000001E-2</v>
      </c>
      <c r="F1974" s="9">
        <v>247.59200000000001</v>
      </c>
      <c r="G1974" s="9">
        <v>0</v>
      </c>
      <c r="H1974" s="9">
        <v>255</v>
      </c>
      <c r="I1974" s="9">
        <v>-90</v>
      </c>
      <c r="J1974" s="9">
        <v>1.766</v>
      </c>
    </row>
    <row r="1975" spans="2:10" x14ac:dyDescent="0.25">
      <c r="B1975" s="1"/>
      <c r="C1975" s="1"/>
      <c r="D1975" s="9">
        <v>10</v>
      </c>
      <c r="E1975" s="9">
        <v>0.01</v>
      </c>
      <c r="F1975" s="9">
        <v>244.29599999999999</v>
      </c>
      <c r="G1975" s="9">
        <v>0</v>
      </c>
      <c r="H1975" s="9">
        <v>255</v>
      </c>
      <c r="I1975" s="9">
        <v>-90</v>
      </c>
      <c r="J1975" s="9">
        <v>0.73099999999999998</v>
      </c>
    </row>
    <row r="1976" spans="2:10" x14ac:dyDescent="0.25">
      <c r="B1976" s="1"/>
      <c r="C1976" s="1"/>
      <c r="D1976" s="9">
        <v>11</v>
      </c>
      <c r="E1976" s="9">
        <v>1.4E-2</v>
      </c>
      <c r="F1976" s="9">
        <v>243.79499999999999</v>
      </c>
      <c r="G1976" s="9">
        <v>0</v>
      </c>
      <c r="H1976" s="9">
        <v>255</v>
      </c>
      <c r="I1976" s="9">
        <v>-90</v>
      </c>
      <c r="J1976" s="9">
        <v>0.99299999999999999</v>
      </c>
    </row>
    <row r="1977" spans="2:10" x14ac:dyDescent="0.25">
      <c r="B1977" s="1"/>
      <c r="C1977" s="1"/>
      <c r="D1977" s="9">
        <v>12</v>
      </c>
      <c r="E1977" s="9">
        <v>0.01</v>
      </c>
      <c r="F1977" s="9">
        <v>250.88900000000001</v>
      </c>
      <c r="G1977" s="9">
        <v>45.332999999999998</v>
      </c>
      <c r="H1977" s="9">
        <v>255</v>
      </c>
      <c r="I1977" s="9">
        <v>-90</v>
      </c>
      <c r="J1977" s="9">
        <v>0.69</v>
      </c>
    </row>
    <row r="1978" spans="2:10" x14ac:dyDescent="0.25">
      <c r="B1978" s="1"/>
      <c r="C1978" s="1"/>
      <c r="D1978" s="9">
        <v>13</v>
      </c>
      <c r="E1978" s="9">
        <v>30.012</v>
      </c>
      <c r="F1978" s="9">
        <v>218.73599999999999</v>
      </c>
      <c r="G1978" s="9">
        <v>0</v>
      </c>
      <c r="H1978" s="9">
        <v>255</v>
      </c>
      <c r="I1978" s="9">
        <v>0</v>
      </c>
      <c r="J1978" s="9">
        <v>0</v>
      </c>
    </row>
    <row r="1979" spans="2:10" x14ac:dyDescent="0.25">
      <c r="B1979" s="1"/>
      <c r="C1979" s="1"/>
      <c r="D1979" s="9">
        <v>14</v>
      </c>
      <c r="E1979" s="9">
        <v>1E-3</v>
      </c>
      <c r="F1979" s="9">
        <v>0</v>
      </c>
      <c r="G1979" s="9">
        <v>0</v>
      </c>
      <c r="H1979" s="9">
        <v>0</v>
      </c>
      <c r="I1979" s="9">
        <v>-90</v>
      </c>
      <c r="J1979" s="9">
        <v>8.3000000000000004E-2</v>
      </c>
    </row>
    <row r="1980" spans="2:10" x14ac:dyDescent="0.25">
      <c r="B1980" s="1"/>
      <c r="C1980" s="1"/>
      <c r="D1980" s="9">
        <v>15</v>
      </c>
      <c r="E1980" s="9">
        <v>2E-3</v>
      </c>
      <c r="F1980" s="9">
        <v>60</v>
      </c>
      <c r="G1980" s="9">
        <v>0</v>
      </c>
      <c r="H1980" s="9">
        <v>76.332999999999998</v>
      </c>
      <c r="I1980" s="9">
        <v>-90</v>
      </c>
      <c r="J1980" s="9">
        <v>0.152</v>
      </c>
    </row>
    <row r="1981" spans="2:10" x14ac:dyDescent="0.25">
      <c r="B1981" s="1"/>
      <c r="C1981" s="1"/>
      <c r="D1981" s="9">
        <v>16</v>
      </c>
      <c r="E1981" s="9">
        <v>30.012</v>
      </c>
      <c r="F1981" s="9">
        <v>218.73599999999999</v>
      </c>
      <c r="G1981" s="9">
        <v>0</v>
      </c>
      <c r="H1981" s="9">
        <v>255</v>
      </c>
      <c r="I1981" s="9">
        <v>0</v>
      </c>
      <c r="J1981" s="9">
        <v>0</v>
      </c>
    </row>
    <row r="1982" spans="2:10" x14ac:dyDescent="0.25">
      <c r="B1982" s="1"/>
      <c r="C1982" s="1"/>
      <c r="D1982" s="9">
        <v>17</v>
      </c>
      <c r="E1982" s="9">
        <v>2E-3</v>
      </c>
      <c r="F1982" s="9">
        <v>0</v>
      </c>
      <c r="G1982" s="9">
        <v>0</v>
      </c>
      <c r="H1982" s="9">
        <v>0</v>
      </c>
      <c r="I1982" s="9">
        <v>-90</v>
      </c>
      <c r="J1982" s="9">
        <v>9.7000000000000003E-2</v>
      </c>
    </row>
    <row r="1983" spans="2:10" x14ac:dyDescent="0.25">
      <c r="B1983" s="1"/>
      <c r="C1983" s="1"/>
      <c r="D1983" s="9">
        <v>18</v>
      </c>
      <c r="E1983" s="9">
        <v>2E-3</v>
      </c>
      <c r="F1983" s="9">
        <v>21.757999999999999</v>
      </c>
      <c r="G1983" s="9">
        <v>0</v>
      </c>
      <c r="H1983" s="9">
        <v>124</v>
      </c>
      <c r="I1983" s="9">
        <v>-90</v>
      </c>
      <c r="J1983" s="9">
        <v>0.13800000000000001</v>
      </c>
    </row>
    <row r="1984" spans="2:10" x14ac:dyDescent="0.25">
      <c r="B1984" s="1"/>
      <c r="C1984" s="1"/>
      <c r="D1984" s="9">
        <v>19</v>
      </c>
      <c r="E1984" s="9">
        <v>1E-3</v>
      </c>
      <c r="F1984" s="9">
        <v>16.905000000000001</v>
      </c>
      <c r="G1984" s="9">
        <v>0</v>
      </c>
      <c r="H1984" s="9">
        <v>114.667</v>
      </c>
      <c r="I1984" s="9">
        <v>-90</v>
      </c>
      <c r="J1984" s="9">
        <v>8.3000000000000004E-2</v>
      </c>
    </row>
    <row r="1985" spans="1:14" x14ac:dyDescent="0.25">
      <c r="B1985" s="1"/>
      <c r="C1985" s="1"/>
      <c r="D1985" s="9">
        <v>20</v>
      </c>
      <c r="E1985" s="9">
        <v>2E-3</v>
      </c>
      <c r="F1985" s="9">
        <v>18.852</v>
      </c>
      <c r="G1985" s="9">
        <v>0</v>
      </c>
      <c r="H1985" s="9">
        <v>24</v>
      </c>
      <c r="I1985" s="9">
        <v>-90</v>
      </c>
      <c r="J1985" s="9">
        <v>0.11</v>
      </c>
    </row>
    <row r="1986" spans="1:14" x14ac:dyDescent="0.25">
      <c r="B1986" s="1"/>
      <c r="C1986" s="1"/>
      <c r="D1986" s="9">
        <v>21</v>
      </c>
      <c r="E1986" s="9">
        <v>2E-3</v>
      </c>
      <c r="F1986" s="9">
        <v>0</v>
      </c>
      <c r="G1986" s="9">
        <v>0</v>
      </c>
      <c r="H1986" s="9">
        <v>0</v>
      </c>
      <c r="I1986" s="9">
        <v>-90</v>
      </c>
      <c r="J1986" s="9">
        <v>0.124</v>
      </c>
    </row>
    <row r="1987" spans="1:14" x14ac:dyDescent="0.25">
      <c r="B1987" s="1"/>
      <c r="C1987" s="1"/>
      <c r="D1987" s="9">
        <v>22</v>
      </c>
      <c r="E1987" s="10">
        <v>5.7070000000000005E-4</v>
      </c>
      <c r="F1987" s="9">
        <v>18</v>
      </c>
      <c r="G1987" s="9">
        <v>0</v>
      </c>
      <c r="H1987" s="9">
        <v>40</v>
      </c>
      <c r="I1987" s="9">
        <v>-90</v>
      </c>
      <c r="J1987" s="9">
        <v>2.8000000000000001E-2</v>
      </c>
    </row>
    <row r="1988" spans="1:14" x14ac:dyDescent="0.25">
      <c r="B1988" s="1"/>
      <c r="C1988" s="1"/>
      <c r="D1988" s="9">
        <v>23</v>
      </c>
      <c r="E1988" s="9">
        <v>2E-3</v>
      </c>
      <c r="F1988" s="9">
        <v>0</v>
      </c>
      <c r="G1988" s="9">
        <v>0</v>
      </c>
      <c r="H1988" s="9">
        <v>0</v>
      </c>
      <c r="I1988" s="9">
        <v>-90</v>
      </c>
      <c r="J1988" s="9">
        <v>9.7000000000000003E-2</v>
      </c>
    </row>
    <row r="1989" spans="1:14" x14ac:dyDescent="0.25">
      <c r="B1989" s="1"/>
      <c r="C1989" s="1"/>
      <c r="D1989" s="9">
        <v>24</v>
      </c>
      <c r="E1989" s="9">
        <v>2E-3</v>
      </c>
      <c r="F1989" s="9">
        <v>49.792000000000002</v>
      </c>
      <c r="G1989" s="9">
        <v>0</v>
      </c>
      <c r="H1989" s="9">
        <v>70.667000000000002</v>
      </c>
      <c r="I1989" s="9">
        <v>-90</v>
      </c>
      <c r="J1989" s="9">
        <v>9.7000000000000003E-2</v>
      </c>
    </row>
    <row r="1990" spans="1:14" x14ac:dyDescent="0.25">
      <c r="B1990" s="1"/>
      <c r="C1990" s="1"/>
      <c r="D1990" s="1"/>
      <c r="E1990" s="1"/>
      <c r="G1990" s="1"/>
    </row>
    <row r="1991" spans="1:14" x14ac:dyDescent="0.25">
      <c r="B1991" s="1"/>
      <c r="C1991" s="1"/>
      <c r="D1991" s="1"/>
      <c r="E1991" s="1"/>
      <c r="G1991" s="1"/>
    </row>
    <row r="1992" spans="1:14" ht="18.600000000000001" customHeight="1" x14ac:dyDescent="0.25">
      <c r="A1992" s="1">
        <v>35</v>
      </c>
      <c r="B1992" s="1" t="s">
        <v>280</v>
      </c>
      <c r="C1992" s="1" t="s">
        <v>16</v>
      </c>
      <c r="D1992" s="1"/>
      <c r="E1992" s="1" t="s">
        <v>282</v>
      </c>
      <c r="F1992" t="s">
        <v>29</v>
      </c>
      <c r="G1992" s="1" t="s">
        <v>283</v>
      </c>
      <c r="H1992">
        <v>3</v>
      </c>
      <c r="I1992">
        <v>1.032</v>
      </c>
      <c r="J1992">
        <v>0.31349199999999999</v>
      </c>
      <c r="K1992">
        <v>3</v>
      </c>
      <c r="L1992">
        <v>0.52500000000000002</v>
      </c>
      <c r="M1992">
        <v>0.100456</v>
      </c>
    </row>
    <row r="1993" spans="1:14" ht="18.600000000000001" customHeight="1" x14ac:dyDescent="0.25">
      <c r="B1993" s="1" t="s">
        <v>280</v>
      </c>
      <c r="C1993" s="1" t="s">
        <v>16</v>
      </c>
      <c r="D1993" s="1"/>
      <c r="E1993" s="1" t="s">
        <v>282</v>
      </c>
      <c r="F1993" t="s">
        <v>29</v>
      </c>
      <c r="G1993" s="1" t="s">
        <v>284</v>
      </c>
      <c r="H1993">
        <v>3</v>
      </c>
      <c r="I1993">
        <v>1.044</v>
      </c>
      <c r="J1993">
        <v>0.50574399999999997</v>
      </c>
      <c r="K1993">
        <v>3</v>
      </c>
      <c r="L1993">
        <v>1.131</v>
      </c>
      <c r="M1993">
        <v>0.100456</v>
      </c>
    </row>
    <row r="1994" spans="1:14" ht="18.600000000000001" customHeight="1" x14ac:dyDescent="0.25">
      <c r="B1994" s="1" t="s">
        <v>280</v>
      </c>
      <c r="C1994" s="1" t="s">
        <v>16</v>
      </c>
      <c r="D1994" s="1"/>
      <c r="E1994" s="1" t="s">
        <v>282</v>
      </c>
      <c r="F1994" t="s">
        <v>29</v>
      </c>
      <c r="G1994" s="1" t="s">
        <v>285</v>
      </c>
      <c r="H1994">
        <v>3</v>
      </c>
      <c r="I1994">
        <v>0.997</v>
      </c>
      <c r="J1994">
        <v>0.23208800000000002</v>
      </c>
      <c r="K1994">
        <v>3</v>
      </c>
      <c r="L1994">
        <v>0.53100000000000003</v>
      </c>
      <c r="M1994">
        <v>2.9444000000000001E-2</v>
      </c>
    </row>
    <row r="1995" spans="1:14" s="1" customFormat="1" ht="18.600000000000001" customHeight="1" x14ac:dyDescent="0.25">
      <c r="A1995"/>
      <c r="B1995" s="1" t="s">
        <v>280</v>
      </c>
      <c r="C1995" s="1" t="s">
        <v>16</v>
      </c>
      <c r="E1995" s="1" t="s">
        <v>282</v>
      </c>
      <c r="F1995" t="s">
        <v>29</v>
      </c>
      <c r="G1995" s="1" t="s">
        <v>286</v>
      </c>
      <c r="H1995">
        <v>3</v>
      </c>
      <c r="I1995">
        <v>1.2589999999999999</v>
      </c>
      <c r="J1995">
        <v>3.9835999999999996E-2</v>
      </c>
      <c r="K1995">
        <v>3</v>
      </c>
      <c r="L1995">
        <v>0.92700000000000005</v>
      </c>
      <c r="M1995">
        <v>0.21130399999999999</v>
      </c>
      <c r="N1995"/>
    </row>
    <row r="1996" spans="1:14" ht="18.600000000000001" customHeight="1" x14ac:dyDescent="0.25">
      <c r="B1996" s="1" t="s">
        <v>280</v>
      </c>
      <c r="C1996" s="1" t="s">
        <v>16</v>
      </c>
      <c r="D1996" s="1"/>
      <c r="E1996" s="1" t="s">
        <v>282</v>
      </c>
      <c r="F1996" t="s">
        <v>29</v>
      </c>
      <c r="G1996" s="1" t="s">
        <v>287</v>
      </c>
      <c r="H1996">
        <v>3</v>
      </c>
      <c r="I1996">
        <v>0.86299999999999999</v>
      </c>
      <c r="J1996">
        <v>0.19225200000000001</v>
      </c>
      <c r="K1996">
        <v>3</v>
      </c>
      <c r="L1996">
        <v>1.452</v>
      </c>
      <c r="M1996">
        <v>3.9835999999999996E-2</v>
      </c>
    </row>
    <row r="1997" spans="1:14" ht="18.600000000000001" customHeight="1" x14ac:dyDescent="0.25">
      <c r="B1997" s="1" t="s">
        <v>280</v>
      </c>
      <c r="C1997" s="1" t="s">
        <v>16</v>
      </c>
      <c r="D1997" s="1"/>
      <c r="E1997" s="1" t="s">
        <v>282</v>
      </c>
      <c r="F1997" t="s">
        <v>29</v>
      </c>
      <c r="G1997" s="1" t="s">
        <v>288</v>
      </c>
      <c r="H1997">
        <v>3</v>
      </c>
      <c r="I1997">
        <v>1.137</v>
      </c>
      <c r="J1997">
        <v>5.0228000000000002E-2</v>
      </c>
      <c r="K1997">
        <v>3</v>
      </c>
      <c r="L1997">
        <v>1.446</v>
      </c>
      <c r="M1997">
        <v>0</v>
      </c>
    </row>
    <row r="1999" spans="1:14" x14ac:dyDescent="0.25">
      <c r="B1999" s="1"/>
      <c r="C1999" s="1"/>
      <c r="D1999" s="1"/>
      <c r="E1999" s="1"/>
      <c r="G1999" s="1"/>
    </row>
    <row r="2000" spans="1:14" x14ac:dyDescent="0.25">
      <c r="B2000" s="1"/>
      <c r="C2000" s="1"/>
      <c r="E2000" t="s">
        <v>373</v>
      </c>
      <c r="F2000" t="s">
        <v>374</v>
      </c>
      <c r="G2000" t="s">
        <v>375</v>
      </c>
      <c r="H2000" t="s">
        <v>376</v>
      </c>
      <c r="I2000" t="s">
        <v>377</v>
      </c>
      <c r="J2000" t="s">
        <v>378</v>
      </c>
      <c r="L2000" t="s">
        <v>379</v>
      </c>
      <c r="M2000" t="s">
        <v>380</v>
      </c>
    </row>
    <row r="2001" spans="2:13" x14ac:dyDescent="0.25">
      <c r="B2001" s="1"/>
      <c r="C2001" s="1"/>
      <c r="D2001" s="9">
        <v>1</v>
      </c>
      <c r="E2001" s="9">
        <v>3.0000000000000001E-3</v>
      </c>
      <c r="F2001" s="9">
        <v>157.13200000000001</v>
      </c>
      <c r="G2001" s="9">
        <v>67.667000000000002</v>
      </c>
      <c r="H2001" s="9">
        <v>164</v>
      </c>
      <c r="I2001" s="9">
        <v>-90</v>
      </c>
      <c r="J2001" s="9">
        <v>0.52500000000000002</v>
      </c>
      <c r="L2001" s="9">
        <v>0.52500000000000002</v>
      </c>
      <c r="M2001">
        <f>1.732*J2013</f>
        <v>0.100456</v>
      </c>
    </row>
    <row r="2002" spans="2:13" x14ac:dyDescent="0.25">
      <c r="B2002" s="1"/>
      <c r="C2002" s="1"/>
      <c r="D2002" s="9">
        <v>2</v>
      </c>
      <c r="E2002" s="9">
        <v>7.0000000000000001E-3</v>
      </c>
      <c r="F2002" s="9">
        <v>152.179</v>
      </c>
      <c r="G2002" s="9">
        <v>65.332999999999998</v>
      </c>
      <c r="H2002" s="9">
        <v>167.333</v>
      </c>
      <c r="I2002" s="9">
        <v>-90</v>
      </c>
      <c r="J2002" s="9">
        <v>1.131</v>
      </c>
      <c r="L2002" s="9">
        <v>1.131</v>
      </c>
      <c r="M2002">
        <f t="shared" ref="M2002:M2012" si="68">1.732*J2014</f>
        <v>0.100456</v>
      </c>
    </row>
    <row r="2003" spans="2:13" x14ac:dyDescent="0.25">
      <c r="B2003" s="1"/>
      <c r="C2003" s="1"/>
      <c r="D2003" s="9">
        <v>3</v>
      </c>
      <c r="E2003" s="9">
        <v>3.0000000000000001E-3</v>
      </c>
      <c r="F2003" s="9">
        <v>157.101</v>
      </c>
      <c r="G2003" s="9">
        <v>67</v>
      </c>
      <c r="H2003" s="9">
        <v>179.667</v>
      </c>
      <c r="I2003" s="9">
        <v>-90</v>
      </c>
      <c r="J2003" s="9">
        <v>0.53100000000000003</v>
      </c>
      <c r="L2003" s="9">
        <v>0.53100000000000003</v>
      </c>
      <c r="M2003">
        <f t="shared" si="68"/>
        <v>2.9444000000000001E-2</v>
      </c>
    </row>
    <row r="2004" spans="2:13" x14ac:dyDescent="0.25">
      <c r="B2004" s="1"/>
      <c r="C2004" s="1"/>
      <c r="D2004" s="9">
        <v>4</v>
      </c>
      <c r="E2004" s="9">
        <v>5.0000000000000001E-3</v>
      </c>
      <c r="F2004" s="9">
        <v>158.86500000000001</v>
      </c>
      <c r="G2004" s="9">
        <v>66.332999999999998</v>
      </c>
      <c r="H2004" s="9">
        <v>176.667</v>
      </c>
      <c r="I2004" s="9">
        <v>-90</v>
      </c>
      <c r="J2004" s="9">
        <v>0.92700000000000005</v>
      </c>
      <c r="L2004" s="9">
        <v>0.92700000000000005</v>
      </c>
      <c r="M2004">
        <f t="shared" si="68"/>
        <v>0.21130399999999999</v>
      </c>
    </row>
    <row r="2005" spans="2:13" x14ac:dyDescent="0.25">
      <c r="B2005" s="1"/>
      <c r="C2005" s="1"/>
      <c r="D2005" s="9">
        <v>5</v>
      </c>
      <c r="E2005" s="9">
        <v>8.0000000000000002E-3</v>
      </c>
      <c r="F2005" s="9">
        <v>155.35499999999999</v>
      </c>
      <c r="G2005" s="9">
        <v>124.333</v>
      </c>
      <c r="H2005" s="9">
        <v>227.333</v>
      </c>
      <c r="I2005" s="9">
        <v>-90</v>
      </c>
      <c r="J2005" s="9">
        <v>1.452</v>
      </c>
      <c r="L2005" s="9">
        <v>1.452</v>
      </c>
      <c r="M2005">
        <f t="shared" si="68"/>
        <v>3.9835999999999996E-2</v>
      </c>
    </row>
    <row r="2006" spans="2:13" x14ac:dyDescent="0.25">
      <c r="B2006" s="1"/>
      <c r="C2006" s="1"/>
      <c r="D2006" s="9">
        <v>6</v>
      </c>
      <c r="E2006" s="9">
        <v>8.0000000000000002E-3</v>
      </c>
      <c r="F2006" s="9">
        <v>158.50299999999999</v>
      </c>
      <c r="G2006" s="9">
        <v>128.333</v>
      </c>
      <c r="H2006" s="9">
        <v>166.333</v>
      </c>
      <c r="I2006" s="9">
        <v>-90</v>
      </c>
      <c r="J2006" s="9">
        <v>1.446</v>
      </c>
      <c r="L2006" s="9">
        <v>1.446</v>
      </c>
      <c r="M2006">
        <f t="shared" si="68"/>
        <v>0</v>
      </c>
    </row>
    <row r="2007" spans="2:13" x14ac:dyDescent="0.25">
      <c r="B2007" s="1"/>
      <c r="C2007" s="1"/>
      <c r="D2007" s="9">
        <v>7</v>
      </c>
      <c r="E2007" s="9">
        <v>6.0000000000000001E-3</v>
      </c>
      <c r="F2007" s="9">
        <v>165.08099999999999</v>
      </c>
      <c r="G2007" s="9">
        <v>70.332999999999998</v>
      </c>
      <c r="H2007" s="9">
        <v>178.333</v>
      </c>
      <c r="I2007" s="9">
        <v>-90</v>
      </c>
      <c r="J2007" s="9">
        <v>1.032</v>
      </c>
      <c r="L2007" s="9">
        <v>1.032</v>
      </c>
      <c r="M2007">
        <f t="shared" si="68"/>
        <v>0.31349199999999999</v>
      </c>
    </row>
    <row r="2008" spans="2:13" x14ac:dyDescent="0.25">
      <c r="B2008" s="1"/>
      <c r="C2008" s="1"/>
      <c r="D2008" s="9">
        <v>8</v>
      </c>
      <c r="E2008" s="9">
        <v>6.0000000000000001E-3</v>
      </c>
      <c r="F2008" s="9">
        <v>156.72200000000001</v>
      </c>
      <c r="G2008" s="9">
        <v>148.667</v>
      </c>
      <c r="H2008" s="9">
        <v>169</v>
      </c>
      <c r="I2008" s="9">
        <v>-90</v>
      </c>
      <c r="J2008" s="9">
        <v>1.044</v>
      </c>
      <c r="L2008" s="9">
        <v>1.044</v>
      </c>
      <c r="M2008">
        <f t="shared" si="68"/>
        <v>0.50574399999999997</v>
      </c>
    </row>
    <row r="2009" spans="2:13" x14ac:dyDescent="0.25">
      <c r="B2009" s="1"/>
      <c r="C2009" s="1"/>
      <c r="D2009" s="9">
        <v>9</v>
      </c>
      <c r="E2009" s="9">
        <v>6.0000000000000001E-3</v>
      </c>
      <c r="F2009" s="9">
        <v>165.864</v>
      </c>
      <c r="G2009" s="9">
        <v>67.332999999999998</v>
      </c>
      <c r="H2009" s="9">
        <v>172.333</v>
      </c>
      <c r="I2009" s="9">
        <v>-90</v>
      </c>
      <c r="J2009" s="9">
        <v>0.997</v>
      </c>
      <c r="L2009" s="9">
        <v>0.997</v>
      </c>
      <c r="M2009">
        <f t="shared" si="68"/>
        <v>0.23208800000000002</v>
      </c>
    </row>
    <row r="2010" spans="2:13" x14ac:dyDescent="0.25">
      <c r="B2010" s="1"/>
      <c r="C2010" s="1"/>
      <c r="D2010" s="9">
        <v>10</v>
      </c>
      <c r="E2010" s="9">
        <v>7.0000000000000001E-3</v>
      </c>
      <c r="F2010" s="9">
        <v>163.309</v>
      </c>
      <c r="G2010" s="9">
        <v>127.667</v>
      </c>
      <c r="H2010" s="9">
        <v>200.333</v>
      </c>
      <c r="I2010" s="9">
        <v>-90</v>
      </c>
      <c r="J2010" s="9">
        <v>1.2589999999999999</v>
      </c>
      <c r="L2010" s="9">
        <v>1.2589999999999999</v>
      </c>
      <c r="M2010">
        <f t="shared" si="68"/>
        <v>3.9835999999999996E-2</v>
      </c>
    </row>
    <row r="2011" spans="2:13" x14ac:dyDescent="0.25">
      <c r="B2011" s="1"/>
      <c r="C2011" s="1"/>
      <c r="D2011" s="9">
        <v>11</v>
      </c>
      <c r="E2011" s="9">
        <v>5.0000000000000001E-3</v>
      </c>
      <c r="F2011" s="9">
        <v>165.69399999999999</v>
      </c>
      <c r="G2011" s="9">
        <v>136</v>
      </c>
      <c r="H2011" s="9">
        <v>172.667</v>
      </c>
      <c r="I2011" s="9">
        <v>-90</v>
      </c>
      <c r="J2011" s="9">
        <v>0.86299999999999999</v>
      </c>
      <c r="L2011" s="9">
        <v>0.86299999999999999</v>
      </c>
      <c r="M2011">
        <f t="shared" si="68"/>
        <v>0.19225200000000001</v>
      </c>
    </row>
    <row r="2012" spans="2:13" x14ac:dyDescent="0.25">
      <c r="B2012" s="1"/>
      <c r="C2012" s="1"/>
      <c r="D2012" s="9">
        <v>12</v>
      </c>
      <c r="E2012" s="9">
        <v>7.0000000000000001E-3</v>
      </c>
      <c r="F2012" s="9">
        <v>166.37200000000001</v>
      </c>
      <c r="G2012" s="9">
        <v>136.333</v>
      </c>
      <c r="H2012" s="9">
        <v>172</v>
      </c>
      <c r="I2012" s="9">
        <v>-90</v>
      </c>
      <c r="J2012" s="9">
        <v>1.137</v>
      </c>
      <c r="L2012" s="9">
        <v>1.137</v>
      </c>
      <c r="M2012">
        <f t="shared" si="68"/>
        <v>5.0228000000000002E-2</v>
      </c>
    </row>
    <row r="2013" spans="2:13" x14ac:dyDescent="0.25">
      <c r="B2013" s="1"/>
      <c r="C2013" s="1"/>
      <c r="D2013" s="9">
        <v>13</v>
      </c>
      <c r="E2013" s="10">
        <v>3.7399999999999998E-4</v>
      </c>
      <c r="F2013" s="9">
        <v>214.48500000000001</v>
      </c>
      <c r="G2013" s="9">
        <v>102</v>
      </c>
      <c r="H2013" s="9">
        <v>248</v>
      </c>
      <c r="I2013" s="9">
        <v>-90</v>
      </c>
      <c r="J2013" s="9">
        <v>5.8000000000000003E-2</v>
      </c>
    </row>
    <row r="2014" spans="2:13" x14ac:dyDescent="0.25">
      <c r="B2014" s="1"/>
      <c r="C2014" s="1"/>
      <c r="D2014" s="9">
        <v>14</v>
      </c>
      <c r="E2014" s="10">
        <v>3.7399999999999998E-4</v>
      </c>
      <c r="F2014" s="9">
        <v>78.454999999999998</v>
      </c>
      <c r="G2014" s="9">
        <v>13</v>
      </c>
      <c r="H2014" s="9">
        <v>146.333</v>
      </c>
      <c r="I2014" s="9">
        <v>-90</v>
      </c>
      <c r="J2014" s="9">
        <v>5.8000000000000003E-2</v>
      </c>
    </row>
    <row r="2015" spans="2:13" x14ac:dyDescent="0.25">
      <c r="B2015" s="1"/>
      <c r="C2015" s="1"/>
      <c r="D2015" s="9">
        <v>15</v>
      </c>
      <c r="E2015" s="10">
        <v>1.36E-4</v>
      </c>
      <c r="F2015" s="9">
        <v>91.582999999999998</v>
      </c>
      <c r="G2015" s="9">
        <v>42.667000000000002</v>
      </c>
      <c r="H2015" s="9">
        <v>152.667</v>
      </c>
      <c r="I2015" s="9">
        <v>-90</v>
      </c>
      <c r="J2015" s="9">
        <v>1.7000000000000001E-2</v>
      </c>
    </row>
    <row r="2016" spans="2:13" x14ac:dyDescent="0.25">
      <c r="B2016" s="1"/>
      <c r="C2016" s="1"/>
      <c r="D2016" s="9">
        <v>16</v>
      </c>
      <c r="E2016" s="10">
        <v>7.4799999999999997E-4</v>
      </c>
      <c r="F2016" s="9">
        <v>68.302999999999997</v>
      </c>
      <c r="G2016" s="9">
        <v>23</v>
      </c>
      <c r="H2016" s="9">
        <v>135.667</v>
      </c>
      <c r="I2016" s="9">
        <v>-90</v>
      </c>
      <c r="J2016" s="9">
        <v>0.122</v>
      </c>
    </row>
    <row r="2017" spans="2:13" x14ac:dyDescent="0.25">
      <c r="B2017" s="1"/>
      <c r="C2017" s="1"/>
      <c r="D2017" s="9">
        <v>17</v>
      </c>
      <c r="E2017" s="10">
        <v>1.7000000000000001E-4</v>
      </c>
      <c r="F2017" s="9">
        <v>74.2</v>
      </c>
      <c r="G2017" s="9">
        <v>8.6669999999999998</v>
      </c>
      <c r="H2017" s="9">
        <v>139.667</v>
      </c>
      <c r="I2017" s="9">
        <v>-90</v>
      </c>
      <c r="J2017" s="9">
        <v>2.3E-2</v>
      </c>
    </row>
    <row r="2018" spans="2:13" x14ac:dyDescent="0.25">
      <c r="B2018" s="1"/>
      <c r="C2018" s="1"/>
      <c r="D2018" s="9">
        <v>18</v>
      </c>
      <c r="E2018" s="9">
        <v>9.5869999999999997</v>
      </c>
      <c r="F2018" s="9">
        <v>231.084</v>
      </c>
      <c r="G2018" s="9">
        <v>0</v>
      </c>
      <c r="H2018" s="9">
        <v>255</v>
      </c>
      <c r="I2018" s="9">
        <v>0</v>
      </c>
      <c r="J2018" s="9">
        <v>0</v>
      </c>
    </row>
    <row r="2019" spans="2:13" x14ac:dyDescent="0.25">
      <c r="B2019" s="1"/>
      <c r="C2019" s="1"/>
      <c r="D2019" s="9">
        <v>19</v>
      </c>
      <c r="E2019" s="9">
        <v>1E-3</v>
      </c>
      <c r="F2019" s="9">
        <v>43.99</v>
      </c>
      <c r="G2019" s="9">
        <v>13</v>
      </c>
      <c r="H2019" s="9">
        <v>86.667000000000002</v>
      </c>
      <c r="I2019" s="9">
        <v>-90</v>
      </c>
      <c r="J2019" s="9">
        <v>0.18099999999999999</v>
      </c>
    </row>
    <row r="2020" spans="2:13" x14ac:dyDescent="0.25">
      <c r="B2020" s="1"/>
      <c r="C2020" s="1"/>
      <c r="D2020" s="9">
        <v>20</v>
      </c>
      <c r="E2020" s="9">
        <v>2E-3</v>
      </c>
      <c r="F2020" s="9">
        <v>234.76499999999999</v>
      </c>
      <c r="G2020" s="9">
        <v>95</v>
      </c>
      <c r="H2020" s="9">
        <v>248</v>
      </c>
      <c r="I2020" s="9">
        <v>-90</v>
      </c>
      <c r="J2020" s="9">
        <v>0.29199999999999998</v>
      </c>
    </row>
    <row r="2021" spans="2:13" x14ac:dyDescent="0.25">
      <c r="B2021" s="1"/>
      <c r="C2021" s="1"/>
      <c r="D2021" s="9">
        <v>21</v>
      </c>
      <c r="E2021" s="10">
        <v>8.1599999999999999E-4</v>
      </c>
      <c r="F2021" s="9">
        <v>105.819</v>
      </c>
      <c r="G2021" s="9">
        <v>40</v>
      </c>
      <c r="H2021" s="9">
        <v>162</v>
      </c>
      <c r="I2021" s="9">
        <v>-90</v>
      </c>
      <c r="J2021" s="9">
        <v>0.13400000000000001</v>
      </c>
    </row>
    <row r="2022" spans="2:13" x14ac:dyDescent="0.25">
      <c r="B2022" s="1"/>
      <c r="C2022" s="1"/>
      <c r="D2022" s="9">
        <v>22</v>
      </c>
      <c r="E2022" s="10">
        <v>1.7000000000000001E-4</v>
      </c>
      <c r="F2022" s="9">
        <v>61.267000000000003</v>
      </c>
      <c r="G2022" s="9">
        <v>14</v>
      </c>
      <c r="H2022" s="9">
        <v>127.667</v>
      </c>
      <c r="I2022" s="9">
        <v>-90</v>
      </c>
      <c r="J2022" s="9">
        <v>2.3E-2</v>
      </c>
    </row>
    <row r="2023" spans="2:13" x14ac:dyDescent="0.25">
      <c r="B2023" s="1"/>
      <c r="C2023" s="1"/>
      <c r="D2023" s="9">
        <v>23</v>
      </c>
      <c r="E2023" s="10">
        <v>6.8000000000000005E-4</v>
      </c>
      <c r="F2023" s="9">
        <v>230.38300000000001</v>
      </c>
      <c r="G2023" s="9">
        <v>114</v>
      </c>
      <c r="H2023" s="9">
        <v>255</v>
      </c>
      <c r="I2023" s="9">
        <v>-90</v>
      </c>
      <c r="J2023" s="9">
        <v>0.111</v>
      </c>
    </row>
    <row r="2024" spans="2:13" x14ac:dyDescent="0.25">
      <c r="B2024" s="1"/>
      <c r="C2024" s="1"/>
      <c r="D2024" s="9">
        <v>24</v>
      </c>
      <c r="E2024" s="10">
        <v>2.04E-4</v>
      </c>
      <c r="F2024" s="9">
        <v>131.05600000000001</v>
      </c>
      <c r="G2024" s="9">
        <v>55</v>
      </c>
      <c r="H2024" s="9">
        <v>177.333</v>
      </c>
      <c r="I2024" s="9">
        <v>-90</v>
      </c>
      <c r="J2024" s="9">
        <v>2.9000000000000001E-2</v>
      </c>
    </row>
    <row r="2025" spans="2:13" x14ac:dyDescent="0.25">
      <c r="B2025" s="1"/>
      <c r="C2025" s="1"/>
      <c r="D2025" s="1"/>
      <c r="E2025" s="9"/>
    </row>
    <row r="2026" spans="2:13" x14ac:dyDescent="0.25">
      <c r="B2026" s="1"/>
      <c r="C2026" s="1"/>
      <c r="D2026" s="1"/>
      <c r="E2026" s="9"/>
    </row>
    <row r="2027" spans="2:13" x14ac:dyDescent="0.25">
      <c r="B2027" s="1"/>
      <c r="C2027" s="1"/>
      <c r="D2027" s="1"/>
      <c r="E2027" s="9"/>
    </row>
    <row r="2028" spans="2:13" x14ac:dyDescent="0.25">
      <c r="B2028" s="1"/>
      <c r="C2028" s="1"/>
      <c r="D2028" s="1"/>
      <c r="E2028" s="9"/>
      <c r="F2028" s="10"/>
      <c r="G2028" s="9"/>
      <c r="H2028" s="9"/>
      <c r="I2028" s="9"/>
      <c r="J2028" s="9"/>
      <c r="K2028" s="9"/>
    </row>
    <row r="2029" spans="2:13" x14ac:dyDescent="0.25">
      <c r="B2029" s="1"/>
      <c r="C2029" s="1"/>
      <c r="D2029" s="1"/>
      <c r="E2029" s="1"/>
      <c r="G2029" s="1"/>
    </row>
    <row r="2030" spans="2:13" x14ac:dyDescent="0.25">
      <c r="B2030" s="1"/>
      <c r="C2030" s="1"/>
      <c r="D2030" s="1"/>
      <c r="E2030" s="1"/>
      <c r="G2030" s="1"/>
    </row>
    <row r="2031" spans="2:13" x14ac:dyDescent="0.25">
      <c r="B2031" s="1"/>
      <c r="C2031" s="1"/>
      <c r="D2031" s="1"/>
      <c r="E2031" s="1"/>
      <c r="G2031" s="1"/>
    </row>
    <row r="2032" spans="2:13" ht="18.600000000000001" customHeight="1" x14ac:dyDescent="0.25">
      <c r="B2032" s="1" t="s">
        <v>289</v>
      </c>
      <c r="C2032" s="1" t="s">
        <v>15</v>
      </c>
      <c r="D2032" s="1"/>
      <c r="E2032" s="1" t="s">
        <v>136</v>
      </c>
      <c r="F2032" t="s">
        <v>29</v>
      </c>
      <c r="G2032" s="1" t="s">
        <v>50</v>
      </c>
      <c r="H2032">
        <v>3</v>
      </c>
      <c r="I2032">
        <v>0.78800000000000003</v>
      </c>
      <c r="J2032">
        <v>0</v>
      </c>
      <c r="K2032">
        <v>3</v>
      </c>
      <c r="L2032">
        <v>1.0580000000000001</v>
      </c>
      <c r="M2032">
        <v>0.166272</v>
      </c>
    </row>
    <row r="2033" spans="1:14" ht="18.600000000000001" customHeight="1" x14ac:dyDescent="0.25">
      <c r="B2033" s="1" t="s">
        <v>289</v>
      </c>
      <c r="C2033" s="1" t="s">
        <v>15</v>
      </c>
      <c r="D2033" s="1"/>
      <c r="E2033" s="1" t="s">
        <v>136</v>
      </c>
      <c r="F2033" t="s">
        <v>29</v>
      </c>
      <c r="G2033" s="1" t="s">
        <v>49</v>
      </c>
      <c r="H2033">
        <v>3</v>
      </c>
      <c r="I2033">
        <v>0.61499999999999999</v>
      </c>
      <c r="J2033">
        <v>0</v>
      </c>
      <c r="K2033">
        <v>3</v>
      </c>
      <c r="L2033">
        <v>1</v>
      </c>
      <c r="M2033">
        <v>0.166272</v>
      </c>
    </row>
    <row r="2034" spans="1:14" s="1" customFormat="1" ht="18.600000000000001" customHeight="1" x14ac:dyDescent="0.25">
      <c r="A2034" s="1">
        <v>36</v>
      </c>
      <c r="B2034" s="1" t="s">
        <v>289</v>
      </c>
      <c r="C2034" s="1" t="s">
        <v>15</v>
      </c>
      <c r="E2034" s="1" t="s">
        <v>136</v>
      </c>
      <c r="F2034" t="s">
        <v>29</v>
      </c>
      <c r="G2034" s="1" t="s">
        <v>46</v>
      </c>
      <c r="H2034">
        <v>3</v>
      </c>
      <c r="I2034">
        <v>0.38500000000000001</v>
      </c>
      <c r="J2034">
        <v>0</v>
      </c>
      <c r="K2034">
        <v>3</v>
      </c>
      <c r="L2034">
        <v>1.0189999999999999</v>
      </c>
      <c r="M2034">
        <v>0.100456</v>
      </c>
      <c r="N2034"/>
    </row>
    <row r="2035" spans="1:14" ht="18.600000000000001" customHeight="1" x14ac:dyDescent="0.25">
      <c r="B2035" s="1" t="s">
        <v>289</v>
      </c>
      <c r="C2035" s="1" t="s">
        <v>15</v>
      </c>
      <c r="D2035" s="1"/>
      <c r="E2035" s="1" t="s">
        <v>136</v>
      </c>
      <c r="F2035" t="s">
        <v>29</v>
      </c>
      <c r="G2035" s="1" t="s">
        <v>43</v>
      </c>
      <c r="H2035">
        <v>3</v>
      </c>
      <c r="I2035">
        <v>2.2309999999999999</v>
      </c>
      <c r="J2035">
        <v>0.33254400000000001</v>
      </c>
      <c r="K2035">
        <v>3</v>
      </c>
      <c r="L2035">
        <v>1</v>
      </c>
      <c r="M2035">
        <v>0.100456</v>
      </c>
    </row>
    <row r="2036" spans="1:14" ht="18.600000000000001" customHeight="1" x14ac:dyDescent="0.25">
      <c r="B2036" s="1" t="s">
        <v>289</v>
      </c>
      <c r="C2036" s="1" t="s">
        <v>15</v>
      </c>
      <c r="D2036" s="1"/>
      <c r="E2036" s="1" t="s">
        <v>136</v>
      </c>
      <c r="F2036" t="s">
        <v>29</v>
      </c>
      <c r="G2036" s="1" t="s">
        <v>32</v>
      </c>
      <c r="H2036">
        <v>3</v>
      </c>
      <c r="I2036">
        <v>0.98</v>
      </c>
      <c r="J2036">
        <v>9.0063999999999991E-2</v>
      </c>
      <c r="K2036">
        <v>3</v>
      </c>
      <c r="L2036">
        <v>0.99299999999999999</v>
      </c>
      <c r="M2036">
        <v>9.0063999999999991E-2</v>
      </c>
    </row>
    <row r="2037" spans="1:14" ht="18.600000000000001" customHeight="1" x14ac:dyDescent="0.25">
      <c r="B2037" s="1" t="s">
        <v>289</v>
      </c>
      <c r="C2037" s="1" t="s">
        <v>15</v>
      </c>
      <c r="D2037" s="1"/>
      <c r="E2037" s="1" t="s">
        <v>136</v>
      </c>
      <c r="F2037" t="s">
        <v>29</v>
      </c>
      <c r="G2037" s="1" t="s">
        <v>185</v>
      </c>
      <c r="H2037">
        <v>3</v>
      </c>
      <c r="I2037">
        <v>1.425</v>
      </c>
      <c r="J2037">
        <v>0.18185999999999999</v>
      </c>
      <c r="K2037">
        <v>3</v>
      </c>
      <c r="L2037">
        <v>1.02</v>
      </c>
      <c r="M2037">
        <v>0</v>
      </c>
    </row>
    <row r="2038" spans="1:14" ht="18.600000000000001" customHeight="1" x14ac:dyDescent="0.25">
      <c r="B2038" s="1" t="s">
        <v>289</v>
      </c>
      <c r="C2038" s="1" t="s">
        <v>15</v>
      </c>
      <c r="D2038" s="1"/>
      <c r="E2038" s="1" t="s">
        <v>136</v>
      </c>
      <c r="F2038" t="s">
        <v>29</v>
      </c>
      <c r="G2038" s="1" t="s">
        <v>31</v>
      </c>
      <c r="H2038">
        <v>3</v>
      </c>
      <c r="I2038">
        <v>0.86299999999999999</v>
      </c>
      <c r="J2038">
        <v>4.5031999999999996E-2</v>
      </c>
      <c r="K2038">
        <v>3</v>
      </c>
      <c r="L2038">
        <v>0.99299999999999999</v>
      </c>
      <c r="M2038">
        <v>0</v>
      </c>
    </row>
    <row r="2039" spans="1:14" ht="18.600000000000001" customHeight="1" x14ac:dyDescent="0.25">
      <c r="B2039" s="1" t="s">
        <v>289</v>
      </c>
      <c r="C2039" s="1" t="s">
        <v>15</v>
      </c>
      <c r="D2039" s="1"/>
      <c r="E2039" s="1" t="s">
        <v>136</v>
      </c>
      <c r="F2039" t="s">
        <v>29</v>
      </c>
      <c r="G2039" s="1" t="s">
        <v>44</v>
      </c>
      <c r="H2039">
        <v>3</v>
      </c>
      <c r="I2039">
        <v>1.353</v>
      </c>
      <c r="J2039">
        <v>5.8888000000000003E-2</v>
      </c>
      <c r="K2039">
        <v>3</v>
      </c>
      <c r="L2039">
        <v>1.0169999999999999</v>
      </c>
      <c r="M2039">
        <v>0</v>
      </c>
    </row>
    <row r="2040" spans="1:14" ht="18.600000000000001" customHeight="1" x14ac:dyDescent="0.25">
      <c r="B2040" s="1" t="s">
        <v>289</v>
      </c>
      <c r="C2040" s="1" t="s">
        <v>15</v>
      </c>
      <c r="D2040" s="1"/>
      <c r="E2040" s="1" t="s">
        <v>136</v>
      </c>
      <c r="F2040" t="s">
        <v>29</v>
      </c>
      <c r="G2040" s="1" t="s">
        <v>114</v>
      </c>
      <c r="H2040">
        <v>3</v>
      </c>
      <c r="I2040">
        <v>1.069</v>
      </c>
      <c r="J2040">
        <v>0.10392</v>
      </c>
      <c r="K2040">
        <v>3</v>
      </c>
      <c r="L2040">
        <v>1</v>
      </c>
      <c r="M2040">
        <v>5.8888000000000003E-2</v>
      </c>
    </row>
    <row r="2041" spans="1:14" ht="18.600000000000001" customHeight="1" x14ac:dyDescent="0.25">
      <c r="B2041" s="1" t="s">
        <v>289</v>
      </c>
      <c r="C2041" s="1" t="s">
        <v>15</v>
      </c>
      <c r="D2041" s="1"/>
      <c r="E2041" s="1" t="s">
        <v>136</v>
      </c>
      <c r="F2041" t="s">
        <v>29</v>
      </c>
      <c r="G2041" s="1" t="s">
        <v>66</v>
      </c>
      <c r="H2041">
        <v>3</v>
      </c>
      <c r="I2041">
        <v>0.46600000000000003</v>
      </c>
      <c r="J2041">
        <v>7.4475999999999987E-2</v>
      </c>
      <c r="K2041">
        <v>3</v>
      </c>
      <c r="L2041">
        <v>1.0089999999999999</v>
      </c>
      <c r="M2041">
        <v>7.4475999999999987E-2</v>
      </c>
    </row>
    <row r="2042" spans="1:14" ht="18.600000000000001" customHeight="1" x14ac:dyDescent="0.25">
      <c r="B2042" s="1" t="s">
        <v>289</v>
      </c>
      <c r="C2042" s="1" t="s">
        <v>15</v>
      </c>
      <c r="D2042" s="1"/>
      <c r="E2042" s="1" t="s">
        <v>136</v>
      </c>
      <c r="F2042" t="s">
        <v>29</v>
      </c>
      <c r="G2042" s="1" t="s">
        <v>73</v>
      </c>
      <c r="H2042">
        <v>3</v>
      </c>
      <c r="I2042">
        <v>0.74299999999999999</v>
      </c>
      <c r="J2042">
        <v>0</v>
      </c>
      <c r="K2042">
        <v>3</v>
      </c>
      <c r="L2042">
        <v>1.014</v>
      </c>
      <c r="M2042">
        <v>9.8724000000000006E-2</v>
      </c>
    </row>
    <row r="2043" spans="1:14" ht="18.600000000000001" customHeight="1" x14ac:dyDescent="0.25">
      <c r="B2043" s="1" t="s">
        <v>289</v>
      </c>
      <c r="C2043" s="1" t="s">
        <v>15</v>
      </c>
      <c r="D2043" s="1"/>
      <c r="E2043" s="1" t="s">
        <v>136</v>
      </c>
      <c r="F2043" t="s">
        <v>29</v>
      </c>
      <c r="G2043" s="1" t="s">
        <v>107</v>
      </c>
      <c r="H2043">
        <v>3</v>
      </c>
      <c r="I2043">
        <v>0.95699999999999996</v>
      </c>
      <c r="J2043">
        <v>0</v>
      </c>
      <c r="K2043">
        <v>3</v>
      </c>
      <c r="L2043">
        <v>0.98599999999999999</v>
      </c>
      <c r="M2043">
        <v>0.14895199999999997</v>
      </c>
    </row>
    <row r="2044" spans="1:14" ht="18.600000000000001" customHeight="1" x14ac:dyDescent="0.25">
      <c r="B2044" s="1" t="s">
        <v>289</v>
      </c>
      <c r="C2044" s="1" t="s">
        <v>15</v>
      </c>
      <c r="D2044" s="1"/>
      <c r="E2044" s="1" t="s">
        <v>136</v>
      </c>
      <c r="F2044" t="s">
        <v>29</v>
      </c>
      <c r="G2044" s="1" t="s">
        <v>291</v>
      </c>
      <c r="H2044">
        <v>3</v>
      </c>
      <c r="I2044">
        <v>2.0859999999999999</v>
      </c>
      <c r="J2044">
        <v>0.32215199999999999</v>
      </c>
      <c r="K2044">
        <v>3</v>
      </c>
      <c r="L2044">
        <v>1.0289999999999999</v>
      </c>
      <c r="M2044">
        <v>0.51959999999999995</v>
      </c>
    </row>
    <row r="2045" spans="1:14" ht="18.600000000000001" customHeight="1" x14ac:dyDescent="0.25">
      <c r="B2045" s="1" t="s">
        <v>289</v>
      </c>
      <c r="C2045" s="1" t="s">
        <v>15</v>
      </c>
      <c r="D2045" s="1"/>
      <c r="E2045" s="1" t="s">
        <v>136</v>
      </c>
      <c r="F2045" t="s">
        <v>29</v>
      </c>
      <c r="G2045" s="1" t="s">
        <v>36</v>
      </c>
      <c r="H2045">
        <v>3</v>
      </c>
      <c r="I2045">
        <v>0.76400000000000001</v>
      </c>
      <c r="J2045">
        <v>0</v>
      </c>
      <c r="K2045">
        <v>3</v>
      </c>
      <c r="L2045">
        <v>1</v>
      </c>
      <c r="M2045">
        <v>5.7156000000000005E-2</v>
      </c>
    </row>
    <row r="2046" spans="1:14" x14ac:dyDescent="0.25">
      <c r="B2046" s="1"/>
      <c r="C2046" s="1"/>
      <c r="D2046" s="1"/>
      <c r="E2046" s="1"/>
      <c r="G2046" s="1"/>
    </row>
    <row r="2047" spans="1:14" x14ac:dyDescent="0.25">
      <c r="B2047" s="1"/>
      <c r="C2047" s="1"/>
      <c r="E2047" t="s">
        <v>373</v>
      </c>
      <c r="F2047" t="s">
        <v>374</v>
      </c>
      <c r="G2047" t="s">
        <v>375</v>
      </c>
      <c r="H2047" t="s">
        <v>376</v>
      </c>
      <c r="I2047" t="s">
        <v>377</v>
      </c>
      <c r="J2047" t="s">
        <v>378</v>
      </c>
      <c r="L2047" t="s">
        <v>379</v>
      </c>
      <c r="M2047" t="s">
        <v>380</v>
      </c>
    </row>
    <row r="2048" spans="1:14" x14ac:dyDescent="0.25">
      <c r="B2048" s="1"/>
      <c r="C2048" s="1"/>
      <c r="D2048" s="9">
        <v>1</v>
      </c>
      <c r="E2048" s="9">
        <v>2.1000000000000001E-2</v>
      </c>
      <c r="F2048" s="9">
        <v>204.06</v>
      </c>
      <c r="G2048" s="9">
        <v>16</v>
      </c>
      <c r="H2048" s="9">
        <v>255</v>
      </c>
      <c r="I2048" s="9">
        <v>-90</v>
      </c>
      <c r="J2048" s="9">
        <v>1.0580000000000001</v>
      </c>
      <c r="L2048" s="9">
        <v>1.0580000000000001</v>
      </c>
      <c r="M2048">
        <f>1.732*J2056</f>
        <v>0.166272</v>
      </c>
    </row>
    <row r="2049" spans="2:13" x14ac:dyDescent="0.25">
      <c r="B2049" s="1"/>
      <c r="C2049" s="1"/>
      <c r="D2049" s="9">
        <v>2</v>
      </c>
      <c r="E2049" s="9">
        <v>0.02</v>
      </c>
      <c r="F2049" s="9">
        <v>206.74799999999999</v>
      </c>
      <c r="G2049" s="9">
        <v>25</v>
      </c>
      <c r="H2049" s="9">
        <v>236</v>
      </c>
      <c r="I2049" s="9">
        <v>-90</v>
      </c>
      <c r="J2049" s="9">
        <v>1</v>
      </c>
      <c r="L2049" s="9">
        <v>1</v>
      </c>
      <c r="M2049">
        <f t="shared" ref="M2049:M2055" si="69">1.732*J2057</f>
        <v>0.166272</v>
      </c>
    </row>
    <row r="2050" spans="2:13" x14ac:dyDescent="0.25">
      <c r="B2050" s="1"/>
      <c r="C2050" s="1"/>
      <c r="D2050" s="9">
        <v>3</v>
      </c>
      <c r="E2050" s="9">
        <v>0.02</v>
      </c>
      <c r="F2050" s="9">
        <v>203.39500000000001</v>
      </c>
      <c r="G2050" s="9">
        <v>25</v>
      </c>
      <c r="H2050" s="9">
        <v>222</v>
      </c>
      <c r="I2050" s="9">
        <v>-90</v>
      </c>
      <c r="J2050" s="9">
        <v>1.0189999999999999</v>
      </c>
      <c r="L2050" s="9">
        <v>1.0189999999999999</v>
      </c>
      <c r="M2050">
        <f t="shared" si="69"/>
        <v>0.100456</v>
      </c>
    </row>
    <row r="2051" spans="2:13" x14ac:dyDescent="0.25">
      <c r="B2051" s="1"/>
      <c r="C2051" s="1"/>
      <c r="D2051" s="9">
        <v>4</v>
      </c>
      <c r="E2051" s="9">
        <v>0.02</v>
      </c>
      <c r="F2051" s="9">
        <v>207.41499999999999</v>
      </c>
      <c r="G2051" s="9">
        <v>25</v>
      </c>
      <c r="H2051" s="9">
        <v>222</v>
      </c>
      <c r="I2051" s="9">
        <v>-90</v>
      </c>
      <c r="J2051" s="9">
        <v>1</v>
      </c>
      <c r="L2051" s="9">
        <v>1</v>
      </c>
      <c r="M2051">
        <f t="shared" si="69"/>
        <v>0.100456</v>
      </c>
    </row>
    <row r="2052" spans="2:13" x14ac:dyDescent="0.25">
      <c r="B2052" s="1"/>
      <c r="C2052" s="1"/>
      <c r="D2052" s="9">
        <v>5</v>
      </c>
      <c r="E2052" s="9">
        <v>1.6E-2</v>
      </c>
      <c r="F2052" s="9">
        <v>18.317</v>
      </c>
      <c r="G2052" s="9">
        <v>16</v>
      </c>
      <c r="H2052" s="9">
        <v>46.332999999999998</v>
      </c>
      <c r="I2052" s="9">
        <v>-90</v>
      </c>
      <c r="J2052" s="9">
        <v>0.78800000000000003</v>
      </c>
      <c r="L2052" s="9">
        <v>0.78800000000000003</v>
      </c>
      <c r="M2052">
        <f t="shared" si="69"/>
        <v>0</v>
      </c>
    </row>
    <row r="2053" spans="2:13" x14ac:dyDescent="0.25">
      <c r="B2053" s="1"/>
      <c r="C2053" s="1"/>
      <c r="D2053" s="9">
        <v>6</v>
      </c>
      <c r="E2053" s="9">
        <v>1.2E-2</v>
      </c>
      <c r="F2053" s="9">
        <v>18.181999999999999</v>
      </c>
      <c r="G2053" s="9">
        <v>16</v>
      </c>
      <c r="H2053" s="9">
        <v>25</v>
      </c>
      <c r="I2053" s="9">
        <v>-90</v>
      </c>
      <c r="J2053" s="9">
        <v>0.61499999999999999</v>
      </c>
      <c r="L2053" s="9">
        <v>0.61499999999999999</v>
      </c>
      <c r="M2053">
        <f t="shared" si="69"/>
        <v>0</v>
      </c>
    </row>
    <row r="2054" spans="2:13" x14ac:dyDescent="0.25">
      <c r="B2054" s="1"/>
      <c r="C2054" s="1"/>
      <c r="D2054" s="9">
        <v>7</v>
      </c>
      <c r="E2054" s="9">
        <v>8.0000000000000002E-3</v>
      </c>
      <c r="F2054" s="9">
        <v>38.015999999999998</v>
      </c>
      <c r="G2054" s="9">
        <v>8</v>
      </c>
      <c r="H2054" s="9">
        <v>255</v>
      </c>
      <c r="I2054" s="9">
        <v>-90</v>
      </c>
      <c r="J2054" s="9">
        <v>0.38500000000000001</v>
      </c>
      <c r="L2054" s="9">
        <v>0.38500000000000001</v>
      </c>
      <c r="M2054">
        <f t="shared" si="69"/>
        <v>0</v>
      </c>
    </row>
    <row r="2055" spans="2:13" x14ac:dyDescent="0.25">
      <c r="B2055" s="1"/>
      <c r="C2055" s="1"/>
      <c r="D2055" s="9">
        <v>8</v>
      </c>
      <c r="E2055" s="9">
        <v>4.2999999999999997E-2</v>
      </c>
      <c r="F2055" s="9">
        <v>17.567</v>
      </c>
      <c r="G2055" s="9">
        <v>16</v>
      </c>
      <c r="H2055" s="9">
        <v>46.332999999999998</v>
      </c>
      <c r="I2055" s="9">
        <v>-90</v>
      </c>
      <c r="J2055" s="9">
        <v>2.2309999999999999</v>
      </c>
      <c r="L2055" s="9">
        <v>2.2309999999999999</v>
      </c>
      <c r="M2055">
        <f t="shared" si="69"/>
        <v>0.33254400000000001</v>
      </c>
    </row>
    <row r="2056" spans="2:13" x14ac:dyDescent="0.25">
      <c r="B2056" s="1"/>
      <c r="C2056" s="1"/>
      <c r="D2056" s="9">
        <v>9</v>
      </c>
      <c r="E2056" s="9">
        <v>2E-3</v>
      </c>
      <c r="F2056" s="9">
        <v>60.610999999999997</v>
      </c>
      <c r="G2056" s="9">
        <v>16</v>
      </c>
      <c r="H2056" s="9">
        <v>104.333</v>
      </c>
      <c r="I2056" s="9">
        <v>-90</v>
      </c>
      <c r="J2056" s="9">
        <v>9.6000000000000002E-2</v>
      </c>
      <c r="L2056" s="9">
        <v>0.99299999999999999</v>
      </c>
      <c r="M2056">
        <f>1.732*J2070</f>
        <v>9.0063999999999991E-2</v>
      </c>
    </row>
    <row r="2057" spans="2:13" x14ac:dyDescent="0.25">
      <c r="B2057" s="1"/>
      <c r="C2057" s="1"/>
      <c r="D2057" s="9">
        <v>10</v>
      </c>
      <c r="E2057" s="9">
        <v>2E-3</v>
      </c>
      <c r="F2057" s="9">
        <v>42.332999999999998</v>
      </c>
      <c r="G2057" s="9">
        <v>0</v>
      </c>
      <c r="H2057" s="9">
        <v>181</v>
      </c>
      <c r="I2057" s="9">
        <v>-90</v>
      </c>
      <c r="J2057" s="9">
        <v>9.6000000000000002E-2</v>
      </c>
      <c r="L2057" s="9">
        <v>1.02</v>
      </c>
      <c r="M2057">
        <f t="shared" ref="M2057:M2061" si="70">1.732*J2071</f>
        <v>0</v>
      </c>
    </row>
    <row r="2058" spans="2:13" x14ac:dyDescent="0.25">
      <c r="B2058" s="1"/>
      <c r="C2058" s="1"/>
      <c r="D2058" s="9">
        <v>11</v>
      </c>
      <c r="E2058" s="9">
        <v>1E-3</v>
      </c>
      <c r="F2058" s="9">
        <v>58.082999999999998</v>
      </c>
      <c r="G2058" s="9">
        <v>0</v>
      </c>
      <c r="H2058" s="9">
        <v>93</v>
      </c>
      <c r="I2058" s="9">
        <v>-90</v>
      </c>
      <c r="J2058" s="9">
        <v>5.8000000000000003E-2</v>
      </c>
      <c r="L2058" s="9">
        <v>0.99299999999999999</v>
      </c>
      <c r="M2058">
        <f t="shared" si="70"/>
        <v>0</v>
      </c>
    </row>
    <row r="2059" spans="2:13" x14ac:dyDescent="0.25">
      <c r="B2059" s="1"/>
      <c r="C2059" s="1"/>
      <c r="D2059" s="9">
        <v>12</v>
      </c>
      <c r="E2059" s="9">
        <v>1E-3</v>
      </c>
      <c r="F2059" s="9">
        <v>83.667000000000002</v>
      </c>
      <c r="G2059" s="9">
        <v>8</v>
      </c>
      <c r="H2059" s="9">
        <v>159</v>
      </c>
      <c r="I2059" s="9">
        <v>-90</v>
      </c>
      <c r="J2059" s="9">
        <v>5.8000000000000003E-2</v>
      </c>
      <c r="L2059" s="9">
        <v>0.98</v>
      </c>
      <c r="M2059">
        <f t="shared" si="70"/>
        <v>9.0063999999999991E-2</v>
      </c>
    </row>
    <row r="2060" spans="2:13" x14ac:dyDescent="0.25">
      <c r="B2060" s="1"/>
      <c r="C2060" s="1"/>
      <c r="D2060" s="9">
        <v>13</v>
      </c>
      <c r="E2060" s="9">
        <v>67.188000000000002</v>
      </c>
      <c r="F2060" s="9">
        <v>227.78299999999999</v>
      </c>
      <c r="G2060" s="9">
        <v>0</v>
      </c>
      <c r="H2060" s="9">
        <v>255</v>
      </c>
      <c r="I2060" s="9">
        <v>0</v>
      </c>
      <c r="J2060" s="9">
        <v>0</v>
      </c>
      <c r="L2060" s="9">
        <v>1.425</v>
      </c>
      <c r="M2060">
        <f t="shared" si="70"/>
        <v>0.18185999999999999</v>
      </c>
    </row>
    <row r="2061" spans="2:13" x14ac:dyDescent="0.25">
      <c r="B2061" s="1"/>
      <c r="C2061" s="1"/>
      <c r="D2061" s="9">
        <v>14</v>
      </c>
      <c r="E2061" s="9">
        <v>67.188000000000002</v>
      </c>
      <c r="F2061" s="9">
        <v>227.78299999999999</v>
      </c>
      <c r="G2061" s="9">
        <v>0</v>
      </c>
      <c r="H2061" s="9">
        <v>255</v>
      </c>
      <c r="I2061" s="9">
        <v>0</v>
      </c>
      <c r="J2061" s="9">
        <v>0</v>
      </c>
      <c r="L2061" s="9">
        <v>0.86299999999999999</v>
      </c>
      <c r="M2061">
        <f t="shared" si="70"/>
        <v>4.5031999999999996E-2</v>
      </c>
    </row>
    <row r="2062" spans="2:13" x14ac:dyDescent="0.25">
      <c r="B2062" s="1"/>
      <c r="C2062" s="1"/>
      <c r="D2062" s="9">
        <v>15</v>
      </c>
      <c r="E2062" s="9">
        <v>67.188000000000002</v>
      </c>
      <c r="F2062" s="9">
        <v>227.78299999999999</v>
      </c>
      <c r="G2062" s="9">
        <v>0</v>
      </c>
      <c r="H2062" s="9">
        <v>255</v>
      </c>
      <c r="I2062" s="9">
        <v>0</v>
      </c>
      <c r="J2062" s="9">
        <v>0</v>
      </c>
      <c r="L2062">
        <v>1.0169999999999999</v>
      </c>
      <c r="M2062">
        <f>1.732*J2082</f>
        <v>0</v>
      </c>
    </row>
    <row r="2063" spans="2:13" x14ac:dyDescent="0.25">
      <c r="B2063" s="1"/>
      <c r="C2063" s="1"/>
      <c r="D2063" s="9">
        <v>16</v>
      </c>
      <c r="E2063" s="9">
        <v>4.0000000000000001E-3</v>
      </c>
      <c r="F2063" s="9">
        <v>24.061</v>
      </c>
      <c r="G2063" s="9">
        <v>16</v>
      </c>
      <c r="H2063" s="9">
        <v>104.333</v>
      </c>
      <c r="I2063" s="9">
        <v>-90</v>
      </c>
      <c r="J2063" s="9">
        <v>0.192</v>
      </c>
      <c r="L2063">
        <v>1</v>
      </c>
      <c r="M2063">
        <f t="shared" ref="M2063:M2066" si="71">1.732*J2083</f>
        <v>5.8888000000000003E-2</v>
      </c>
    </row>
    <row r="2064" spans="2:13" x14ac:dyDescent="0.25">
      <c r="B2064" s="1"/>
      <c r="C2064" s="1"/>
      <c r="D2064" s="9">
        <v>17</v>
      </c>
      <c r="E2064" s="9">
        <v>1.2999999999999999E-2</v>
      </c>
      <c r="F2064" s="9">
        <v>214.03899999999999</v>
      </c>
      <c r="G2064" s="9">
        <v>25</v>
      </c>
      <c r="H2064" s="9">
        <v>222</v>
      </c>
      <c r="I2064" s="9">
        <v>-90</v>
      </c>
      <c r="J2064" s="9">
        <v>0.99299999999999999</v>
      </c>
      <c r="L2064">
        <v>1.0089999999999999</v>
      </c>
      <c r="M2064">
        <f t="shared" si="71"/>
        <v>7.4475999999999987E-2</v>
      </c>
    </row>
    <row r="2065" spans="2:13" x14ac:dyDescent="0.25">
      <c r="B2065" s="1"/>
      <c r="C2065" s="1"/>
      <c r="D2065" s="9">
        <v>18</v>
      </c>
      <c r="E2065" s="9">
        <v>1.2999999999999999E-2</v>
      </c>
      <c r="F2065" s="9">
        <v>209.19</v>
      </c>
      <c r="G2065" s="9">
        <v>16</v>
      </c>
      <c r="H2065" s="9">
        <v>236</v>
      </c>
      <c r="I2065" s="9">
        <v>-90</v>
      </c>
      <c r="J2065" s="9">
        <v>1.02</v>
      </c>
      <c r="L2065">
        <v>1.353</v>
      </c>
      <c r="M2065">
        <f t="shared" si="71"/>
        <v>5.8888000000000003E-2</v>
      </c>
    </row>
    <row r="2066" spans="2:13" x14ac:dyDescent="0.25">
      <c r="B2066" s="1"/>
      <c r="C2066" s="1"/>
      <c r="D2066" s="9">
        <v>19</v>
      </c>
      <c r="E2066" s="9">
        <v>1.2999999999999999E-2</v>
      </c>
      <c r="F2066" s="9">
        <v>211.34200000000001</v>
      </c>
      <c r="G2066" s="9">
        <v>0</v>
      </c>
      <c r="H2066" s="9">
        <v>222</v>
      </c>
      <c r="I2066" s="9">
        <v>-90</v>
      </c>
      <c r="J2066" s="9">
        <v>0.99299999999999999</v>
      </c>
      <c r="L2066">
        <v>1.069</v>
      </c>
      <c r="M2066">
        <f t="shared" si="71"/>
        <v>0.10392</v>
      </c>
    </row>
    <row r="2067" spans="2:13" x14ac:dyDescent="0.25">
      <c r="B2067" s="1"/>
      <c r="C2067" s="1"/>
      <c r="D2067" s="9">
        <v>20</v>
      </c>
      <c r="E2067" s="9">
        <v>1.2999999999999999E-2</v>
      </c>
      <c r="F2067" s="9">
        <v>18.36</v>
      </c>
      <c r="G2067" s="9">
        <v>16</v>
      </c>
      <c r="H2067" s="9">
        <v>87.332999999999998</v>
      </c>
      <c r="I2067" s="9">
        <v>-90</v>
      </c>
      <c r="J2067" s="9">
        <v>0.98</v>
      </c>
      <c r="L2067">
        <v>0.46600000000000003</v>
      </c>
      <c r="M2067">
        <f>1.732*J2087</f>
        <v>7.4475999999999987E-2</v>
      </c>
    </row>
    <row r="2068" spans="2:13" x14ac:dyDescent="0.25">
      <c r="B2068" s="1"/>
      <c r="C2068" s="1"/>
      <c r="D2068" s="9">
        <v>21</v>
      </c>
      <c r="E2068" s="9">
        <v>1.9E-2</v>
      </c>
      <c r="F2068" s="9">
        <v>20.212</v>
      </c>
      <c r="G2068" s="9">
        <v>8</v>
      </c>
      <c r="H2068" s="9">
        <v>214</v>
      </c>
      <c r="I2068" s="9">
        <v>-90</v>
      </c>
      <c r="J2068" s="9">
        <v>1.425</v>
      </c>
      <c r="L2068" s="9">
        <v>1.014</v>
      </c>
      <c r="M2068">
        <f>J2094*1.732</f>
        <v>9.8724000000000006E-2</v>
      </c>
    </row>
    <row r="2069" spans="2:13" x14ac:dyDescent="0.25">
      <c r="B2069" s="1"/>
      <c r="C2069" s="1"/>
      <c r="D2069" s="9">
        <v>22</v>
      </c>
      <c r="E2069" s="9">
        <v>1.0999999999999999E-2</v>
      </c>
      <c r="F2069" s="9">
        <v>20.93</v>
      </c>
      <c r="G2069" s="9">
        <v>16</v>
      </c>
      <c r="H2069" s="9">
        <v>153.333</v>
      </c>
      <c r="I2069" s="9">
        <v>-90</v>
      </c>
      <c r="J2069" s="9">
        <v>0.86299999999999999</v>
      </c>
      <c r="L2069" s="9">
        <v>0.98599999999999999</v>
      </c>
      <c r="M2069">
        <f t="shared" ref="M2069:M2073" si="72">J2095*1.732</f>
        <v>0.14895199999999997</v>
      </c>
    </row>
    <row r="2070" spans="2:13" x14ac:dyDescent="0.25">
      <c r="B2070" s="1"/>
      <c r="C2070" s="1"/>
      <c r="D2070" s="9">
        <v>23</v>
      </c>
      <c r="E2070" s="10">
        <v>8.5439999999999995E-4</v>
      </c>
      <c r="F2070" s="9">
        <v>48.133000000000003</v>
      </c>
      <c r="G2070" s="9">
        <v>8</v>
      </c>
      <c r="H2070" s="9">
        <v>87.332999999999998</v>
      </c>
      <c r="I2070" s="9">
        <v>-90</v>
      </c>
      <c r="J2070" s="9">
        <v>5.1999999999999998E-2</v>
      </c>
      <c r="L2070" s="9">
        <v>1.0289999999999999</v>
      </c>
      <c r="M2070">
        <f t="shared" si="72"/>
        <v>0.51959999999999995</v>
      </c>
    </row>
    <row r="2071" spans="2:13" x14ac:dyDescent="0.25">
      <c r="B2071" s="1"/>
      <c r="C2071" s="1"/>
      <c r="D2071" s="9">
        <v>24</v>
      </c>
      <c r="E2071" s="9">
        <v>31.044</v>
      </c>
      <c r="F2071" s="9">
        <v>227.78299999999999</v>
      </c>
      <c r="G2071" s="9">
        <v>0</v>
      </c>
      <c r="H2071" s="9">
        <v>255</v>
      </c>
      <c r="I2071" s="9">
        <v>0</v>
      </c>
      <c r="J2071" s="9">
        <v>0</v>
      </c>
      <c r="L2071" s="9">
        <v>0.74299999999999999</v>
      </c>
      <c r="M2071">
        <f t="shared" si="72"/>
        <v>0</v>
      </c>
    </row>
    <row r="2072" spans="2:13" x14ac:dyDescent="0.25">
      <c r="B2072" s="1"/>
      <c r="C2072" s="1"/>
      <c r="D2072" s="9">
        <v>25</v>
      </c>
      <c r="E2072" s="9">
        <v>31.044</v>
      </c>
      <c r="F2072" s="9">
        <v>227.78299999999999</v>
      </c>
      <c r="G2072" s="9">
        <v>0</v>
      </c>
      <c r="H2072" s="9">
        <v>255</v>
      </c>
      <c r="I2072" s="9">
        <v>0</v>
      </c>
      <c r="J2072" s="9">
        <v>0</v>
      </c>
      <c r="L2072" s="9">
        <v>0.95699999999999996</v>
      </c>
      <c r="M2072">
        <f t="shared" si="72"/>
        <v>0</v>
      </c>
    </row>
    <row r="2073" spans="2:13" x14ac:dyDescent="0.25">
      <c r="B2073" s="1"/>
      <c r="C2073" s="1"/>
      <c r="D2073" s="9">
        <v>26</v>
      </c>
      <c r="E2073" s="10">
        <v>8.5439999999999995E-4</v>
      </c>
      <c r="F2073" s="9">
        <v>110.93300000000001</v>
      </c>
      <c r="G2073" s="9">
        <v>25</v>
      </c>
      <c r="H2073" s="9">
        <v>208.667</v>
      </c>
      <c r="I2073" s="9">
        <v>-90</v>
      </c>
      <c r="J2073" s="9">
        <v>5.1999999999999998E-2</v>
      </c>
      <c r="L2073" s="9">
        <v>2.0859999999999999</v>
      </c>
      <c r="M2073">
        <f t="shared" si="72"/>
        <v>0.32215199999999999</v>
      </c>
    </row>
    <row r="2074" spans="2:13" x14ac:dyDescent="0.25">
      <c r="B2074" s="1"/>
      <c r="C2074" s="1"/>
      <c r="D2074" s="9">
        <v>27</v>
      </c>
      <c r="E2074" s="9">
        <v>2E-3</v>
      </c>
      <c r="F2074" s="9">
        <v>26.259</v>
      </c>
      <c r="G2074" s="9">
        <v>8</v>
      </c>
      <c r="H2074" s="9">
        <v>46.332999999999998</v>
      </c>
      <c r="I2074" s="9">
        <v>-90</v>
      </c>
      <c r="J2074" s="9">
        <v>0.105</v>
      </c>
      <c r="L2074" s="9">
        <v>1</v>
      </c>
      <c r="M2074">
        <f>1.732*J2102</f>
        <v>5.7156000000000005E-2</v>
      </c>
    </row>
    <row r="2075" spans="2:13" x14ac:dyDescent="0.25">
      <c r="B2075" s="1"/>
      <c r="C2075" s="1"/>
      <c r="D2075" s="9">
        <v>28</v>
      </c>
      <c r="E2075" s="10">
        <v>5.1259999999999999E-4</v>
      </c>
      <c r="F2075" s="9">
        <v>15.444000000000001</v>
      </c>
      <c r="G2075" s="9">
        <v>0</v>
      </c>
      <c r="H2075" s="9">
        <v>30.332999999999998</v>
      </c>
      <c r="I2075" s="9">
        <v>-90</v>
      </c>
      <c r="J2075" s="9">
        <v>2.5999999999999999E-2</v>
      </c>
      <c r="L2075" s="9">
        <v>0.76400000000000001</v>
      </c>
      <c r="M2075" s="9">
        <v>0</v>
      </c>
    </row>
    <row r="2076" spans="2:13" x14ac:dyDescent="0.25">
      <c r="B2076" s="1"/>
      <c r="C2076" s="1"/>
      <c r="D2076" s="9">
        <v>29</v>
      </c>
      <c r="E2076" s="9">
        <v>8.9999999999999993E-3</v>
      </c>
      <c r="F2076" s="9">
        <v>211.98</v>
      </c>
      <c r="G2076" s="9">
        <v>16</v>
      </c>
      <c r="H2076" s="9">
        <v>230.333</v>
      </c>
      <c r="I2076" s="9">
        <v>-90</v>
      </c>
      <c r="J2076" s="9">
        <v>1.0169999999999999</v>
      </c>
    </row>
    <row r="2077" spans="2:13" x14ac:dyDescent="0.25">
      <c r="B2077" s="1"/>
      <c r="C2077" s="1"/>
      <c r="D2077" s="9">
        <v>30</v>
      </c>
      <c r="E2077" s="9">
        <v>8.9999999999999993E-3</v>
      </c>
      <c r="F2077" s="9">
        <v>214.02</v>
      </c>
      <c r="G2077" s="9">
        <v>16</v>
      </c>
      <c r="H2077" s="9">
        <v>230.333</v>
      </c>
      <c r="I2077" s="9">
        <v>-90</v>
      </c>
      <c r="J2077" s="9">
        <v>1</v>
      </c>
    </row>
    <row r="2078" spans="2:13" x14ac:dyDescent="0.25">
      <c r="B2078" s="1"/>
      <c r="C2078" s="1"/>
      <c r="D2078" s="9">
        <v>31</v>
      </c>
      <c r="E2078" s="9">
        <v>8.9999999999999993E-3</v>
      </c>
      <c r="F2078" s="9">
        <v>213.602</v>
      </c>
      <c r="G2078" s="9">
        <v>52</v>
      </c>
      <c r="H2078" s="9">
        <v>230.333</v>
      </c>
      <c r="I2078" s="9">
        <v>-90</v>
      </c>
      <c r="J2078" s="9">
        <v>1.0089999999999999</v>
      </c>
    </row>
    <row r="2079" spans="2:13" x14ac:dyDescent="0.25">
      <c r="B2079" s="1"/>
      <c r="C2079" s="1"/>
      <c r="D2079" s="9">
        <v>32</v>
      </c>
      <c r="E2079" s="9">
        <v>1.2E-2</v>
      </c>
      <c r="F2079" s="9">
        <v>20.23</v>
      </c>
      <c r="G2079" s="9">
        <v>16</v>
      </c>
      <c r="H2079" s="9">
        <v>191.667</v>
      </c>
      <c r="I2079" s="9">
        <v>-90</v>
      </c>
      <c r="J2079" s="9">
        <v>1.353</v>
      </c>
    </row>
    <row r="2080" spans="2:13" x14ac:dyDescent="0.25">
      <c r="B2080" s="1"/>
      <c r="C2080" s="1"/>
      <c r="D2080" s="9">
        <v>33</v>
      </c>
      <c r="E2080" s="9">
        <v>8.9999999999999993E-3</v>
      </c>
      <c r="F2080" s="9">
        <v>22.032</v>
      </c>
      <c r="G2080" s="9">
        <v>0</v>
      </c>
      <c r="H2080" s="9">
        <v>255</v>
      </c>
      <c r="I2080" s="9">
        <v>-90</v>
      </c>
      <c r="J2080" s="9">
        <v>1.069</v>
      </c>
    </row>
    <row r="2081" spans="2:10" x14ac:dyDescent="0.25">
      <c r="B2081" s="1"/>
      <c r="C2081" s="1"/>
      <c r="D2081" s="9">
        <v>34</v>
      </c>
      <c r="E2081" s="9">
        <v>4.0000000000000001E-3</v>
      </c>
      <c r="F2081" s="9">
        <v>25.120999999999999</v>
      </c>
      <c r="G2081" s="9">
        <v>8</v>
      </c>
      <c r="H2081" s="9">
        <v>255</v>
      </c>
      <c r="I2081" s="9">
        <v>-90</v>
      </c>
      <c r="J2081" s="9">
        <v>0.46600000000000003</v>
      </c>
    </row>
    <row r="2082" spans="2:10" x14ac:dyDescent="0.25">
      <c r="B2082" s="1"/>
      <c r="C2082" s="1"/>
      <c r="D2082" s="9">
        <v>35</v>
      </c>
      <c r="E2082" s="9">
        <v>17.841999999999999</v>
      </c>
      <c r="F2082" s="9">
        <v>223.47499999999999</v>
      </c>
      <c r="G2082" s="9">
        <v>0</v>
      </c>
      <c r="H2082" s="9">
        <v>255</v>
      </c>
      <c r="I2082" s="9">
        <v>0</v>
      </c>
      <c r="J2082" s="9">
        <v>0</v>
      </c>
    </row>
    <row r="2083" spans="2:10" x14ac:dyDescent="0.25">
      <c r="B2083" s="1"/>
      <c r="C2083" s="1"/>
      <c r="D2083" s="9">
        <v>36</v>
      </c>
      <c r="E2083" s="10">
        <v>3.7159999999999998E-4</v>
      </c>
      <c r="F2083" s="9">
        <v>31.8</v>
      </c>
      <c r="G2083" s="9">
        <v>2.6669999999999998</v>
      </c>
      <c r="H2083" s="9">
        <v>52</v>
      </c>
      <c r="I2083" s="9">
        <v>-90</v>
      </c>
      <c r="J2083" s="9">
        <v>3.4000000000000002E-2</v>
      </c>
    </row>
    <row r="2084" spans="2:10" x14ac:dyDescent="0.25">
      <c r="B2084" s="1"/>
      <c r="C2084" s="1"/>
      <c r="D2084" s="9">
        <v>37</v>
      </c>
      <c r="E2084" s="10">
        <v>4.459E-4</v>
      </c>
      <c r="F2084" s="9">
        <v>97.721999999999994</v>
      </c>
      <c r="G2084" s="9">
        <v>0</v>
      </c>
      <c r="H2084" s="9">
        <v>203</v>
      </c>
      <c r="I2084" s="9">
        <v>-90</v>
      </c>
      <c r="J2084" s="9">
        <v>4.2999999999999997E-2</v>
      </c>
    </row>
    <row r="2085" spans="2:10" x14ac:dyDescent="0.25">
      <c r="B2085" s="1"/>
      <c r="C2085" s="1"/>
      <c r="D2085" s="9">
        <v>38</v>
      </c>
      <c r="E2085" s="10">
        <v>3.7159999999999998E-4</v>
      </c>
      <c r="F2085" s="9">
        <v>62</v>
      </c>
      <c r="G2085" s="9">
        <v>2.6669999999999998</v>
      </c>
      <c r="H2085" s="9">
        <v>120.333</v>
      </c>
      <c r="I2085" s="9">
        <v>-90</v>
      </c>
      <c r="J2085" s="9">
        <v>3.4000000000000002E-2</v>
      </c>
    </row>
    <row r="2086" spans="2:10" x14ac:dyDescent="0.25">
      <c r="B2086" s="1"/>
      <c r="C2086" s="1"/>
      <c r="D2086" s="9">
        <v>39</v>
      </c>
      <c r="E2086" s="10">
        <v>5.9449999999999998E-4</v>
      </c>
      <c r="F2086" s="9">
        <v>89.625</v>
      </c>
      <c r="G2086" s="9">
        <v>2.6669999999999998</v>
      </c>
      <c r="H2086" s="9">
        <v>120.333</v>
      </c>
      <c r="I2086" s="9">
        <v>-90</v>
      </c>
      <c r="J2086" s="9">
        <v>0.06</v>
      </c>
    </row>
    <row r="2087" spans="2:10" x14ac:dyDescent="0.25">
      <c r="B2087" s="1"/>
      <c r="C2087" s="1"/>
      <c r="D2087" s="9">
        <v>40</v>
      </c>
      <c r="E2087" s="10">
        <v>4.459E-4</v>
      </c>
      <c r="F2087" s="9">
        <v>58.332999999999998</v>
      </c>
      <c r="G2087" s="9">
        <v>5.3330000000000002</v>
      </c>
      <c r="H2087" s="9">
        <v>203</v>
      </c>
      <c r="I2087" s="9">
        <v>-90</v>
      </c>
      <c r="J2087" s="9">
        <v>4.2999999999999997E-2</v>
      </c>
    </row>
    <row r="2088" spans="2:10" x14ac:dyDescent="0.25">
      <c r="B2088" s="1"/>
      <c r="C2088" s="1"/>
      <c r="D2088" s="9">
        <v>41</v>
      </c>
      <c r="E2088" s="9">
        <v>1.4999999999999999E-2</v>
      </c>
      <c r="F2088" s="9">
        <v>207.398</v>
      </c>
      <c r="G2088" s="9">
        <v>8</v>
      </c>
      <c r="H2088" s="9">
        <v>230.333</v>
      </c>
      <c r="I2088" s="9">
        <v>-90</v>
      </c>
      <c r="J2088" s="9">
        <v>1.014</v>
      </c>
    </row>
    <row r="2089" spans="2:10" x14ac:dyDescent="0.25">
      <c r="B2089" s="1"/>
      <c r="C2089" s="1"/>
      <c r="D2089" s="9">
        <v>42</v>
      </c>
      <c r="E2089" s="9">
        <v>1.4E-2</v>
      </c>
      <c r="F2089" s="9">
        <v>210.37100000000001</v>
      </c>
      <c r="G2089" s="9">
        <v>16</v>
      </c>
      <c r="H2089" s="9">
        <v>230.333</v>
      </c>
      <c r="I2089" s="9">
        <v>-90</v>
      </c>
      <c r="J2089" s="9">
        <v>0.98599999999999999</v>
      </c>
    </row>
    <row r="2090" spans="2:10" x14ac:dyDescent="0.25">
      <c r="B2090" s="1"/>
      <c r="C2090" s="1"/>
      <c r="D2090" s="9">
        <v>43</v>
      </c>
      <c r="E2090" s="9">
        <v>1.4999999999999999E-2</v>
      </c>
      <c r="F2090" s="9">
        <v>205.904</v>
      </c>
      <c r="G2090" s="9">
        <v>8</v>
      </c>
      <c r="H2090" s="9">
        <v>230.333</v>
      </c>
      <c r="I2090" s="9">
        <v>-90</v>
      </c>
      <c r="J2090" s="9">
        <v>1.0289999999999999</v>
      </c>
    </row>
    <row r="2091" spans="2:10" x14ac:dyDescent="0.25">
      <c r="B2091" s="1"/>
      <c r="C2091" s="1"/>
      <c r="D2091" s="9">
        <v>44</v>
      </c>
      <c r="E2091" s="9">
        <v>1.0999999999999999E-2</v>
      </c>
      <c r="F2091" s="9">
        <v>17.358000000000001</v>
      </c>
      <c r="G2091" s="9">
        <v>16</v>
      </c>
      <c r="H2091" s="9">
        <v>25</v>
      </c>
      <c r="I2091" s="9">
        <v>-90</v>
      </c>
      <c r="J2091" s="9">
        <v>0.74299999999999999</v>
      </c>
    </row>
    <row r="2092" spans="2:10" x14ac:dyDescent="0.25">
      <c r="B2092" s="1"/>
      <c r="C2092" s="1"/>
      <c r="D2092" s="9">
        <v>45</v>
      </c>
      <c r="E2092" s="9">
        <v>1.4E-2</v>
      </c>
      <c r="F2092" s="9">
        <v>17.411999999999999</v>
      </c>
      <c r="G2092" s="9">
        <v>16</v>
      </c>
      <c r="H2092" s="9">
        <v>25</v>
      </c>
      <c r="I2092" s="9">
        <v>-90</v>
      </c>
      <c r="J2092" s="9">
        <v>0.95699999999999996</v>
      </c>
    </row>
    <row r="2093" spans="2:10" x14ac:dyDescent="0.25">
      <c r="B2093" s="1"/>
      <c r="C2093" s="1"/>
      <c r="D2093" s="9">
        <v>46</v>
      </c>
      <c r="E2093" s="9">
        <v>0.03</v>
      </c>
      <c r="F2093" s="9">
        <v>18.503</v>
      </c>
      <c r="G2093" s="9">
        <v>16</v>
      </c>
      <c r="H2093" s="9">
        <v>109.667</v>
      </c>
      <c r="I2093" s="9">
        <v>-90</v>
      </c>
      <c r="J2093" s="9">
        <v>2.0859999999999999</v>
      </c>
    </row>
    <row r="2094" spans="2:10" x14ac:dyDescent="0.25">
      <c r="B2094" s="1"/>
      <c r="C2094" s="1"/>
      <c r="D2094" s="9">
        <v>47</v>
      </c>
      <c r="E2094" s="9">
        <v>1E-3</v>
      </c>
      <c r="F2094" s="9">
        <v>30.466999999999999</v>
      </c>
      <c r="G2094" s="9">
        <v>0</v>
      </c>
      <c r="H2094" s="9">
        <v>120.333</v>
      </c>
      <c r="I2094" s="9">
        <v>-90</v>
      </c>
      <c r="J2094" s="9">
        <v>5.7000000000000002E-2</v>
      </c>
    </row>
    <row r="2095" spans="2:10" x14ac:dyDescent="0.25">
      <c r="B2095" s="1"/>
      <c r="C2095" s="1"/>
      <c r="D2095" s="9">
        <v>48</v>
      </c>
      <c r="E2095" s="9">
        <v>1E-3</v>
      </c>
      <c r="F2095" s="9">
        <v>28.667000000000002</v>
      </c>
      <c r="G2095" s="9">
        <v>16</v>
      </c>
      <c r="H2095" s="9">
        <v>84.667000000000002</v>
      </c>
      <c r="I2095" s="9">
        <v>-90</v>
      </c>
      <c r="J2095" s="9">
        <v>8.5999999999999993E-2</v>
      </c>
    </row>
    <row r="2096" spans="2:10" x14ac:dyDescent="0.25">
      <c r="B2096" s="1"/>
      <c r="C2096" s="1"/>
      <c r="D2096" s="9">
        <v>49</v>
      </c>
      <c r="E2096" s="9">
        <v>4.0000000000000001E-3</v>
      </c>
      <c r="F2096" s="9">
        <v>143.136</v>
      </c>
      <c r="G2096" s="9">
        <v>2.6669999999999998</v>
      </c>
      <c r="H2096" s="9">
        <v>239</v>
      </c>
      <c r="I2096" s="9">
        <v>-90</v>
      </c>
      <c r="J2096" s="9">
        <v>0.3</v>
      </c>
    </row>
    <row r="2097" spans="1:14" x14ac:dyDescent="0.25">
      <c r="B2097" s="1"/>
      <c r="C2097" s="1"/>
      <c r="D2097" s="9">
        <v>50</v>
      </c>
      <c r="E2097" s="9">
        <v>48.997</v>
      </c>
      <c r="F2097" s="9">
        <v>223.47499999999999</v>
      </c>
      <c r="G2097" s="9">
        <v>0</v>
      </c>
      <c r="H2097" s="9">
        <v>255</v>
      </c>
      <c r="I2097" s="9">
        <v>0</v>
      </c>
      <c r="J2097" s="9">
        <v>0</v>
      </c>
    </row>
    <row r="2098" spans="1:14" x14ac:dyDescent="0.25">
      <c r="B2098" s="1"/>
      <c r="C2098" s="1"/>
      <c r="D2098" s="9">
        <v>51</v>
      </c>
      <c r="E2098" s="9">
        <v>48.997</v>
      </c>
      <c r="F2098" s="9">
        <v>223.47499999999999</v>
      </c>
      <c r="G2098" s="9">
        <v>0</v>
      </c>
      <c r="H2098" s="9">
        <v>255</v>
      </c>
      <c r="I2098" s="9">
        <v>0</v>
      </c>
      <c r="J2098" s="9">
        <v>0</v>
      </c>
    </row>
    <row r="2099" spans="1:14" x14ac:dyDescent="0.25">
      <c r="B2099" s="1"/>
      <c r="C2099" s="1"/>
      <c r="D2099" s="9">
        <v>52</v>
      </c>
      <c r="E2099" s="9">
        <v>3.0000000000000001E-3</v>
      </c>
      <c r="F2099" s="9">
        <v>1.333</v>
      </c>
      <c r="G2099" s="9">
        <v>0</v>
      </c>
      <c r="H2099" s="9">
        <v>10.667</v>
      </c>
      <c r="I2099" s="9">
        <v>-90</v>
      </c>
      <c r="J2099" s="9">
        <v>0.186</v>
      </c>
    </row>
    <row r="2100" spans="1:14" x14ac:dyDescent="0.25">
      <c r="B2100" s="1"/>
      <c r="C2100" s="1"/>
      <c r="D2100" s="9">
        <v>53</v>
      </c>
      <c r="E2100" s="9">
        <v>6.0000000000000001E-3</v>
      </c>
      <c r="F2100" s="9">
        <v>211.47200000000001</v>
      </c>
      <c r="G2100" s="9">
        <v>0</v>
      </c>
      <c r="H2100" s="9">
        <v>222</v>
      </c>
      <c r="I2100" s="9">
        <v>-90</v>
      </c>
      <c r="J2100" s="9">
        <v>1</v>
      </c>
    </row>
    <row r="2101" spans="1:14" x14ac:dyDescent="0.25">
      <c r="B2101" s="1"/>
      <c r="C2101" s="1"/>
      <c r="D2101" s="9">
        <v>54</v>
      </c>
      <c r="E2101" s="9">
        <v>4.0000000000000001E-3</v>
      </c>
      <c r="F2101" s="9">
        <v>19.529</v>
      </c>
      <c r="G2101" s="9">
        <v>0</v>
      </c>
      <c r="H2101" s="9">
        <v>208.333</v>
      </c>
      <c r="I2101" s="9">
        <v>-90</v>
      </c>
      <c r="J2101" s="9">
        <v>0.76400000000000001</v>
      </c>
    </row>
    <row r="2102" spans="1:14" x14ac:dyDescent="0.25">
      <c r="B2102" s="1"/>
      <c r="C2102" s="1"/>
      <c r="D2102" s="9">
        <v>55</v>
      </c>
      <c r="E2102" s="10">
        <v>2.1130000000000001E-4</v>
      </c>
      <c r="F2102" s="9">
        <v>19.667000000000002</v>
      </c>
      <c r="G2102" s="9">
        <v>16</v>
      </c>
      <c r="H2102" s="9">
        <v>33</v>
      </c>
      <c r="I2102" s="9">
        <v>-90</v>
      </c>
      <c r="J2102" s="9">
        <v>3.3000000000000002E-2</v>
      </c>
    </row>
    <row r="2103" spans="1:14" x14ac:dyDescent="0.25">
      <c r="B2103" s="1"/>
      <c r="C2103" s="1"/>
      <c r="D2103" s="9">
        <v>56</v>
      </c>
      <c r="E2103" s="9">
        <v>5.8250000000000002</v>
      </c>
      <c r="F2103" s="9">
        <v>223.53100000000001</v>
      </c>
      <c r="G2103" s="9">
        <v>0</v>
      </c>
      <c r="H2103" s="9">
        <v>255</v>
      </c>
      <c r="I2103" s="9">
        <v>0</v>
      </c>
      <c r="J2103" s="9">
        <v>0</v>
      </c>
    </row>
    <row r="2104" spans="1:14" x14ac:dyDescent="0.25">
      <c r="B2104" s="1"/>
      <c r="C2104" s="1"/>
      <c r="F2104" s="1"/>
    </row>
    <row r="2105" spans="1:14" x14ac:dyDescent="0.25">
      <c r="B2105" s="1"/>
      <c r="C2105" s="1"/>
      <c r="D2105" s="1"/>
      <c r="E2105" s="1"/>
      <c r="G2105" s="1"/>
    </row>
    <row r="2106" spans="1:14" ht="18.600000000000001" customHeight="1" x14ac:dyDescent="0.25">
      <c r="A2106" s="1">
        <v>38</v>
      </c>
      <c r="B2106" s="1" t="s">
        <v>297</v>
      </c>
      <c r="C2106" s="1" t="s">
        <v>295</v>
      </c>
      <c r="D2106" s="1"/>
      <c r="E2106" t="s">
        <v>299</v>
      </c>
      <c r="F2106" t="s">
        <v>29</v>
      </c>
      <c r="G2106" s="1" t="s">
        <v>66</v>
      </c>
      <c r="H2106">
        <v>3</v>
      </c>
      <c r="I2106">
        <v>16</v>
      </c>
      <c r="J2106">
        <f>0.83*1.732</f>
        <v>1.4375599999999999</v>
      </c>
      <c r="K2106">
        <v>3</v>
      </c>
      <c r="L2106">
        <v>0.99</v>
      </c>
      <c r="M2106">
        <f>0.05*1.732</f>
        <v>8.660000000000001E-2</v>
      </c>
    </row>
    <row r="2107" spans="1:14" ht="18.600000000000001" customHeight="1" x14ac:dyDescent="0.25">
      <c r="B2107" s="1" t="s">
        <v>297</v>
      </c>
      <c r="C2107" s="1" t="s">
        <v>295</v>
      </c>
      <c r="D2107" s="1"/>
      <c r="E2107" t="s">
        <v>299</v>
      </c>
      <c r="F2107" t="s">
        <v>29</v>
      </c>
      <c r="G2107" s="1" t="s">
        <v>49</v>
      </c>
      <c r="H2107">
        <v>3</v>
      </c>
      <c r="I2107">
        <v>0.67</v>
      </c>
      <c r="J2107">
        <f>L2107*1.732</f>
        <v>1.71468</v>
      </c>
      <c r="K2107">
        <v>3</v>
      </c>
      <c r="L2107">
        <v>0.99</v>
      </c>
      <c r="M2107">
        <f t="shared" ref="M2107:M2114" si="73">0.05*1.732</f>
        <v>8.660000000000001E-2</v>
      </c>
    </row>
    <row r="2108" spans="1:14" s="1" customFormat="1" ht="18.600000000000001" customHeight="1" x14ac:dyDescent="0.25">
      <c r="A2108"/>
      <c r="B2108" s="1" t="s">
        <v>297</v>
      </c>
      <c r="C2108" s="1" t="s">
        <v>295</v>
      </c>
      <c r="E2108" t="s">
        <v>299</v>
      </c>
      <c r="F2108" t="s">
        <v>29</v>
      </c>
      <c r="G2108" s="1" t="s">
        <v>50</v>
      </c>
      <c r="H2108">
        <v>3</v>
      </c>
      <c r="I2108">
        <v>6.85</v>
      </c>
      <c r="J2108">
        <f t="shared" ref="J2108:J2115" si="74">L2108*1.732</f>
        <v>1.71468</v>
      </c>
      <c r="K2108">
        <v>3</v>
      </c>
      <c r="L2108">
        <v>0.99</v>
      </c>
      <c r="M2108">
        <f t="shared" si="73"/>
        <v>8.660000000000001E-2</v>
      </c>
      <c r="N2108"/>
    </row>
    <row r="2109" spans="1:14" ht="18.600000000000001" customHeight="1" x14ac:dyDescent="0.25">
      <c r="B2109" s="1" t="s">
        <v>297</v>
      </c>
      <c r="C2109" s="1" t="s">
        <v>295</v>
      </c>
      <c r="D2109" s="1"/>
      <c r="E2109" t="s">
        <v>299</v>
      </c>
      <c r="F2109" t="s">
        <v>29</v>
      </c>
      <c r="G2109" s="1" t="s">
        <v>103</v>
      </c>
      <c r="H2109">
        <v>3</v>
      </c>
      <c r="I2109">
        <v>1.48</v>
      </c>
      <c r="J2109">
        <f t="shared" si="74"/>
        <v>1.71468</v>
      </c>
      <c r="K2109">
        <v>3</v>
      </c>
      <c r="L2109">
        <v>0.99</v>
      </c>
      <c r="M2109">
        <f t="shared" si="73"/>
        <v>8.660000000000001E-2</v>
      </c>
    </row>
    <row r="2110" spans="1:14" ht="18.600000000000001" customHeight="1" x14ac:dyDescent="0.25">
      <c r="B2110" s="1" t="s">
        <v>297</v>
      </c>
      <c r="C2110" s="1" t="s">
        <v>295</v>
      </c>
      <c r="D2110" s="1"/>
      <c r="E2110" t="s">
        <v>299</v>
      </c>
      <c r="F2110" t="s">
        <v>29</v>
      </c>
      <c r="G2110" s="1" t="s">
        <v>32</v>
      </c>
      <c r="H2110">
        <v>3</v>
      </c>
      <c r="I2110">
        <v>206</v>
      </c>
      <c r="J2110">
        <f t="shared" si="74"/>
        <v>1.71468</v>
      </c>
      <c r="K2110">
        <v>3</v>
      </c>
      <c r="L2110">
        <v>0.99</v>
      </c>
      <c r="M2110">
        <f t="shared" si="73"/>
        <v>8.660000000000001E-2</v>
      </c>
    </row>
    <row r="2111" spans="1:14" ht="18.600000000000001" customHeight="1" x14ac:dyDescent="0.25">
      <c r="B2111" s="1" t="s">
        <v>297</v>
      </c>
      <c r="C2111" s="1" t="s">
        <v>295</v>
      </c>
      <c r="D2111" s="1"/>
      <c r="E2111" t="s">
        <v>299</v>
      </c>
      <c r="F2111" t="s">
        <v>29</v>
      </c>
      <c r="G2111" s="1" t="s">
        <v>300</v>
      </c>
      <c r="H2111">
        <v>3</v>
      </c>
      <c r="I2111">
        <v>2.95</v>
      </c>
      <c r="J2111">
        <f t="shared" si="74"/>
        <v>1.71468</v>
      </c>
      <c r="K2111">
        <v>3</v>
      </c>
      <c r="L2111">
        <v>0.99</v>
      </c>
      <c r="M2111">
        <f t="shared" si="73"/>
        <v>8.660000000000001E-2</v>
      </c>
    </row>
    <row r="2112" spans="1:14" ht="18.600000000000001" customHeight="1" x14ac:dyDescent="0.25">
      <c r="B2112" s="1" t="s">
        <v>297</v>
      </c>
      <c r="C2112" s="1" t="s">
        <v>295</v>
      </c>
      <c r="D2112" s="1"/>
      <c r="E2112" t="s">
        <v>299</v>
      </c>
      <c r="F2112" t="s">
        <v>29</v>
      </c>
      <c r="G2112" s="1" t="s">
        <v>301</v>
      </c>
      <c r="H2112">
        <v>3</v>
      </c>
      <c r="I2112">
        <v>1.28</v>
      </c>
      <c r="J2112">
        <f t="shared" si="74"/>
        <v>1.71468</v>
      </c>
      <c r="K2112">
        <v>3</v>
      </c>
      <c r="L2112">
        <v>0.99</v>
      </c>
      <c r="M2112">
        <f t="shared" si="73"/>
        <v>8.660000000000001E-2</v>
      </c>
    </row>
    <row r="2113" spans="1:13" ht="18.600000000000001" customHeight="1" x14ac:dyDescent="0.25">
      <c r="B2113" s="1" t="s">
        <v>297</v>
      </c>
      <c r="C2113" s="1" t="s">
        <v>295</v>
      </c>
      <c r="D2113" s="1"/>
      <c r="E2113" t="s">
        <v>299</v>
      </c>
      <c r="F2113" t="s">
        <v>29</v>
      </c>
      <c r="G2113" s="1" t="s">
        <v>302</v>
      </c>
      <c r="H2113">
        <v>3</v>
      </c>
      <c r="I2113">
        <v>2.9</v>
      </c>
      <c r="J2113">
        <f t="shared" si="74"/>
        <v>1.71468</v>
      </c>
      <c r="K2113">
        <v>3</v>
      </c>
      <c r="L2113">
        <v>0.99</v>
      </c>
      <c r="M2113">
        <f t="shared" si="73"/>
        <v>8.660000000000001E-2</v>
      </c>
    </row>
    <row r="2114" spans="1:13" ht="18.600000000000001" customHeight="1" x14ac:dyDescent="0.25">
      <c r="B2114" s="1" t="s">
        <v>297</v>
      </c>
      <c r="C2114" s="1" t="s">
        <v>295</v>
      </c>
      <c r="D2114" s="1"/>
      <c r="E2114" t="s">
        <v>299</v>
      </c>
      <c r="F2114" t="s">
        <v>29</v>
      </c>
      <c r="G2114" s="1" t="s">
        <v>303</v>
      </c>
      <c r="H2114">
        <v>3</v>
      </c>
      <c r="I2114">
        <v>2.13</v>
      </c>
      <c r="J2114">
        <f t="shared" si="74"/>
        <v>1.71468</v>
      </c>
      <c r="K2114">
        <v>3</v>
      </c>
      <c r="L2114">
        <v>0.99</v>
      </c>
      <c r="M2114">
        <f t="shared" si="73"/>
        <v>8.660000000000001E-2</v>
      </c>
    </row>
    <row r="2115" spans="1:13" ht="18.600000000000001" customHeight="1" x14ac:dyDescent="0.25">
      <c r="B2115" s="1" t="s">
        <v>297</v>
      </c>
      <c r="C2115" s="1" t="s">
        <v>295</v>
      </c>
      <c r="D2115" s="1"/>
      <c r="E2115" t="s">
        <v>299</v>
      </c>
      <c r="F2115" t="s">
        <v>29</v>
      </c>
      <c r="G2115" s="1" t="s">
        <v>304</v>
      </c>
      <c r="H2115">
        <v>3</v>
      </c>
      <c r="I2115">
        <v>19</v>
      </c>
      <c r="J2115">
        <f t="shared" si="74"/>
        <v>1.71468</v>
      </c>
      <c r="K2115">
        <v>3</v>
      </c>
      <c r="L2115">
        <v>0.99</v>
      </c>
      <c r="M2115">
        <f>0.05*1.732</f>
        <v>8.660000000000001E-2</v>
      </c>
    </row>
    <row r="2116" spans="1:13" x14ac:dyDescent="0.25">
      <c r="B2116" s="1"/>
      <c r="C2116" s="1"/>
      <c r="D2116" s="1"/>
      <c r="G2116" s="1"/>
    </row>
    <row r="2117" spans="1:13" ht="18.600000000000001" customHeight="1" x14ac:dyDescent="0.25">
      <c r="A2117" s="1">
        <v>39</v>
      </c>
      <c r="B2117" s="1" t="s">
        <v>305</v>
      </c>
      <c r="C2117" s="1" t="s">
        <v>295</v>
      </c>
      <c r="D2117" s="1"/>
      <c r="E2117" s="1" t="s">
        <v>307</v>
      </c>
      <c r="F2117" t="s">
        <v>29</v>
      </c>
      <c r="G2117" s="1" t="s">
        <v>43</v>
      </c>
      <c r="H2117">
        <v>3</v>
      </c>
      <c r="I2117">
        <v>0.45200000000000001</v>
      </c>
      <c r="J2117">
        <v>9.8724000000000006E-2</v>
      </c>
      <c r="K2117">
        <v>3</v>
      </c>
      <c r="L2117" s="1">
        <v>1.012</v>
      </c>
      <c r="M2117">
        <v>6.2351999999999998E-2</v>
      </c>
    </row>
    <row r="2118" spans="1:13" ht="18.600000000000001" customHeight="1" x14ac:dyDescent="0.25">
      <c r="B2118" s="1" t="s">
        <v>305</v>
      </c>
      <c r="C2118" s="1" t="s">
        <v>295</v>
      </c>
      <c r="D2118" s="1"/>
      <c r="E2118" s="1" t="s">
        <v>307</v>
      </c>
      <c r="F2118" t="s">
        <v>29</v>
      </c>
      <c r="G2118" s="1" t="s">
        <v>44</v>
      </c>
      <c r="H2118">
        <v>3</v>
      </c>
      <c r="I2118">
        <v>0.84699999999999998</v>
      </c>
      <c r="J2118">
        <v>0.124704</v>
      </c>
      <c r="K2118">
        <v>3</v>
      </c>
      <c r="L2118">
        <v>1.012</v>
      </c>
      <c r="M2118">
        <v>6.2351999999999998E-2</v>
      </c>
    </row>
    <row r="2119" spans="1:13" s="1" customFormat="1" ht="18.600000000000001" customHeight="1" x14ac:dyDescent="0.25">
      <c r="B2119" s="1" t="s">
        <v>305</v>
      </c>
      <c r="C2119" s="1" t="s">
        <v>295</v>
      </c>
      <c r="E2119" s="1" t="s">
        <v>307</v>
      </c>
      <c r="F2119" t="s">
        <v>29</v>
      </c>
      <c r="G2119" s="1" t="s">
        <v>308</v>
      </c>
      <c r="H2119">
        <v>3</v>
      </c>
      <c r="I2119">
        <v>0.48799999999999999</v>
      </c>
      <c r="J2119">
        <v>6.2351999999999998E-2</v>
      </c>
      <c r="K2119">
        <v>3</v>
      </c>
      <c r="L2119">
        <v>1.012</v>
      </c>
      <c r="M2119" s="1">
        <v>6.2351999999999998E-2</v>
      </c>
    </row>
    <row r="2120" spans="1:13" ht="18.600000000000001" customHeight="1" x14ac:dyDescent="0.25">
      <c r="B2120" s="1" t="s">
        <v>305</v>
      </c>
      <c r="C2120" s="1" t="s">
        <v>295</v>
      </c>
      <c r="D2120" s="1"/>
      <c r="E2120" s="1" t="s">
        <v>307</v>
      </c>
      <c r="F2120" t="s">
        <v>29</v>
      </c>
      <c r="G2120" s="1" t="s">
        <v>135</v>
      </c>
      <c r="H2120">
        <v>3</v>
      </c>
      <c r="I2120">
        <v>0.151</v>
      </c>
      <c r="J2120">
        <v>8.660000000000001E-2</v>
      </c>
      <c r="K2120">
        <v>3</v>
      </c>
      <c r="L2120">
        <v>1.012</v>
      </c>
      <c r="M2120">
        <v>6.2351999999999998E-2</v>
      </c>
    </row>
    <row r="2121" spans="1:13" ht="18.600000000000001" customHeight="1" x14ac:dyDescent="0.25">
      <c r="B2121" s="1" t="s">
        <v>305</v>
      </c>
      <c r="C2121" s="1" t="s">
        <v>295</v>
      </c>
      <c r="D2121" s="1"/>
      <c r="E2121" s="1" t="s">
        <v>307</v>
      </c>
      <c r="F2121" t="s">
        <v>29</v>
      </c>
      <c r="G2121" s="1" t="s">
        <v>45</v>
      </c>
      <c r="H2121">
        <v>3</v>
      </c>
      <c r="I2121">
        <v>0.24399999999999999</v>
      </c>
      <c r="J2121">
        <v>5.0228000000000002E-2</v>
      </c>
      <c r="K2121">
        <v>3</v>
      </c>
      <c r="L2121">
        <v>1.012</v>
      </c>
      <c r="M2121">
        <v>6.2351999999999998E-2</v>
      </c>
    </row>
    <row r="2122" spans="1:13" ht="18.600000000000001" customHeight="1" x14ac:dyDescent="0.25">
      <c r="B2122" s="1" t="s">
        <v>305</v>
      </c>
      <c r="C2122" s="1" t="s">
        <v>295</v>
      </c>
      <c r="D2122" s="1"/>
      <c r="E2122" s="1" t="s">
        <v>307</v>
      </c>
      <c r="F2122" t="s">
        <v>29</v>
      </c>
      <c r="G2122" s="1" t="s">
        <v>186</v>
      </c>
      <c r="H2122">
        <v>3</v>
      </c>
      <c r="I2122">
        <v>0.61699999999999999</v>
      </c>
      <c r="J2122">
        <v>9.8724000000000006E-2</v>
      </c>
      <c r="K2122">
        <v>3</v>
      </c>
      <c r="L2122">
        <v>1.012</v>
      </c>
      <c r="M2122">
        <v>6.2351999999999998E-2</v>
      </c>
    </row>
    <row r="2123" spans="1:13" ht="18.600000000000001" customHeight="1" x14ac:dyDescent="0.25">
      <c r="B2123" s="1" t="s">
        <v>305</v>
      </c>
      <c r="C2123" s="1" t="s">
        <v>295</v>
      </c>
      <c r="D2123" s="1"/>
      <c r="E2123" s="1" t="s">
        <v>307</v>
      </c>
      <c r="F2123" t="s">
        <v>29</v>
      </c>
      <c r="G2123" s="1" t="s">
        <v>50</v>
      </c>
      <c r="H2123">
        <v>3</v>
      </c>
      <c r="I2123">
        <v>0.48799999999999999</v>
      </c>
      <c r="J2123">
        <v>8.660000000000001E-2</v>
      </c>
      <c r="K2123">
        <v>3</v>
      </c>
      <c r="L2123">
        <v>1.012</v>
      </c>
      <c r="M2123">
        <v>6.2351999999999998E-2</v>
      </c>
    </row>
    <row r="2124" spans="1:13" x14ac:dyDescent="0.25">
      <c r="B2124" s="1"/>
      <c r="C2124" s="1"/>
      <c r="D2124" s="1"/>
      <c r="E2124" s="1"/>
      <c r="G2124" s="1"/>
    </row>
    <row r="2125" spans="1:13" x14ac:dyDescent="0.25">
      <c r="B2125" s="1"/>
      <c r="C2125" s="1"/>
      <c r="E2125" t="s">
        <v>373</v>
      </c>
      <c r="F2125" t="s">
        <v>374</v>
      </c>
      <c r="G2125" t="s">
        <v>375</v>
      </c>
      <c r="H2125" t="s">
        <v>376</v>
      </c>
      <c r="I2125" t="s">
        <v>377</v>
      </c>
      <c r="J2125" t="s">
        <v>378</v>
      </c>
      <c r="L2125" t="s">
        <v>379</v>
      </c>
      <c r="M2125" t="s">
        <v>380</v>
      </c>
    </row>
    <row r="2126" spans="1:13" x14ac:dyDescent="0.25">
      <c r="B2126" s="1"/>
      <c r="C2126" s="1"/>
      <c r="D2126" s="9">
        <v>1</v>
      </c>
      <c r="E2126" s="9">
        <v>7.0000000000000001E-3</v>
      </c>
      <c r="F2126" s="9">
        <v>1.831</v>
      </c>
      <c r="G2126" s="9">
        <v>0</v>
      </c>
      <c r="H2126" s="9">
        <v>167</v>
      </c>
      <c r="I2126" s="9">
        <v>-90</v>
      </c>
      <c r="J2126" s="9">
        <v>1.012</v>
      </c>
      <c r="L2126" s="9">
        <v>1.012</v>
      </c>
      <c r="M2126">
        <f>1.732*J2134</f>
        <v>6.2351999999999998E-2</v>
      </c>
    </row>
    <row r="2127" spans="1:13" x14ac:dyDescent="0.25">
      <c r="B2127" s="1"/>
      <c r="C2127" s="1"/>
      <c r="D2127" s="9">
        <v>2</v>
      </c>
      <c r="E2127" s="9">
        <v>3.0000000000000001E-3</v>
      </c>
      <c r="F2127" s="9">
        <v>80.686999999999998</v>
      </c>
      <c r="G2127" s="9">
        <v>0</v>
      </c>
      <c r="H2127" s="9">
        <v>85</v>
      </c>
      <c r="I2127" s="9">
        <v>-90</v>
      </c>
      <c r="J2127" s="9">
        <v>0.45200000000000001</v>
      </c>
      <c r="L2127" s="9">
        <v>0.45200000000000001</v>
      </c>
      <c r="M2127">
        <f t="shared" ref="M2127:M2133" si="75">1.732*J2135</f>
        <v>9.8724000000000006E-2</v>
      </c>
    </row>
    <row r="2128" spans="1:13" x14ac:dyDescent="0.25">
      <c r="B2128" s="1"/>
      <c r="C2128" s="1"/>
      <c r="D2128" s="9">
        <v>3</v>
      </c>
      <c r="E2128" s="9">
        <v>6.0000000000000001E-3</v>
      </c>
      <c r="F2128" s="9">
        <v>84.593999999999994</v>
      </c>
      <c r="G2128" s="9">
        <v>54.667000000000002</v>
      </c>
      <c r="H2128" s="9">
        <v>85</v>
      </c>
      <c r="I2128" s="9">
        <v>-90</v>
      </c>
      <c r="J2128" s="9">
        <v>0.84699999999999998</v>
      </c>
      <c r="L2128" s="9">
        <v>0.84699999999999998</v>
      </c>
      <c r="M2128">
        <f t="shared" si="75"/>
        <v>0.124704</v>
      </c>
    </row>
    <row r="2129" spans="2:13" x14ac:dyDescent="0.25">
      <c r="B2129" s="1"/>
      <c r="C2129" s="1"/>
      <c r="D2129" s="9">
        <v>4</v>
      </c>
      <c r="E2129" s="9">
        <v>4.0000000000000001E-3</v>
      </c>
      <c r="F2129" s="9">
        <v>81.522000000000006</v>
      </c>
      <c r="G2129" s="9">
        <v>0</v>
      </c>
      <c r="H2129" s="9">
        <v>165.333</v>
      </c>
      <c r="I2129" s="9">
        <v>-90</v>
      </c>
      <c r="J2129" s="9">
        <v>0.48799999999999999</v>
      </c>
      <c r="L2129" s="9">
        <v>0.48799999999999999</v>
      </c>
      <c r="M2129">
        <f t="shared" si="75"/>
        <v>6.2351999999999998E-2</v>
      </c>
    </row>
    <row r="2130" spans="2:13" x14ac:dyDescent="0.25">
      <c r="B2130" s="1"/>
      <c r="C2130" s="1"/>
      <c r="D2130" s="9">
        <v>5</v>
      </c>
      <c r="E2130" s="9">
        <v>1E-3</v>
      </c>
      <c r="F2130" s="9">
        <v>74.802999999999997</v>
      </c>
      <c r="G2130" s="9">
        <v>4</v>
      </c>
      <c r="H2130" s="9">
        <v>165.333</v>
      </c>
      <c r="I2130" s="9">
        <v>-90</v>
      </c>
      <c r="J2130" s="9">
        <v>0.151</v>
      </c>
      <c r="L2130" s="9">
        <v>0.151</v>
      </c>
      <c r="M2130">
        <f t="shared" si="75"/>
        <v>8.660000000000001E-2</v>
      </c>
    </row>
    <row r="2131" spans="2:13" x14ac:dyDescent="0.25">
      <c r="B2131" s="1"/>
      <c r="C2131" s="1"/>
      <c r="D2131" s="9">
        <v>6</v>
      </c>
      <c r="E2131" s="9">
        <v>2E-3</v>
      </c>
      <c r="F2131" s="9">
        <v>80.867000000000004</v>
      </c>
      <c r="G2131" s="9">
        <v>28.667000000000002</v>
      </c>
      <c r="H2131" s="9">
        <v>85</v>
      </c>
      <c r="I2131" s="9">
        <v>-90</v>
      </c>
      <c r="J2131" s="9">
        <v>0.24399999999999999</v>
      </c>
      <c r="L2131" s="9">
        <v>0.24399999999999999</v>
      </c>
      <c r="M2131">
        <f t="shared" si="75"/>
        <v>5.0228000000000002E-2</v>
      </c>
    </row>
    <row r="2132" spans="2:13" x14ac:dyDescent="0.25">
      <c r="B2132" s="1"/>
      <c r="C2132" s="1"/>
      <c r="D2132" s="9">
        <v>7</v>
      </c>
      <c r="E2132" s="9">
        <v>4.0000000000000001E-3</v>
      </c>
      <c r="F2132" s="9">
        <v>83.218000000000004</v>
      </c>
      <c r="G2132" s="9">
        <v>25</v>
      </c>
      <c r="H2132" s="9">
        <v>85</v>
      </c>
      <c r="I2132" s="9">
        <v>-90</v>
      </c>
      <c r="J2132" s="9">
        <v>0.61699999999999999</v>
      </c>
      <c r="L2132" s="9">
        <v>0.61699999999999999</v>
      </c>
      <c r="M2132">
        <f t="shared" si="75"/>
        <v>9.8724000000000006E-2</v>
      </c>
    </row>
    <row r="2133" spans="2:13" x14ac:dyDescent="0.25">
      <c r="B2133" s="1"/>
      <c r="C2133" s="1"/>
      <c r="D2133" s="9">
        <v>8</v>
      </c>
      <c r="E2133" s="9">
        <v>4.0000000000000001E-3</v>
      </c>
      <c r="F2133" s="9">
        <v>82.42</v>
      </c>
      <c r="G2133" s="9">
        <v>0</v>
      </c>
      <c r="H2133" s="9">
        <v>165.333</v>
      </c>
      <c r="I2133" s="9">
        <v>-90</v>
      </c>
      <c r="J2133" s="9">
        <v>0.48799999999999999</v>
      </c>
      <c r="L2133" s="9">
        <v>0.48799999999999999</v>
      </c>
      <c r="M2133">
        <f t="shared" si="75"/>
        <v>8.660000000000001E-2</v>
      </c>
    </row>
    <row r="2134" spans="2:13" x14ac:dyDescent="0.25">
      <c r="B2134" s="1"/>
      <c r="C2134" s="1"/>
      <c r="D2134" s="9">
        <v>9</v>
      </c>
      <c r="E2134" s="10">
        <v>3.0909999999999998E-4</v>
      </c>
      <c r="F2134" s="9">
        <v>76.167000000000002</v>
      </c>
      <c r="G2134" s="9">
        <v>17</v>
      </c>
      <c r="H2134" s="9">
        <v>102</v>
      </c>
      <c r="I2134" s="9">
        <v>-90</v>
      </c>
      <c r="J2134" s="9">
        <v>3.5999999999999997E-2</v>
      </c>
    </row>
    <row r="2135" spans="2:13" x14ac:dyDescent="0.25">
      <c r="B2135" s="1"/>
      <c r="C2135" s="1"/>
      <c r="D2135" s="9">
        <v>10</v>
      </c>
      <c r="E2135" s="10">
        <v>4.6359999999999999E-4</v>
      </c>
      <c r="F2135" s="9">
        <v>14.222</v>
      </c>
      <c r="G2135" s="9">
        <v>0</v>
      </c>
      <c r="H2135" s="9">
        <v>24</v>
      </c>
      <c r="I2135" s="9">
        <v>-90</v>
      </c>
      <c r="J2135" s="9">
        <v>5.7000000000000002E-2</v>
      </c>
    </row>
    <row r="2136" spans="2:13" x14ac:dyDescent="0.25">
      <c r="B2136" s="1"/>
      <c r="C2136" s="1"/>
      <c r="D2136" s="9">
        <v>11</v>
      </c>
      <c r="E2136" s="10">
        <v>5.666E-4</v>
      </c>
      <c r="F2136" s="9">
        <v>92.787999999999997</v>
      </c>
      <c r="G2136" s="9">
        <v>1</v>
      </c>
      <c r="H2136" s="9">
        <v>145</v>
      </c>
      <c r="I2136" s="9">
        <v>-90</v>
      </c>
      <c r="J2136" s="9">
        <v>7.1999999999999995E-2</v>
      </c>
    </row>
    <row r="2137" spans="2:13" x14ac:dyDescent="0.25">
      <c r="B2137" s="1"/>
      <c r="C2137" s="1"/>
      <c r="D2137" s="9">
        <v>12</v>
      </c>
      <c r="E2137" s="10">
        <v>3.0909999999999998E-4</v>
      </c>
      <c r="F2137" s="9">
        <v>29.667000000000002</v>
      </c>
      <c r="G2137" s="9">
        <v>8</v>
      </c>
      <c r="H2137" s="9">
        <v>52</v>
      </c>
      <c r="I2137" s="9">
        <v>-90</v>
      </c>
      <c r="J2137" s="9">
        <v>3.5999999999999997E-2</v>
      </c>
    </row>
    <row r="2138" spans="2:13" x14ac:dyDescent="0.25">
      <c r="B2138" s="1"/>
      <c r="C2138" s="1"/>
      <c r="D2138" s="9">
        <v>13</v>
      </c>
      <c r="E2138" s="10">
        <v>4.1209999999999999E-4</v>
      </c>
      <c r="F2138" s="9">
        <v>139.875</v>
      </c>
      <c r="G2138" s="9">
        <v>35</v>
      </c>
      <c r="H2138" s="9">
        <v>194</v>
      </c>
      <c r="I2138" s="9">
        <v>-90</v>
      </c>
      <c r="J2138" s="9">
        <v>0.05</v>
      </c>
    </row>
    <row r="2139" spans="2:13" x14ac:dyDescent="0.25">
      <c r="B2139" s="1"/>
      <c r="C2139" s="1"/>
      <c r="D2139" s="9">
        <v>14</v>
      </c>
      <c r="E2139" s="10">
        <v>2.5750000000000002E-4</v>
      </c>
      <c r="F2139" s="9">
        <v>73.8</v>
      </c>
      <c r="G2139" s="9">
        <v>28</v>
      </c>
      <c r="H2139" s="9">
        <v>160</v>
      </c>
      <c r="I2139" s="9">
        <v>-90</v>
      </c>
      <c r="J2139" s="9">
        <v>2.9000000000000001E-2</v>
      </c>
    </row>
    <row r="2140" spans="2:13" x14ac:dyDescent="0.25">
      <c r="B2140" s="1"/>
      <c r="C2140" s="1"/>
      <c r="D2140" s="9">
        <v>15</v>
      </c>
      <c r="E2140" s="10">
        <v>4.6359999999999999E-4</v>
      </c>
      <c r="F2140" s="9">
        <v>85</v>
      </c>
      <c r="G2140" s="9">
        <v>13.333</v>
      </c>
      <c r="H2140" s="9">
        <v>199</v>
      </c>
      <c r="I2140" s="9">
        <v>-90</v>
      </c>
      <c r="J2140" s="9">
        <v>5.7000000000000002E-2</v>
      </c>
    </row>
    <row r="2141" spans="2:13" x14ac:dyDescent="0.25">
      <c r="B2141" s="1"/>
      <c r="C2141" s="1"/>
      <c r="D2141" s="9">
        <v>16</v>
      </c>
      <c r="E2141" s="10">
        <v>4.1209999999999999E-4</v>
      </c>
      <c r="F2141" s="9">
        <v>104.833</v>
      </c>
      <c r="G2141" s="9">
        <v>34</v>
      </c>
      <c r="H2141" s="9">
        <v>142</v>
      </c>
      <c r="I2141" s="9">
        <v>-90</v>
      </c>
      <c r="J2141" s="9">
        <v>0.05</v>
      </c>
    </row>
    <row r="2142" spans="2:13" x14ac:dyDescent="0.25">
      <c r="B2142" s="1"/>
      <c r="C2142" s="1"/>
      <c r="D2142" s="1"/>
      <c r="E2142" s="1"/>
      <c r="G2142" s="1"/>
    </row>
    <row r="2143" spans="2:13" x14ac:dyDescent="0.25">
      <c r="B2143" s="1"/>
      <c r="C2143" s="1"/>
      <c r="D2143" s="1"/>
      <c r="E2143" s="1"/>
      <c r="G2143" s="1"/>
    </row>
    <row r="2144" spans="2:13" ht="18.600000000000001" customHeight="1" x14ac:dyDescent="0.25">
      <c r="B2144" s="1" t="s">
        <v>309</v>
      </c>
      <c r="C2144" s="1" t="s">
        <v>15</v>
      </c>
      <c r="D2144" s="1"/>
      <c r="E2144" s="1" t="s">
        <v>52</v>
      </c>
      <c r="F2144" t="s">
        <v>29</v>
      </c>
      <c r="G2144" s="1" t="s">
        <v>53</v>
      </c>
      <c r="H2144">
        <v>3</v>
      </c>
      <c r="I2144">
        <v>0.95599999999999996</v>
      </c>
      <c r="J2144">
        <v>7.6207999999999998E-2</v>
      </c>
      <c r="K2144">
        <v>3</v>
      </c>
      <c r="L2144" s="1">
        <v>1.018</v>
      </c>
      <c r="M2144">
        <v>0.13682800000000001</v>
      </c>
    </row>
    <row r="2145" spans="1:13" ht="18.600000000000001" customHeight="1" x14ac:dyDescent="0.25">
      <c r="B2145" s="1" t="s">
        <v>309</v>
      </c>
      <c r="C2145" s="1" t="s">
        <v>15</v>
      </c>
      <c r="D2145" s="1"/>
      <c r="E2145" s="1" t="s">
        <v>52</v>
      </c>
      <c r="F2145" t="s">
        <v>29</v>
      </c>
      <c r="G2145" s="1" t="s">
        <v>36</v>
      </c>
      <c r="H2145">
        <v>3</v>
      </c>
      <c r="I2145">
        <v>1.0880000000000001</v>
      </c>
      <c r="J2145">
        <v>0.13682800000000001</v>
      </c>
      <c r="K2145">
        <v>3</v>
      </c>
      <c r="L2145">
        <v>1.026</v>
      </c>
      <c r="M2145">
        <v>0.18185999999999999</v>
      </c>
    </row>
    <row r="2146" spans="1:13" s="1" customFormat="1" ht="18.600000000000001" customHeight="1" x14ac:dyDescent="0.25">
      <c r="A2146" s="1">
        <v>40</v>
      </c>
      <c r="B2146" s="1" t="s">
        <v>309</v>
      </c>
      <c r="C2146" s="1" t="s">
        <v>15</v>
      </c>
      <c r="E2146" s="1" t="s">
        <v>52</v>
      </c>
      <c r="F2146" t="s">
        <v>29</v>
      </c>
      <c r="G2146" s="1" t="s">
        <v>49</v>
      </c>
      <c r="H2146">
        <v>3</v>
      </c>
      <c r="I2146">
        <v>0.86699999999999999</v>
      </c>
      <c r="J2146">
        <v>0.119508</v>
      </c>
      <c r="K2146">
        <v>3</v>
      </c>
      <c r="L2146">
        <v>0.99399999999999999</v>
      </c>
      <c r="M2146" s="1">
        <v>6.0620000000000007E-2</v>
      </c>
    </row>
    <row r="2147" spans="1:13" ht="18.600000000000001" customHeight="1" x14ac:dyDescent="0.25">
      <c r="B2147" s="1" t="s">
        <v>309</v>
      </c>
      <c r="C2147" s="1" t="s">
        <v>15</v>
      </c>
      <c r="D2147" s="1"/>
      <c r="E2147" s="1" t="s">
        <v>52</v>
      </c>
      <c r="F2147" t="s">
        <v>29</v>
      </c>
      <c r="G2147" s="1" t="s">
        <v>50</v>
      </c>
      <c r="H2147">
        <v>3</v>
      </c>
      <c r="I2147">
        <v>1.145</v>
      </c>
      <c r="J2147">
        <v>7.9671999999999993E-2</v>
      </c>
      <c r="K2147">
        <v>3</v>
      </c>
      <c r="L2147">
        <v>1.006</v>
      </c>
      <c r="M2147">
        <v>6.0620000000000007E-2</v>
      </c>
    </row>
    <row r="2148" spans="1:13" ht="18.600000000000001" customHeight="1" x14ac:dyDescent="0.25">
      <c r="B2148" s="1" t="s">
        <v>309</v>
      </c>
      <c r="C2148" s="1" t="s">
        <v>15</v>
      </c>
      <c r="D2148" s="1"/>
      <c r="E2148" s="1" t="s">
        <v>52</v>
      </c>
      <c r="F2148" t="s">
        <v>29</v>
      </c>
      <c r="G2148" s="1" t="s">
        <v>46</v>
      </c>
      <c r="H2148">
        <v>3</v>
      </c>
      <c r="I2148">
        <v>1.006</v>
      </c>
      <c r="J2148">
        <v>7.9671999999999993E-2</v>
      </c>
      <c r="K2148">
        <v>3</v>
      </c>
      <c r="L2148">
        <v>0.99399999999999999</v>
      </c>
      <c r="M2148">
        <v>0.15934399999999999</v>
      </c>
    </row>
    <row r="2149" spans="1:13" ht="18.600000000000001" customHeight="1" x14ac:dyDescent="0.25">
      <c r="B2149" s="1" t="s">
        <v>309</v>
      </c>
      <c r="C2149" s="1" t="s">
        <v>15</v>
      </c>
      <c r="D2149" s="1"/>
      <c r="E2149" s="1" t="s">
        <v>52</v>
      </c>
      <c r="F2149" t="s">
        <v>29</v>
      </c>
      <c r="G2149" s="1" t="s">
        <v>34</v>
      </c>
      <c r="H2149">
        <v>3</v>
      </c>
      <c r="I2149">
        <v>0.84399999999999997</v>
      </c>
      <c r="J2149">
        <v>0.15934399999999999</v>
      </c>
      <c r="K2149">
        <v>3</v>
      </c>
      <c r="L2149">
        <v>0.99399999999999999</v>
      </c>
      <c r="M2149">
        <v>0.18012799999999998</v>
      </c>
    </row>
    <row r="2150" spans="1:13" ht="18.600000000000001" customHeight="1" x14ac:dyDescent="0.25">
      <c r="B2150" s="1" t="s">
        <v>309</v>
      </c>
      <c r="C2150" s="1" t="s">
        <v>15</v>
      </c>
      <c r="D2150" s="1"/>
      <c r="E2150" s="1" t="s">
        <v>52</v>
      </c>
      <c r="F2150" t="s">
        <v>29</v>
      </c>
      <c r="G2150" s="1" t="s">
        <v>31</v>
      </c>
      <c r="H2150">
        <v>3</v>
      </c>
      <c r="I2150">
        <v>0.98299999999999998</v>
      </c>
      <c r="J2150">
        <v>0.21996399999999999</v>
      </c>
      <c r="K2150">
        <v>3</v>
      </c>
      <c r="L2150">
        <v>1.0169999999999999</v>
      </c>
      <c r="M2150">
        <v>0.119508</v>
      </c>
    </row>
    <row r="2151" spans="1:13" ht="18.600000000000001" customHeight="1" x14ac:dyDescent="0.25">
      <c r="B2151" s="1" t="s">
        <v>309</v>
      </c>
      <c r="C2151" s="1" t="s">
        <v>15</v>
      </c>
      <c r="D2151" s="1"/>
      <c r="E2151" s="1" t="s">
        <v>52</v>
      </c>
      <c r="F2151" t="s">
        <v>29</v>
      </c>
      <c r="G2151" s="1" t="s">
        <v>33</v>
      </c>
      <c r="H2151">
        <v>3</v>
      </c>
      <c r="I2151">
        <v>1.0289999999999999</v>
      </c>
      <c r="J2151">
        <v>0.18012799999999998</v>
      </c>
      <c r="K2151">
        <v>3</v>
      </c>
      <c r="L2151">
        <v>1.006</v>
      </c>
      <c r="M2151">
        <v>0.100456</v>
      </c>
    </row>
    <row r="2152" spans="1:13" ht="18.600000000000001" customHeight="1" x14ac:dyDescent="0.25">
      <c r="B2152" s="1" t="s">
        <v>309</v>
      </c>
      <c r="C2152" s="1" t="s">
        <v>15</v>
      </c>
      <c r="D2152" s="1"/>
      <c r="E2152" s="1" t="s">
        <v>39</v>
      </c>
      <c r="F2152" t="s">
        <v>29</v>
      </c>
      <c r="G2152" s="1" t="s">
        <v>53</v>
      </c>
      <c r="H2152">
        <v>3</v>
      </c>
      <c r="I2152">
        <v>1.026</v>
      </c>
      <c r="J2152">
        <v>0.12124000000000001</v>
      </c>
      <c r="K2152">
        <v>3</v>
      </c>
      <c r="L2152" s="1">
        <v>1.018</v>
      </c>
      <c r="M2152">
        <v>0.13682800000000001</v>
      </c>
    </row>
    <row r="2153" spans="1:13" ht="18.600000000000001" customHeight="1" x14ac:dyDescent="0.25">
      <c r="B2153" s="1" t="s">
        <v>309</v>
      </c>
      <c r="C2153" s="1" t="s">
        <v>15</v>
      </c>
      <c r="D2153" s="1"/>
      <c r="E2153" s="1" t="s">
        <v>39</v>
      </c>
      <c r="F2153" t="s">
        <v>29</v>
      </c>
      <c r="G2153" s="1" t="s">
        <v>36</v>
      </c>
      <c r="H2153">
        <v>3</v>
      </c>
      <c r="I2153">
        <v>1.202</v>
      </c>
      <c r="J2153">
        <v>0.152416</v>
      </c>
      <c r="K2153">
        <v>3</v>
      </c>
      <c r="L2153">
        <v>1.026</v>
      </c>
      <c r="M2153">
        <v>0.18185999999999999</v>
      </c>
    </row>
    <row r="2154" spans="1:13" s="1" customFormat="1" ht="18.600000000000001" customHeight="1" x14ac:dyDescent="0.25">
      <c r="B2154" s="1" t="s">
        <v>309</v>
      </c>
      <c r="C2154" s="1" t="s">
        <v>15</v>
      </c>
      <c r="E2154" s="1" t="s">
        <v>39</v>
      </c>
      <c r="F2154" t="s">
        <v>29</v>
      </c>
      <c r="G2154" s="1" t="s">
        <v>49</v>
      </c>
      <c r="H2154">
        <v>3</v>
      </c>
      <c r="I2154">
        <v>1.006</v>
      </c>
      <c r="J2154">
        <v>0.140292</v>
      </c>
      <c r="K2154">
        <v>3</v>
      </c>
      <c r="L2154">
        <v>0.99399999999999999</v>
      </c>
      <c r="M2154" s="1">
        <v>6.0620000000000007E-2</v>
      </c>
    </row>
    <row r="2155" spans="1:13" ht="18.600000000000001" customHeight="1" x14ac:dyDescent="0.25">
      <c r="B2155" s="1" t="s">
        <v>309</v>
      </c>
      <c r="C2155" s="1" t="s">
        <v>15</v>
      </c>
      <c r="D2155" s="1"/>
      <c r="E2155" s="1" t="s">
        <v>39</v>
      </c>
      <c r="F2155" t="s">
        <v>29</v>
      </c>
      <c r="G2155" s="1" t="s">
        <v>50</v>
      </c>
      <c r="H2155">
        <v>3</v>
      </c>
      <c r="I2155">
        <v>0.90200000000000002</v>
      </c>
      <c r="J2155">
        <v>0.25979999999999998</v>
      </c>
      <c r="K2155">
        <v>3</v>
      </c>
      <c r="L2155">
        <v>1.006</v>
      </c>
      <c r="M2155">
        <v>6.0620000000000007E-2</v>
      </c>
    </row>
    <row r="2156" spans="1:13" ht="18.600000000000001" customHeight="1" x14ac:dyDescent="0.25">
      <c r="B2156" s="1" t="s">
        <v>309</v>
      </c>
      <c r="C2156" s="1" t="s">
        <v>15</v>
      </c>
      <c r="D2156" s="1"/>
      <c r="E2156" s="1" t="s">
        <v>39</v>
      </c>
      <c r="F2156" t="s">
        <v>29</v>
      </c>
      <c r="G2156" s="1" t="s">
        <v>46</v>
      </c>
      <c r="H2156">
        <v>3</v>
      </c>
      <c r="I2156">
        <v>0.92500000000000004</v>
      </c>
      <c r="J2156">
        <v>0.140292</v>
      </c>
      <c r="K2156">
        <v>3</v>
      </c>
      <c r="L2156">
        <v>0.99399999999999999</v>
      </c>
      <c r="M2156">
        <v>0.15934399999999999</v>
      </c>
    </row>
    <row r="2157" spans="1:13" ht="18.600000000000001" customHeight="1" x14ac:dyDescent="0.25">
      <c r="B2157" s="1" t="s">
        <v>309</v>
      </c>
      <c r="C2157" s="1" t="s">
        <v>15</v>
      </c>
      <c r="D2157" s="1"/>
      <c r="E2157" s="1" t="s">
        <v>39</v>
      </c>
      <c r="F2157" t="s">
        <v>29</v>
      </c>
      <c r="G2157" s="1" t="s">
        <v>34</v>
      </c>
      <c r="H2157">
        <v>3</v>
      </c>
      <c r="I2157">
        <v>0.93600000000000005</v>
      </c>
      <c r="J2157">
        <v>0.140292</v>
      </c>
      <c r="K2157">
        <v>3</v>
      </c>
      <c r="L2157">
        <v>0.99399999999999999</v>
      </c>
      <c r="M2157">
        <v>0.18012799999999998</v>
      </c>
    </row>
    <row r="2158" spans="1:13" ht="18.600000000000001" customHeight="1" x14ac:dyDescent="0.25">
      <c r="B2158" s="1" t="s">
        <v>309</v>
      </c>
      <c r="C2158" s="1" t="s">
        <v>15</v>
      </c>
      <c r="D2158" s="1"/>
      <c r="E2158" s="1" t="s">
        <v>39</v>
      </c>
      <c r="F2158" t="s">
        <v>29</v>
      </c>
      <c r="G2158" s="1" t="s">
        <v>31</v>
      </c>
      <c r="H2158">
        <v>3</v>
      </c>
      <c r="I2158">
        <v>1.087</v>
      </c>
      <c r="J2158">
        <v>0.100456</v>
      </c>
      <c r="K2158">
        <v>3</v>
      </c>
      <c r="L2158">
        <v>1.0169999999999999</v>
      </c>
      <c r="M2158">
        <v>0.119508</v>
      </c>
    </row>
    <row r="2159" spans="1:13" ht="18.600000000000001" customHeight="1" x14ac:dyDescent="0.25">
      <c r="B2159" s="1" t="s">
        <v>309</v>
      </c>
      <c r="C2159" s="1" t="s">
        <v>15</v>
      </c>
      <c r="D2159" s="1"/>
      <c r="E2159" s="1" t="s">
        <v>39</v>
      </c>
      <c r="F2159" t="s">
        <v>29</v>
      </c>
      <c r="G2159" s="1" t="s">
        <v>33</v>
      </c>
      <c r="H2159">
        <v>3</v>
      </c>
      <c r="I2159">
        <v>0.79800000000000004</v>
      </c>
      <c r="J2159">
        <v>0.119508</v>
      </c>
      <c r="K2159">
        <v>3</v>
      </c>
      <c r="L2159">
        <v>1.006</v>
      </c>
      <c r="M2159">
        <v>0.100456</v>
      </c>
    </row>
    <row r="2160" spans="1:13" x14ac:dyDescent="0.25">
      <c r="B2160" s="1"/>
      <c r="C2160" s="1"/>
      <c r="D2160" s="1"/>
      <c r="E2160" s="1"/>
      <c r="G2160" s="1"/>
    </row>
    <row r="2161" spans="2:13" x14ac:dyDescent="0.25">
      <c r="B2161" s="1"/>
      <c r="C2161" s="1"/>
      <c r="E2161" t="s">
        <v>373</v>
      </c>
      <c r="F2161" t="s">
        <v>374</v>
      </c>
      <c r="G2161" t="s">
        <v>375</v>
      </c>
      <c r="H2161" t="s">
        <v>376</v>
      </c>
      <c r="I2161" t="s">
        <v>377</v>
      </c>
      <c r="J2161" t="s">
        <v>378</v>
      </c>
      <c r="L2161" t="s">
        <v>379</v>
      </c>
      <c r="M2161" t="s">
        <v>380</v>
      </c>
    </row>
    <row r="2162" spans="2:13" x14ac:dyDescent="0.25">
      <c r="B2162" s="1"/>
      <c r="C2162" s="1"/>
      <c r="D2162" s="9">
        <v>1</v>
      </c>
      <c r="E2162" s="9">
        <v>8.9999999999999993E-3</v>
      </c>
      <c r="F2162" s="9">
        <v>246.57499999999999</v>
      </c>
      <c r="G2162" s="9">
        <v>29.667000000000002</v>
      </c>
      <c r="H2162" s="9">
        <v>255</v>
      </c>
      <c r="I2162" s="9">
        <v>-90</v>
      </c>
      <c r="J2162" s="9">
        <v>1.018</v>
      </c>
      <c r="L2162" s="9">
        <v>1.018</v>
      </c>
      <c r="M2162">
        <f>1.732*J2168</f>
        <v>0.13682800000000001</v>
      </c>
    </row>
    <row r="2163" spans="2:13" x14ac:dyDescent="0.25">
      <c r="B2163" s="1"/>
      <c r="C2163" s="1"/>
      <c r="D2163" s="9">
        <v>2</v>
      </c>
      <c r="E2163" s="9">
        <v>8.9999999999999993E-3</v>
      </c>
      <c r="F2163" s="9">
        <v>246.26300000000001</v>
      </c>
      <c r="G2163" s="9">
        <v>28.332999999999998</v>
      </c>
      <c r="H2163" s="9">
        <v>255</v>
      </c>
      <c r="I2163" s="9">
        <v>-90</v>
      </c>
      <c r="J2163" s="9">
        <v>1.026</v>
      </c>
      <c r="L2163" s="9">
        <v>1.026</v>
      </c>
      <c r="M2163">
        <f t="shared" ref="M2163:M2167" si="76">1.732*J2169</f>
        <v>0.18185999999999999</v>
      </c>
    </row>
    <row r="2164" spans="2:13" x14ac:dyDescent="0.25">
      <c r="B2164" s="1"/>
      <c r="C2164" s="1"/>
      <c r="D2164" s="9">
        <v>3</v>
      </c>
      <c r="E2164" s="9">
        <v>8.0000000000000002E-3</v>
      </c>
      <c r="F2164" s="9">
        <v>237.07900000000001</v>
      </c>
      <c r="G2164" s="9">
        <v>29.667000000000002</v>
      </c>
      <c r="H2164" s="9">
        <v>255</v>
      </c>
      <c r="I2164" s="9">
        <v>-90</v>
      </c>
      <c r="J2164" s="9">
        <v>0.95599999999999996</v>
      </c>
      <c r="L2164" s="9">
        <v>0.95599999999999996</v>
      </c>
      <c r="M2164">
        <f t="shared" si="76"/>
        <v>7.6207999999999998E-2</v>
      </c>
    </row>
    <row r="2165" spans="2:13" x14ac:dyDescent="0.25">
      <c r="B2165" s="1"/>
      <c r="C2165" s="1"/>
      <c r="D2165" s="9">
        <v>4</v>
      </c>
      <c r="E2165" s="9">
        <v>0.01</v>
      </c>
      <c r="F2165" s="9">
        <v>230.17099999999999</v>
      </c>
      <c r="G2165" s="9">
        <v>29.667000000000002</v>
      </c>
      <c r="H2165" s="9">
        <v>255</v>
      </c>
      <c r="I2165" s="9">
        <v>-90</v>
      </c>
      <c r="J2165" s="9">
        <v>1.0880000000000001</v>
      </c>
      <c r="L2165" s="9">
        <v>1.0880000000000001</v>
      </c>
      <c r="M2165">
        <f t="shared" si="76"/>
        <v>0.13682800000000001</v>
      </c>
    </row>
    <row r="2166" spans="2:13" x14ac:dyDescent="0.25">
      <c r="B2166" s="1"/>
      <c r="C2166" s="1"/>
      <c r="D2166" s="9">
        <v>5</v>
      </c>
      <c r="E2166" s="9">
        <v>8.9999999999999993E-3</v>
      </c>
      <c r="F2166" s="9">
        <v>144.26300000000001</v>
      </c>
      <c r="G2166" s="9">
        <v>23.332999999999998</v>
      </c>
      <c r="H2166" s="9">
        <v>255</v>
      </c>
      <c r="I2166" s="9">
        <v>-90</v>
      </c>
      <c r="J2166" s="9">
        <v>1.026</v>
      </c>
      <c r="L2166" s="9">
        <v>1.026</v>
      </c>
      <c r="M2166">
        <f t="shared" si="76"/>
        <v>0.12124000000000001</v>
      </c>
    </row>
    <row r="2167" spans="2:13" x14ac:dyDescent="0.25">
      <c r="B2167" s="1"/>
      <c r="C2167" s="1"/>
      <c r="D2167" s="9">
        <v>6</v>
      </c>
      <c r="E2167" s="9">
        <v>1.0999999999999999E-2</v>
      </c>
      <c r="F2167" s="9">
        <v>141.48599999999999</v>
      </c>
      <c r="G2167" s="9">
        <v>7.3330000000000002</v>
      </c>
      <c r="H2167" s="9">
        <v>255</v>
      </c>
      <c r="I2167" s="9">
        <v>-90</v>
      </c>
      <c r="J2167" s="9">
        <v>1.202</v>
      </c>
      <c r="L2167" s="9">
        <v>1.202</v>
      </c>
      <c r="M2167">
        <f t="shared" si="76"/>
        <v>0.152416</v>
      </c>
    </row>
    <row r="2168" spans="2:13" x14ac:dyDescent="0.25">
      <c r="B2168" s="1"/>
      <c r="C2168" s="1"/>
      <c r="D2168" s="9">
        <v>7</v>
      </c>
      <c r="E2168" s="10">
        <v>7.695E-4</v>
      </c>
      <c r="F2168" s="9">
        <v>142.267</v>
      </c>
      <c r="G2168" s="9">
        <v>24.667000000000002</v>
      </c>
      <c r="H2168" s="9">
        <v>208.333</v>
      </c>
      <c r="I2168" s="9">
        <v>-90</v>
      </c>
      <c r="J2168" s="9">
        <v>7.9000000000000001E-2</v>
      </c>
      <c r="L2168" s="9">
        <v>0.99399999999999999</v>
      </c>
      <c r="M2168">
        <f>1.732*J2192</f>
        <v>6.0620000000000007E-2</v>
      </c>
    </row>
    <row r="2169" spans="2:13" x14ac:dyDescent="0.25">
      <c r="B2169" s="1"/>
      <c r="C2169" s="1"/>
      <c r="D2169" s="9">
        <v>8</v>
      </c>
      <c r="E2169" s="9">
        <v>1E-3</v>
      </c>
      <c r="F2169" s="9">
        <v>96.025999999999996</v>
      </c>
      <c r="G2169" s="9">
        <v>26.667000000000002</v>
      </c>
      <c r="H2169" s="9">
        <v>120.667</v>
      </c>
      <c r="I2169" s="9">
        <v>-90</v>
      </c>
      <c r="J2169" s="9">
        <v>0.105</v>
      </c>
      <c r="L2169" s="9">
        <v>1.006</v>
      </c>
      <c r="M2169">
        <f t="shared" ref="M2169:M2185" si="77">1.732*J2193</f>
        <v>6.0620000000000007E-2</v>
      </c>
    </row>
    <row r="2170" spans="2:13" x14ac:dyDescent="0.25">
      <c r="B2170" s="1"/>
      <c r="C2170" s="1"/>
      <c r="D2170" s="9">
        <v>9</v>
      </c>
      <c r="E2170" s="10">
        <v>4.617E-4</v>
      </c>
      <c r="F2170" s="9">
        <v>70.832999999999998</v>
      </c>
      <c r="G2170" s="9">
        <v>30.332999999999998</v>
      </c>
      <c r="H2170" s="9">
        <v>84</v>
      </c>
      <c r="I2170" s="9">
        <v>-90</v>
      </c>
      <c r="J2170" s="9">
        <v>4.3999999999999997E-2</v>
      </c>
      <c r="L2170" s="9">
        <v>0.99399999999999999</v>
      </c>
      <c r="M2170">
        <f t="shared" si="77"/>
        <v>0.15934399999999999</v>
      </c>
    </row>
    <row r="2171" spans="2:13" x14ac:dyDescent="0.25">
      <c r="B2171" s="1"/>
      <c r="C2171" s="1"/>
      <c r="D2171" s="9">
        <v>10</v>
      </c>
      <c r="E2171" s="10">
        <v>7.695E-4</v>
      </c>
      <c r="F2171" s="9">
        <v>84.766999999999996</v>
      </c>
      <c r="G2171" s="9">
        <v>31.332999999999998</v>
      </c>
      <c r="H2171" s="9">
        <v>110.667</v>
      </c>
      <c r="I2171" s="9">
        <v>-90</v>
      </c>
      <c r="J2171" s="9">
        <v>7.9000000000000001E-2</v>
      </c>
      <c r="L2171" s="9">
        <v>0.99399999999999999</v>
      </c>
      <c r="M2171">
        <f t="shared" si="77"/>
        <v>0.18012799999999998</v>
      </c>
    </row>
    <row r="2172" spans="2:13" x14ac:dyDescent="0.25">
      <c r="B2172" s="1"/>
      <c r="C2172" s="1"/>
      <c r="D2172" s="9">
        <v>11</v>
      </c>
      <c r="E2172" s="10">
        <v>6.9249999999999997E-4</v>
      </c>
      <c r="F2172" s="9">
        <v>84.259</v>
      </c>
      <c r="G2172" s="9">
        <v>38.332999999999998</v>
      </c>
      <c r="H2172" s="9">
        <v>170.333</v>
      </c>
      <c r="I2172" s="9">
        <v>-90</v>
      </c>
      <c r="J2172" s="9">
        <v>7.0000000000000007E-2</v>
      </c>
      <c r="L2172" s="9">
        <v>1.0169999999999999</v>
      </c>
      <c r="M2172">
        <f t="shared" si="77"/>
        <v>0.119508</v>
      </c>
    </row>
    <row r="2173" spans="2:13" x14ac:dyDescent="0.25">
      <c r="B2173" s="1"/>
      <c r="C2173" s="1"/>
      <c r="D2173" s="9">
        <v>12</v>
      </c>
      <c r="E2173" s="10">
        <v>8.4639999999999997E-4</v>
      </c>
      <c r="F2173" s="9">
        <v>27.606000000000002</v>
      </c>
      <c r="G2173" s="9">
        <v>19.332999999999998</v>
      </c>
      <c r="H2173" s="9">
        <v>82</v>
      </c>
      <c r="I2173" s="9">
        <v>-90</v>
      </c>
      <c r="J2173" s="9">
        <v>8.7999999999999995E-2</v>
      </c>
      <c r="L2173" s="9">
        <v>1.006</v>
      </c>
      <c r="M2173">
        <f t="shared" si="77"/>
        <v>0.100456</v>
      </c>
    </row>
    <row r="2174" spans="2:13" x14ac:dyDescent="0.25">
      <c r="B2174" s="1"/>
      <c r="C2174" s="1"/>
      <c r="D2174" s="9">
        <v>13</v>
      </c>
      <c r="E2174" s="9">
        <v>1.2E-2</v>
      </c>
      <c r="F2174" s="9">
        <v>247.42099999999999</v>
      </c>
      <c r="G2174" s="9">
        <v>30</v>
      </c>
      <c r="H2174" s="9">
        <v>255</v>
      </c>
      <c r="I2174" s="9">
        <v>-90</v>
      </c>
      <c r="J2174" s="9">
        <v>0.99399999999999999</v>
      </c>
      <c r="L2174" s="9">
        <v>0.86699999999999999</v>
      </c>
      <c r="M2174">
        <f t="shared" si="77"/>
        <v>0.119508</v>
      </c>
    </row>
    <row r="2175" spans="2:13" x14ac:dyDescent="0.25">
      <c r="B2175" s="1"/>
      <c r="C2175" s="1"/>
      <c r="D2175" s="9">
        <v>14</v>
      </c>
      <c r="E2175" s="9">
        <v>1.2E-2</v>
      </c>
      <c r="F2175" s="9">
        <v>245.917</v>
      </c>
      <c r="G2175" s="9">
        <v>43</v>
      </c>
      <c r="H2175" s="9">
        <v>255</v>
      </c>
      <c r="I2175" s="9">
        <v>-90</v>
      </c>
      <c r="J2175" s="9">
        <v>1.006</v>
      </c>
      <c r="L2175" s="9">
        <v>1.145</v>
      </c>
      <c r="M2175">
        <f t="shared" si="77"/>
        <v>7.9671999999999993E-2</v>
      </c>
    </row>
    <row r="2176" spans="2:13" x14ac:dyDescent="0.25">
      <c r="B2176" s="1"/>
      <c r="C2176" s="1"/>
      <c r="D2176" s="9">
        <v>15</v>
      </c>
      <c r="E2176" s="9">
        <v>1.2E-2</v>
      </c>
      <c r="F2176" s="9">
        <v>250.62799999999999</v>
      </c>
      <c r="G2176" s="9">
        <v>66</v>
      </c>
      <c r="H2176" s="9">
        <v>255</v>
      </c>
      <c r="I2176" s="9">
        <v>-90</v>
      </c>
      <c r="J2176" s="9">
        <v>0.99399999999999999</v>
      </c>
      <c r="L2176" s="9">
        <v>1.006</v>
      </c>
      <c r="M2176">
        <f t="shared" si="77"/>
        <v>7.9671999999999993E-2</v>
      </c>
    </row>
    <row r="2177" spans="2:13" x14ac:dyDescent="0.25">
      <c r="B2177" s="1"/>
      <c r="C2177" s="1"/>
      <c r="D2177" s="9">
        <v>16</v>
      </c>
      <c r="E2177" s="9">
        <v>1.2E-2</v>
      </c>
      <c r="F2177" s="9">
        <v>251.797</v>
      </c>
      <c r="G2177" s="9">
        <v>75</v>
      </c>
      <c r="H2177" s="9">
        <v>255</v>
      </c>
      <c r="I2177" s="9">
        <v>-90</v>
      </c>
      <c r="J2177" s="9">
        <v>0.99399999999999999</v>
      </c>
      <c r="L2177" s="9">
        <v>0.84399999999999997</v>
      </c>
      <c r="M2177">
        <f t="shared" si="77"/>
        <v>0.15934399999999999</v>
      </c>
    </row>
    <row r="2178" spans="2:13" x14ac:dyDescent="0.25">
      <c r="B2178" s="1"/>
      <c r="C2178" s="1"/>
      <c r="D2178" s="9">
        <v>17</v>
      </c>
      <c r="E2178" s="9">
        <v>1.2E-2</v>
      </c>
      <c r="F2178" s="9">
        <v>246.536</v>
      </c>
      <c r="G2178" s="9">
        <v>21.667000000000002</v>
      </c>
      <c r="H2178" s="9">
        <v>255</v>
      </c>
      <c r="I2178" s="9">
        <v>-90</v>
      </c>
      <c r="J2178" s="9">
        <v>1.0169999999999999</v>
      </c>
      <c r="L2178" s="9">
        <v>0.98299999999999998</v>
      </c>
      <c r="M2178">
        <f t="shared" si="77"/>
        <v>0.21996399999999999</v>
      </c>
    </row>
    <row r="2179" spans="2:13" x14ac:dyDescent="0.25">
      <c r="B2179" s="1"/>
      <c r="C2179" s="1"/>
      <c r="D2179" s="9">
        <v>18</v>
      </c>
      <c r="E2179" s="9">
        <v>1.2E-2</v>
      </c>
      <c r="F2179" s="9">
        <v>249.292</v>
      </c>
      <c r="G2179" s="9">
        <v>21.667000000000002</v>
      </c>
      <c r="H2179" s="9">
        <v>255</v>
      </c>
      <c r="I2179" s="9">
        <v>-90</v>
      </c>
      <c r="J2179" s="9">
        <v>1.006</v>
      </c>
      <c r="L2179" s="9">
        <v>1.0289999999999999</v>
      </c>
      <c r="M2179">
        <f t="shared" si="77"/>
        <v>0.18012799999999998</v>
      </c>
    </row>
    <row r="2180" spans="2:13" x14ac:dyDescent="0.25">
      <c r="B2180" s="1"/>
      <c r="C2180" s="1"/>
      <c r="D2180" s="9">
        <v>19</v>
      </c>
      <c r="E2180" s="9">
        <v>0.01</v>
      </c>
      <c r="F2180" s="9">
        <v>234.351</v>
      </c>
      <c r="G2180" s="9">
        <v>43</v>
      </c>
      <c r="H2180" s="9">
        <v>255</v>
      </c>
      <c r="I2180" s="9">
        <v>-90</v>
      </c>
      <c r="J2180" s="9">
        <v>0.86699999999999999</v>
      </c>
      <c r="L2180" s="9">
        <v>1.006</v>
      </c>
      <c r="M2180">
        <f t="shared" si="77"/>
        <v>0.140292</v>
      </c>
    </row>
    <row r="2181" spans="2:13" x14ac:dyDescent="0.25">
      <c r="B2181" s="1"/>
      <c r="C2181" s="1"/>
      <c r="D2181" s="9">
        <v>20</v>
      </c>
      <c r="E2181" s="9">
        <v>1.2999999999999999E-2</v>
      </c>
      <c r="F2181" s="9">
        <v>233.34700000000001</v>
      </c>
      <c r="G2181" s="9">
        <v>39.332999999999998</v>
      </c>
      <c r="H2181" s="9">
        <v>255</v>
      </c>
      <c r="I2181" s="9">
        <v>-90</v>
      </c>
      <c r="J2181" s="9">
        <v>1.145</v>
      </c>
      <c r="L2181" s="9">
        <v>0.90200000000000002</v>
      </c>
      <c r="M2181">
        <f t="shared" si="77"/>
        <v>0.25979999999999998</v>
      </c>
    </row>
    <row r="2182" spans="2:13" x14ac:dyDescent="0.25">
      <c r="B2182" s="1"/>
      <c r="C2182" s="1"/>
      <c r="D2182" s="9">
        <v>21</v>
      </c>
      <c r="E2182" s="9">
        <v>1.2E-2</v>
      </c>
      <c r="F2182" s="9">
        <v>231.18600000000001</v>
      </c>
      <c r="G2182" s="9">
        <v>39.332999999999998</v>
      </c>
      <c r="H2182" s="9">
        <v>255</v>
      </c>
      <c r="I2182" s="9">
        <v>-90</v>
      </c>
      <c r="J2182" s="9">
        <v>1.006</v>
      </c>
      <c r="L2182" s="9">
        <v>0.92500000000000004</v>
      </c>
      <c r="M2182">
        <f t="shared" si="77"/>
        <v>0.140292</v>
      </c>
    </row>
    <row r="2183" spans="2:13" x14ac:dyDescent="0.25">
      <c r="B2183" s="1"/>
      <c r="C2183" s="1"/>
      <c r="D2183" s="9">
        <v>22</v>
      </c>
      <c r="E2183" s="9">
        <v>0.01</v>
      </c>
      <c r="F2183" s="9">
        <v>235.559</v>
      </c>
      <c r="G2183" s="9">
        <v>24.667000000000002</v>
      </c>
      <c r="H2183" s="9">
        <v>255</v>
      </c>
      <c r="I2183" s="9">
        <v>-90</v>
      </c>
      <c r="J2183" s="9">
        <v>0.84399999999999997</v>
      </c>
      <c r="L2183" s="9">
        <v>0.93600000000000005</v>
      </c>
      <c r="M2183">
        <f t="shared" si="77"/>
        <v>0.140292</v>
      </c>
    </row>
    <row r="2184" spans="2:13" x14ac:dyDescent="0.25">
      <c r="B2184" s="1"/>
      <c r="C2184" s="1"/>
      <c r="D2184" s="9">
        <v>23</v>
      </c>
      <c r="E2184" s="9">
        <v>1.0999999999999999E-2</v>
      </c>
      <c r="F2184" s="9">
        <v>234.10499999999999</v>
      </c>
      <c r="G2184" s="9">
        <v>22.332999999999998</v>
      </c>
      <c r="H2184" s="9">
        <v>255</v>
      </c>
      <c r="I2184" s="9">
        <v>-90</v>
      </c>
      <c r="J2184" s="9">
        <v>0.98299999999999998</v>
      </c>
      <c r="L2184" s="9">
        <v>1.087</v>
      </c>
      <c r="M2184">
        <f t="shared" si="77"/>
        <v>0.100456</v>
      </c>
    </row>
    <row r="2185" spans="2:13" x14ac:dyDescent="0.25">
      <c r="B2185" s="1"/>
      <c r="C2185" s="1"/>
      <c r="D2185" s="9">
        <v>24</v>
      </c>
      <c r="E2185" s="9">
        <v>1.2E-2</v>
      </c>
      <c r="F2185" s="9">
        <v>232.15600000000001</v>
      </c>
      <c r="G2185" s="9">
        <v>34</v>
      </c>
      <c r="H2185" s="9">
        <v>255</v>
      </c>
      <c r="I2185" s="9">
        <v>-90</v>
      </c>
      <c r="J2185" s="9">
        <v>1.0289999999999999</v>
      </c>
      <c r="L2185" s="9">
        <v>0.79800000000000004</v>
      </c>
      <c r="M2185">
        <f t="shared" si="77"/>
        <v>0.119508</v>
      </c>
    </row>
    <row r="2186" spans="2:13" x14ac:dyDescent="0.25">
      <c r="B2186" s="1"/>
      <c r="C2186" s="1"/>
      <c r="D2186" s="9">
        <v>25</v>
      </c>
      <c r="E2186" s="9">
        <v>1.2E-2</v>
      </c>
      <c r="F2186" s="9">
        <v>142.21199999999999</v>
      </c>
      <c r="G2186" s="9">
        <v>27.332999999999998</v>
      </c>
      <c r="H2186" s="9">
        <v>191</v>
      </c>
      <c r="I2186" s="9">
        <v>-90</v>
      </c>
      <c r="J2186" s="9">
        <v>1.006</v>
      </c>
    </row>
    <row r="2187" spans="2:13" x14ac:dyDescent="0.25">
      <c r="B2187" s="1"/>
      <c r="C2187" s="1"/>
      <c r="D2187" s="9">
        <v>26</v>
      </c>
      <c r="E2187" s="9">
        <v>1.0999999999999999E-2</v>
      </c>
      <c r="F2187" s="9">
        <v>142.25299999999999</v>
      </c>
      <c r="G2187" s="9">
        <v>39</v>
      </c>
      <c r="H2187" s="9">
        <v>211.333</v>
      </c>
      <c r="I2187" s="9">
        <v>-90</v>
      </c>
      <c r="J2187" s="9">
        <v>0.90200000000000002</v>
      </c>
    </row>
    <row r="2188" spans="2:13" x14ac:dyDescent="0.25">
      <c r="B2188" s="1"/>
      <c r="C2188" s="1"/>
      <c r="D2188" s="9">
        <v>27</v>
      </c>
      <c r="E2188" s="9">
        <v>1.0999999999999999E-2</v>
      </c>
      <c r="F2188" s="9">
        <v>142.37899999999999</v>
      </c>
      <c r="G2188" s="9">
        <v>6</v>
      </c>
      <c r="H2188" s="9">
        <v>255</v>
      </c>
      <c r="I2188" s="9">
        <v>-90</v>
      </c>
      <c r="J2188" s="9">
        <v>0.92500000000000004</v>
      </c>
    </row>
    <row r="2189" spans="2:13" x14ac:dyDescent="0.25">
      <c r="B2189" s="1"/>
      <c r="C2189" s="1"/>
      <c r="D2189" s="9">
        <v>28</v>
      </c>
      <c r="E2189" s="9">
        <v>1.0999999999999999E-2</v>
      </c>
      <c r="F2189" s="9">
        <v>139.17099999999999</v>
      </c>
      <c r="G2189" s="9">
        <v>1.333</v>
      </c>
      <c r="H2189" s="9">
        <v>255</v>
      </c>
      <c r="I2189" s="9">
        <v>-90</v>
      </c>
      <c r="J2189" s="9">
        <v>0.93600000000000005</v>
      </c>
    </row>
    <row r="2190" spans="2:13" x14ac:dyDescent="0.25">
      <c r="B2190" s="1"/>
      <c r="C2190" s="1"/>
      <c r="D2190" s="9">
        <v>29</v>
      </c>
      <c r="E2190" s="9">
        <v>1.2999999999999999E-2</v>
      </c>
      <c r="F2190" s="9">
        <v>148.68100000000001</v>
      </c>
      <c r="G2190" s="9">
        <v>32.332999999999998</v>
      </c>
      <c r="H2190" s="9">
        <v>255</v>
      </c>
      <c r="I2190" s="9">
        <v>-90</v>
      </c>
      <c r="J2190" s="9">
        <v>1.087</v>
      </c>
    </row>
    <row r="2191" spans="2:13" x14ac:dyDescent="0.25">
      <c r="B2191" s="1"/>
      <c r="C2191" s="1"/>
      <c r="D2191" s="9">
        <v>30</v>
      </c>
      <c r="E2191" s="9">
        <v>8.9999999999999993E-3</v>
      </c>
      <c r="F2191" s="9">
        <v>145.55699999999999</v>
      </c>
      <c r="G2191" s="9">
        <v>33.332999999999998</v>
      </c>
      <c r="H2191" s="9">
        <v>182.333</v>
      </c>
      <c r="I2191" s="9">
        <v>-90</v>
      </c>
      <c r="J2191" s="9">
        <v>0.79800000000000004</v>
      </c>
    </row>
    <row r="2192" spans="2:13" x14ac:dyDescent="0.25">
      <c r="B2192" s="1"/>
      <c r="C2192" s="1"/>
      <c r="D2192" s="9">
        <v>31</v>
      </c>
      <c r="E2192" s="10">
        <v>5.3459999999999998E-4</v>
      </c>
      <c r="F2192" s="9">
        <v>63.332999999999998</v>
      </c>
      <c r="G2192" s="9">
        <v>22.667000000000002</v>
      </c>
      <c r="H2192" s="9">
        <v>97.667000000000002</v>
      </c>
      <c r="I2192" s="9">
        <v>-90</v>
      </c>
      <c r="J2192" s="9">
        <v>3.5000000000000003E-2</v>
      </c>
    </row>
    <row r="2193" spans="2:10" x14ac:dyDescent="0.25">
      <c r="B2193" s="1"/>
      <c r="C2193" s="1"/>
      <c r="D2193" s="9">
        <v>32</v>
      </c>
      <c r="E2193" s="10">
        <v>5.3459999999999998E-4</v>
      </c>
      <c r="F2193" s="9">
        <v>70.917000000000002</v>
      </c>
      <c r="G2193" s="9">
        <v>47.332999999999998</v>
      </c>
      <c r="H2193" s="9">
        <v>91.332999999999998</v>
      </c>
      <c r="I2193" s="9">
        <v>-90</v>
      </c>
      <c r="J2193" s="9">
        <v>3.5000000000000003E-2</v>
      </c>
    </row>
    <row r="2194" spans="2:10" x14ac:dyDescent="0.25">
      <c r="B2194" s="1"/>
      <c r="C2194" s="1"/>
      <c r="D2194" s="9">
        <v>33</v>
      </c>
      <c r="E2194" s="9">
        <v>1E-3</v>
      </c>
      <c r="F2194" s="9">
        <v>102.815</v>
      </c>
      <c r="G2194" s="9">
        <v>25.667000000000002</v>
      </c>
      <c r="H2194" s="9">
        <v>118.333</v>
      </c>
      <c r="I2194" s="9">
        <v>-90</v>
      </c>
      <c r="J2194" s="9">
        <v>9.1999999999999998E-2</v>
      </c>
    </row>
    <row r="2195" spans="2:10" ht="12.6" customHeight="1" x14ac:dyDescent="0.25">
      <c r="B2195" s="1"/>
      <c r="C2195" s="1"/>
      <c r="D2195" s="9">
        <v>34</v>
      </c>
      <c r="E2195" s="9">
        <v>1E-3</v>
      </c>
      <c r="F2195" s="9">
        <v>19.5</v>
      </c>
      <c r="G2195" s="9">
        <v>15.667</v>
      </c>
      <c r="H2195" s="9">
        <v>32.332999999999998</v>
      </c>
      <c r="I2195" s="9">
        <v>-90</v>
      </c>
      <c r="J2195" s="9">
        <v>0.104</v>
      </c>
    </row>
    <row r="2196" spans="2:10" x14ac:dyDescent="0.25">
      <c r="B2196" s="1"/>
      <c r="C2196" s="1"/>
      <c r="D2196" s="9">
        <v>35</v>
      </c>
      <c r="E2196" s="10">
        <v>9.3550000000000003E-4</v>
      </c>
      <c r="F2196" s="9">
        <v>42</v>
      </c>
      <c r="G2196" s="9">
        <v>15.667</v>
      </c>
      <c r="H2196" s="9">
        <v>170</v>
      </c>
      <c r="I2196" s="9">
        <v>-90</v>
      </c>
      <c r="J2196" s="9">
        <v>6.9000000000000006E-2</v>
      </c>
    </row>
    <row r="2197" spans="2:10" x14ac:dyDescent="0.25">
      <c r="B2197" s="1"/>
      <c r="C2197" s="1"/>
      <c r="D2197" s="9">
        <v>36</v>
      </c>
      <c r="E2197" s="10">
        <v>8.0190000000000003E-4</v>
      </c>
      <c r="F2197" s="9">
        <v>35.110999999999997</v>
      </c>
      <c r="G2197" s="9">
        <v>30.667000000000002</v>
      </c>
      <c r="H2197" s="9">
        <v>38.332999999999998</v>
      </c>
      <c r="I2197" s="9">
        <v>-90</v>
      </c>
      <c r="J2197" s="9">
        <v>5.8000000000000003E-2</v>
      </c>
    </row>
    <row r="2198" spans="2:10" x14ac:dyDescent="0.25">
      <c r="B2198" s="1"/>
      <c r="C2198" s="1"/>
      <c r="D2198" s="9">
        <v>37</v>
      </c>
      <c r="E2198" s="10">
        <v>9.3550000000000003E-4</v>
      </c>
      <c r="F2198" s="9">
        <v>38.570999999999998</v>
      </c>
      <c r="G2198" s="9">
        <v>27.332999999999998</v>
      </c>
      <c r="H2198" s="9">
        <v>43</v>
      </c>
      <c r="I2198" s="9">
        <v>-90</v>
      </c>
      <c r="J2198" s="9">
        <v>6.9000000000000006E-2</v>
      </c>
    </row>
    <row r="2199" spans="2:10" x14ac:dyDescent="0.25">
      <c r="B2199" s="1"/>
      <c r="C2199" s="1"/>
      <c r="D2199" s="9">
        <v>38</v>
      </c>
      <c r="E2199" s="10">
        <v>6.6819999999999998E-4</v>
      </c>
      <c r="F2199" s="9">
        <v>170.86699999999999</v>
      </c>
      <c r="G2199" s="9">
        <v>70.332999999999998</v>
      </c>
      <c r="H2199" s="9">
        <v>255</v>
      </c>
      <c r="I2199" s="9">
        <v>-90</v>
      </c>
      <c r="J2199" s="9">
        <v>4.5999999999999999E-2</v>
      </c>
    </row>
    <row r="2200" spans="2:10" x14ac:dyDescent="0.25">
      <c r="B2200" s="1"/>
      <c r="C2200" s="1"/>
      <c r="D2200" s="9">
        <v>39</v>
      </c>
      <c r="E2200" s="10">
        <v>6.6819999999999998E-4</v>
      </c>
      <c r="F2200" s="9">
        <v>96.933000000000007</v>
      </c>
      <c r="G2200" s="9">
        <v>24.667000000000002</v>
      </c>
      <c r="H2200" s="9">
        <v>245</v>
      </c>
      <c r="I2200" s="9">
        <v>-90</v>
      </c>
      <c r="J2200" s="9">
        <v>4.5999999999999999E-2</v>
      </c>
    </row>
    <row r="2201" spans="2:10" x14ac:dyDescent="0.25">
      <c r="B2201" s="1"/>
      <c r="C2201" s="1"/>
      <c r="D2201" s="9">
        <v>40</v>
      </c>
      <c r="E2201" s="9">
        <v>1E-3</v>
      </c>
      <c r="F2201" s="9">
        <v>129.11099999999999</v>
      </c>
      <c r="G2201" s="9">
        <v>44</v>
      </c>
      <c r="H2201" s="9">
        <v>236.333</v>
      </c>
      <c r="I2201" s="9">
        <v>-90</v>
      </c>
      <c r="J2201" s="9">
        <v>9.1999999999999998E-2</v>
      </c>
    </row>
    <row r="2202" spans="2:10" x14ac:dyDescent="0.25">
      <c r="B2202" s="1"/>
      <c r="C2202" s="1"/>
      <c r="D2202" s="9">
        <v>41</v>
      </c>
      <c r="E2202" s="9">
        <v>2E-3</v>
      </c>
      <c r="F2202" s="9">
        <v>45.944000000000003</v>
      </c>
      <c r="G2202" s="9">
        <v>27.332999999999998</v>
      </c>
      <c r="H2202" s="9">
        <v>213.333</v>
      </c>
      <c r="I2202" s="9">
        <v>-90</v>
      </c>
      <c r="J2202" s="9">
        <v>0.127</v>
      </c>
    </row>
    <row r="2203" spans="2:10" x14ac:dyDescent="0.25">
      <c r="B2203" s="1"/>
      <c r="C2203" s="1"/>
      <c r="D2203" s="9">
        <v>42</v>
      </c>
      <c r="E2203" s="9">
        <v>1E-3</v>
      </c>
      <c r="F2203" s="9">
        <v>200.767</v>
      </c>
      <c r="G2203" s="9">
        <v>51.332999999999998</v>
      </c>
      <c r="H2203" s="9">
        <v>243.333</v>
      </c>
      <c r="I2203" s="9">
        <v>-90</v>
      </c>
      <c r="J2203" s="9">
        <v>0.104</v>
      </c>
    </row>
    <row r="2204" spans="2:10" x14ac:dyDescent="0.25">
      <c r="B2204" s="1"/>
      <c r="C2204" s="1"/>
      <c r="D2204" s="9">
        <v>43</v>
      </c>
      <c r="E2204" s="9">
        <v>1E-3</v>
      </c>
      <c r="F2204" s="9">
        <v>166.292</v>
      </c>
      <c r="G2204" s="9">
        <v>35</v>
      </c>
      <c r="H2204" s="9">
        <v>226</v>
      </c>
      <c r="I2204" s="9">
        <v>-90</v>
      </c>
      <c r="J2204" s="9">
        <v>8.1000000000000003E-2</v>
      </c>
    </row>
    <row r="2205" spans="2:10" x14ac:dyDescent="0.25">
      <c r="B2205" s="1"/>
      <c r="C2205" s="1"/>
      <c r="D2205" s="9">
        <v>44</v>
      </c>
      <c r="E2205" s="9">
        <v>2E-3</v>
      </c>
      <c r="F2205" s="9">
        <v>159.214</v>
      </c>
      <c r="G2205" s="9">
        <v>41.667000000000002</v>
      </c>
      <c r="H2205" s="9">
        <v>245</v>
      </c>
      <c r="I2205" s="9">
        <v>-90</v>
      </c>
      <c r="J2205" s="9">
        <v>0.15</v>
      </c>
    </row>
    <row r="2206" spans="2:10" x14ac:dyDescent="0.25">
      <c r="B2206" s="1"/>
      <c r="C2206" s="1"/>
      <c r="D2206" s="9">
        <v>45</v>
      </c>
      <c r="E2206" s="9">
        <v>1E-3</v>
      </c>
      <c r="F2206" s="9">
        <v>36.75</v>
      </c>
      <c r="G2206" s="9">
        <v>22.667000000000002</v>
      </c>
      <c r="H2206" s="9">
        <v>74.332999999999998</v>
      </c>
      <c r="I2206" s="9">
        <v>-90</v>
      </c>
      <c r="J2206" s="9">
        <v>8.1000000000000003E-2</v>
      </c>
    </row>
    <row r="2207" spans="2:10" x14ac:dyDescent="0.25">
      <c r="B2207" s="1"/>
      <c r="C2207" s="1"/>
      <c r="D2207" s="9">
        <v>46</v>
      </c>
      <c r="E2207" s="9">
        <v>1E-3</v>
      </c>
      <c r="F2207" s="9">
        <v>162.125</v>
      </c>
      <c r="G2207" s="9">
        <v>28.332999999999998</v>
      </c>
      <c r="H2207" s="9">
        <v>191.333</v>
      </c>
      <c r="I2207" s="9">
        <v>-90</v>
      </c>
      <c r="J2207" s="9">
        <v>8.1000000000000003E-2</v>
      </c>
    </row>
    <row r="2208" spans="2:10" x14ac:dyDescent="0.25">
      <c r="B2208" s="1"/>
      <c r="C2208" s="1"/>
      <c r="D2208" s="9">
        <v>47</v>
      </c>
      <c r="E2208" s="10">
        <v>8.0190000000000003E-4</v>
      </c>
      <c r="F2208" s="9">
        <v>88.832999999999998</v>
      </c>
      <c r="G2208" s="9">
        <v>27.332999999999998</v>
      </c>
      <c r="H2208" s="9">
        <v>167.333</v>
      </c>
      <c r="I2208" s="9">
        <v>-90</v>
      </c>
      <c r="J2208" s="9">
        <v>5.8000000000000003E-2</v>
      </c>
    </row>
    <row r="2209" spans="2:10" x14ac:dyDescent="0.25">
      <c r="B2209" s="1"/>
      <c r="C2209" s="1"/>
      <c r="D2209" s="9">
        <v>48</v>
      </c>
      <c r="E2209" s="10">
        <v>9.3550000000000003E-4</v>
      </c>
      <c r="F2209" s="9">
        <v>111.333</v>
      </c>
      <c r="G2209" s="9">
        <v>24.332999999999998</v>
      </c>
      <c r="H2209" s="9">
        <v>175.667</v>
      </c>
      <c r="I2209" s="9">
        <v>-90</v>
      </c>
      <c r="J2209" s="9">
        <v>6.9000000000000006E-2</v>
      </c>
    </row>
    <row r="2210" spans="2:10" x14ac:dyDescent="0.25">
      <c r="B2210" s="1"/>
      <c r="C2210" s="1"/>
      <c r="D2210" s="1"/>
      <c r="E2210">
        <v>49</v>
      </c>
      <c r="G2210" s="1"/>
    </row>
    <row r="2211" spans="2:10" x14ac:dyDescent="0.25">
      <c r="B2211" s="1"/>
      <c r="C2211" s="1"/>
      <c r="D2211" s="1"/>
      <c r="E2211">
        <v>50</v>
      </c>
      <c r="G2211" s="1"/>
    </row>
    <row r="2212" spans="2:10" x14ac:dyDescent="0.25">
      <c r="B2212" s="1"/>
      <c r="C2212" s="1"/>
      <c r="D2212" s="1"/>
      <c r="E2212">
        <v>51</v>
      </c>
      <c r="G2212" s="1"/>
    </row>
    <row r="2213" spans="2:10" x14ac:dyDescent="0.25">
      <c r="B2213" s="1"/>
      <c r="C2213" s="1"/>
      <c r="D2213" s="1"/>
      <c r="E2213">
        <v>52</v>
      </c>
      <c r="G2213" s="1"/>
    </row>
    <row r="2214" spans="2:10" x14ac:dyDescent="0.25">
      <c r="B2214" s="1"/>
      <c r="C2214" s="1"/>
      <c r="D2214" s="1"/>
      <c r="E2214">
        <v>53</v>
      </c>
      <c r="G2214" s="1"/>
    </row>
    <row r="2215" spans="2:10" x14ac:dyDescent="0.25">
      <c r="B2215" s="1"/>
      <c r="C2215" s="1"/>
      <c r="D2215" s="1"/>
      <c r="E2215">
        <v>54</v>
      </c>
      <c r="G2215" s="1"/>
    </row>
    <row r="2216" spans="2:10" x14ac:dyDescent="0.25">
      <c r="B2216" s="1"/>
      <c r="C2216" s="1"/>
      <c r="D2216" s="1"/>
      <c r="E2216">
        <v>55</v>
      </c>
      <c r="G2216" s="1"/>
    </row>
    <row r="2217" spans="2:10" x14ac:dyDescent="0.25">
      <c r="B2217" s="1"/>
      <c r="C2217" s="1"/>
      <c r="D2217" s="1"/>
      <c r="E2217">
        <v>56</v>
      </c>
      <c r="G2217" s="1"/>
    </row>
    <row r="2218" spans="2:10" x14ac:dyDescent="0.25">
      <c r="B2218" s="1"/>
      <c r="C2218" s="1"/>
      <c r="D2218" s="1"/>
      <c r="E2218">
        <v>57</v>
      </c>
      <c r="G2218" s="1"/>
    </row>
    <row r="2219" spans="2:10" x14ac:dyDescent="0.25">
      <c r="B2219" s="1"/>
      <c r="C2219" s="1"/>
      <c r="D2219" s="1"/>
      <c r="E2219">
        <v>58</v>
      </c>
      <c r="G2219" s="1"/>
    </row>
    <row r="2220" spans="2:10" x14ac:dyDescent="0.25">
      <c r="B2220" s="1"/>
      <c r="C2220" s="1"/>
      <c r="D2220" s="1"/>
      <c r="E2220">
        <v>59</v>
      </c>
      <c r="G2220" s="1"/>
    </row>
    <row r="2221" spans="2:10" x14ac:dyDescent="0.25">
      <c r="B2221" s="1"/>
      <c r="C2221" s="1"/>
      <c r="D2221" s="1"/>
      <c r="E2221">
        <v>60</v>
      </c>
      <c r="G2221" s="1"/>
    </row>
    <row r="2222" spans="2:10" x14ac:dyDescent="0.25">
      <c r="B2222" s="1"/>
      <c r="C2222" s="1"/>
      <c r="D2222" s="1"/>
      <c r="E2222">
        <v>61</v>
      </c>
      <c r="G2222" s="1"/>
    </row>
    <row r="2223" spans="2:10" x14ac:dyDescent="0.25">
      <c r="B2223" s="1"/>
      <c r="C2223" s="1"/>
      <c r="D2223" s="1"/>
      <c r="E2223">
        <v>62</v>
      </c>
      <c r="G2223" s="1"/>
    </row>
    <row r="2224" spans="2:10" x14ac:dyDescent="0.25">
      <c r="B2224" s="1"/>
      <c r="C2224" s="1"/>
      <c r="D2224" s="1"/>
      <c r="E2224">
        <v>63</v>
      </c>
      <c r="G2224" s="1"/>
    </row>
    <row r="2225" spans="1:14" x14ac:dyDescent="0.25">
      <c r="B2225" s="1"/>
      <c r="C2225" s="1"/>
      <c r="D2225" s="1"/>
      <c r="E2225">
        <v>64</v>
      </c>
      <c r="G2225" s="1"/>
    </row>
    <row r="2226" spans="1:14" x14ac:dyDescent="0.25">
      <c r="B2226" s="1"/>
      <c r="C2226" s="1"/>
      <c r="D2226" s="1"/>
      <c r="E2226" s="1"/>
      <c r="G2226" s="1"/>
    </row>
    <row r="2227" spans="1:14" x14ac:dyDescent="0.25">
      <c r="B2227" s="1"/>
      <c r="C2227" s="1"/>
      <c r="D2227" s="1"/>
      <c r="E2227" s="1"/>
      <c r="G2227" s="1"/>
    </row>
    <row r="2228" spans="1:14" x14ac:dyDescent="0.25">
      <c r="B2228" s="1"/>
      <c r="C2228" s="1"/>
      <c r="D2228" s="1"/>
      <c r="E2228" s="1"/>
      <c r="G2228" s="1"/>
    </row>
    <row r="2229" spans="1:14" ht="18.600000000000001" customHeight="1" x14ac:dyDescent="0.25">
      <c r="B2229" s="1" t="s">
        <v>323</v>
      </c>
      <c r="C2229" s="1" t="s">
        <v>15</v>
      </c>
      <c r="E2229" s="1" t="s">
        <v>325</v>
      </c>
      <c r="F2229" t="s">
        <v>29</v>
      </c>
      <c r="G2229" s="1" t="s">
        <v>30</v>
      </c>
      <c r="H2229">
        <v>3</v>
      </c>
      <c r="I2229">
        <v>0.49099999999999999</v>
      </c>
      <c r="J2229">
        <v>0</v>
      </c>
      <c r="K2229">
        <v>3</v>
      </c>
      <c r="L2229" s="1">
        <v>1.006</v>
      </c>
      <c r="M2229">
        <v>0.20264400000000002</v>
      </c>
    </row>
    <row r="2231" spans="1:14" s="1" customFormat="1" x14ac:dyDescent="0.25">
      <c r="A2231" s="1">
        <v>45</v>
      </c>
      <c r="B2231"/>
      <c r="C2231"/>
      <c r="D2231"/>
      <c r="E2231"/>
      <c r="F2231" t="s">
        <v>373</v>
      </c>
      <c r="G2231" t="s">
        <v>374</v>
      </c>
      <c r="H2231" t="s">
        <v>375</v>
      </c>
      <c r="I2231" t="s">
        <v>376</v>
      </c>
      <c r="J2231" t="s">
        <v>377</v>
      </c>
      <c r="K2231" t="s">
        <v>378</v>
      </c>
      <c r="L2231"/>
      <c r="M2231" t="s">
        <v>379</v>
      </c>
      <c r="N2231" t="s">
        <v>380</v>
      </c>
    </row>
    <row r="2232" spans="1:14" x14ac:dyDescent="0.25">
      <c r="E2232">
        <v>1</v>
      </c>
      <c r="F2232" s="9">
        <v>2.4E-2</v>
      </c>
      <c r="G2232" s="9">
        <v>4.8639999999999999</v>
      </c>
      <c r="H2232" s="9">
        <v>0</v>
      </c>
      <c r="I2232" s="9">
        <v>165</v>
      </c>
      <c r="J2232" s="9">
        <v>-90</v>
      </c>
      <c r="K2232" s="9">
        <v>1.006</v>
      </c>
      <c r="M2232" s="9">
        <v>1.006</v>
      </c>
      <c r="N2232">
        <f>1.732*K2234</f>
        <v>0.20264400000000002</v>
      </c>
    </row>
    <row r="2233" spans="1:14" x14ac:dyDescent="0.25">
      <c r="E2233">
        <v>2</v>
      </c>
      <c r="F2233" s="9">
        <v>1.2E-2</v>
      </c>
      <c r="G2233" s="9">
        <v>158.71199999999999</v>
      </c>
      <c r="H2233" s="9">
        <v>111.667</v>
      </c>
      <c r="I2233" s="9">
        <v>181</v>
      </c>
      <c r="J2233" s="9">
        <v>-90</v>
      </c>
      <c r="K2233" s="9">
        <v>0.49099999999999999</v>
      </c>
      <c r="M2233" s="9">
        <v>0.49099999999999999</v>
      </c>
      <c r="N2233" s="9">
        <v>0</v>
      </c>
    </row>
    <row r="2234" spans="1:14" x14ac:dyDescent="0.25">
      <c r="E2234">
        <v>3</v>
      </c>
      <c r="F2234" s="9">
        <v>3.0000000000000001E-3</v>
      </c>
      <c r="G2234" s="9">
        <v>105.167</v>
      </c>
      <c r="H2234" s="9">
        <v>26</v>
      </c>
      <c r="I2234" s="9">
        <v>188</v>
      </c>
      <c r="J2234" s="9">
        <v>-90</v>
      </c>
      <c r="K2234" s="9">
        <v>0.11700000000000001</v>
      </c>
    </row>
    <row r="2235" spans="1:14" x14ac:dyDescent="0.25">
      <c r="E2235">
        <v>4</v>
      </c>
      <c r="F2235" s="9">
        <v>73.081999999999994</v>
      </c>
      <c r="G2235" s="9">
        <v>231.553</v>
      </c>
      <c r="H2235" s="9">
        <v>0</v>
      </c>
      <c r="I2235" s="9">
        <v>255</v>
      </c>
      <c r="J2235" s="9">
        <v>0</v>
      </c>
      <c r="K2235" s="9">
        <v>0</v>
      </c>
    </row>
    <row r="2236" spans="1:14" x14ac:dyDescent="0.25">
      <c r="D2236" s="1" t="s">
        <v>14</v>
      </c>
    </row>
    <row r="2237" spans="1:14" ht="18.600000000000001" customHeight="1" x14ac:dyDescent="0.25">
      <c r="B2237" s="1" t="s">
        <v>326</v>
      </c>
      <c r="C2237" s="1" t="s">
        <v>15</v>
      </c>
      <c r="D2237" s="1" t="s">
        <v>14</v>
      </c>
      <c r="E2237" s="1" t="s">
        <v>14</v>
      </c>
      <c r="F2237" t="s">
        <v>29</v>
      </c>
      <c r="G2237" s="1" t="s">
        <v>36</v>
      </c>
      <c r="H2237">
        <v>3</v>
      </c>
      <c r="I2237">
        <v>0.375</v>
      </c>
      <c r="J2237">
        <v>5.0228000000000002E-2</v>
      </c>
      <c r="K2237">
        <v>3</v>
      </c>
      <c r="L2237" s="1">
        <v>1.0069999999999999</v>
      </c>
      <c r="M2237">
        <v>0.31868799999999997</v>
      </c>
    </row>
    <row r="2238" spans="1:14" ht="18.600000000000001" customHeight="1" x14ac:dyDescent="0.25">
      <c r="B2238" s="1" t="s">
        <v>326</v>
      </c>
      <c r="C2238" s="1" t="s">
        <v>15</v>
      </c>
      <c r="D2238" s="1" t="s">
        <v>14</v>
      </c>
      <c r="E2238" s="1" t="s">
        <v>14</v>
      </c>
      <c r="F2238" t="s">
        <v>29</v>
      </c>
      <c r="G2238" t="s">
        <v>328</v>
      </c>
      <c r="H2238">
        <v>3</v>
      </c>
      <c r="I2238">
        <v>0.39</v>
      </c>
      <c r="J2238">
        <v>0</v>
      </c>
      <c r="K2238">
        <v>3</v>
      </c>
      <c r="L2238">
        <v>1.022</v>
      </c>
      <c r="M2238">
        <v>8.8331999999999994E-2</v>
      </c>
    </row>
    <row r="2239" spans="1:14" s="1" customFormat="1" ht="18.600000000000001" customHeight="1" x14ac:dyDescent="0.25">
      <c r="A2239" s="1">
        <v>46</v>
      </c>
      <c r="B2239" s="1" t="s">
        <v>326</v>
      </c>
      <c r="C2239" s="1" t="s">
        <v>15</v>
      </c>
      <c r="D2239" s="1" t="s">
        <v>14</v>
      </c>
      <c r="E2239" s="1" t="s">
        <v>14</v>
      </c>
      <c r="F2239" t="s">
        <v>29</v>
      </c>
      <c r="G2239" t="s">
        <v>103</v>
      </c>
      <c r="H2239">
        <v>3</v>
      </c>
      <c r="I2239">
        <v>0.64500000000000002</v>
      </c>
      <c r="J2239">
        <v>0</v>
      </c>
      <c r="K2239">
        <v>3</v>
      </c>
      <c r="L2239">
        <v>0.97099999999999997</v>
      </c>
      <c r="M2239" s="1">
        <v>0.18878800000000001</v>
      </c>
    </row>
    <row r="2240" spans="1:14" ht="18.600000000000001" customHeight="1" x14ac:dyDescent="0.25">
      <c r="B2240" s="1" t="s">
        <v>326</v>
      </c>
      <c r="C2240" s="1" t="s">
        <v>15</v>
      </c>
      <c r="D2240" s="1" t="s">
        <v>14</v>
      </c>
      <c r="E2240" s="1" t="s">
        <v>14</v>
      </c>
      <c r="F2240" t="s">
        <v>29</v>
      </c>
      <c r="G2240" t="s">
        <v>45</v>
      </c>
      <c r="H2240">
        <v>3</v>
      </c>
      <c r="I2240">
        <v>0.76100000000000001</v>
      </c>
      <c r="J2240">
        <v>0.11258</v>
      </c>
      <c r="K2240">
        <v>3</v>
      </c>
      <c r="L2240">
        <v>0.99299999999999999</v>
      </c>
      <c r="M2240">
        <v>3.8103999999999999E-2</v>
      </c>
    </row>
    <row r="2241" spans="2:13" ht="18.600000000000001" customHeight="1" x14ac:dyDescent="0.25">
      <c r="B2241" s="1" t="s">
        <v>326</v>
      </c>
      <c r="C2241" s="1" t="s">
        <v>15</v>
      </c>
      <c r="D2241" s="1" t="s">
        <v>14</v>
      </c>
      <c r="E2241" s="1" t="s">
        <v>14</v>
      </c>
      <c r="F2241" t="s">
        <v>29</v>
      </c>
      <c r="G2241" t="s">
        <v>52</v>
      </c>
      <c r="H2241">
        <v>3</v>
      </c>
      <c r="I2241">
        <v>0.86799999999999999</v>
      </c>
      <c r="J2241">
        <v>4.3300000000000005E-2</v>
      </c>
      <c r="K2241">
        <v>3</v>
      </c>
      <c r="L2241">
        <v>0.998</v>
      </c>
      <c r="M2241">
        <v>9.6991999999999995E-2</v>
      </c>
    </row>
    <row r="2242" spans="2:13" ht="18.600000000000001" customHeight="1" x14ac:dyDescent="0.25">
      <c r="B2242" s="1" t="s">
        <v>326</v>
      </c>
      <c r="C2242" s="1" t="s">
        <v>15</v>
      </c>
      <c r="D2242" s="1" t="s">
        <v>14</v>
      </c>
      <c r="E2242" s="1" t="s">
        <v>14</v>
      </c>
      <c r="F2242" t="s">
        <v>29</v>
      </c>
      <c r="G2242" t="s">
        <v>53</v>
      </c>
      <c r="H2242">
        <v>3</v>
      </c>
      <c r="I2242">
        <v>0.85499999999999998</v>
      </c>
      <c r="J2242">
        <v>9.6991999999999995E-2</v>
      </c>
      <c r="K2242">
        <v>3</v>
      </c>
      <c r="L2242">
        <v>1.01</v>
      </c>
      <c r="M2242">
        <v>9.6991999999999995E-2</v>
      </c>
    </row>
    <row r="2243" spans="2:13" ht="18.600000000000001" customHeight="1" x14ac:dyDescent="0.25">
      <c r="B2243" s="1" t="s">
        <v>326</v>
      </c>
      <c r="C2243" s="1" t="s">
        <v>15</v>
      </c>
      <c r="D2243" s="1" t="s">
        <v>14</v>
      </c>
      <c r="E2243" s="1" t="s">
        <v>14</v>
      </c>
      <c r="F2243" t="s">
        <v>29</v>
      </c>
      <c r="G2243" t="s">
        <v>11</v>
      </c>
      <c r="H2243">
        <v>3</v>
      </c>
      <c r="I2243">
        <v>1.01</v>
      </c>
      <c r="J2243">
        <v>0.10738399999999999</v>
      </c>
      <c r="K2243">
        <v>3</v>
      </c>
      <c r="L2243">
        <v>0.998</v>
      </c>
      <c r="M2243">
        <v>0.15068399999999998</v>
      </c>
    </row>
    <row r="2244" spans="2:13" ht="18.600000000000001" customHeight="1" x14ac:dyDescent="0.25">
      <c r="B2244" s="1" t="s">
        <v>326</v>
      </c>
      <c r="C2244" s="1" t="s">
        <v>15</v>
      </c>
      <c r="D2244" s="1" t="s">
        <v>14</v>
      </c>
      <c r="E2244" s="1" t="s">
        <v>14</v>
      </c>
      <c r="F2244" t="s">
        <v>29</v>
      </c>
      <c r="G2244" t="s">
        <v>136</v>
      </c>
      <c r="H2244">
        <v>3</v>
      </c>
      <c r="I2244">
        <v>1.1839999999999999</v>
      </c>
      <c r="J2244">
        <v>8.660000000000001E-2</v>
      </c>
      <c r="K2244">
        <v>3</v>
      </c>
      <c r="L2244">
        <v>1.01</v>
      </c>
      <c r="M2244">
        <v>0.17146800000000001</v>
      </c>
    </row>
    <row r="2245" spans="2:13" ht="18.600000000000001" customHeight="1" x14ac:dyDescent="0.25">
      <c r="B2245" s="1" t="s">
        <v>326</v>
      </c>
      <c r="C2245" s="1" t="s">
        <v>15</v>
      </c>
      <c r="D2245" s="1" t="s">
        <v>14</v>
      </c>
      <c r="E2245" s="1" t="s">
        <v>14</v>
      </c>
      <c r="F2245" t="s">
        <v>29</v>
      </c>
      <c r="G2245" t="s">
        <v>30</v>
      </c>
      <c r="H2245">
        <v>3</v>
      </c>
      <c r="I2245">
        <v>0.86799999999999999</v>
      </c>
      <c r="J2245">
        <v>7.4475999999999987E-2</v>
      </c>
      <c r="K2245">
        <v>3</v>
      </c>
      <c r="L2245">
        <v>0.99199999999999999</v>
      </c>
      <c r="M2245">
        <v>5.3691999999999997E-2</v>
      </c>
    </row>
    <row r="2246" spans="2:13" ht="18.600000000000001" customHeight="1" x14ac:dyDescent="0.25">
      <c r="B2246" s="1" t="s">
        <v>326</v>
      </c>
      <c r="C2246" s="1" t="s">
        <v>15</v>
      </c>
      <c r="D2246" s="1" t="s">
        <v>14</v>
      </c>
      <c r="E2246" s="1" t="s">
        <v>14</v>
      </c>
      <c r="F2246" t="s">
        <v>29</v>
      </c>
      <c r="G2246" t="s">
        <v>44</v>
      </c>
      <c r="H2246">
        <v>3</v>
      </c>
      <c r="I2246">
        <v>0.504</v>
      </c>
      <c r="J2246">
        <v>0</v>
      </c>
      <c r="K2246">
        <v>3</v>
      </c>
      <c r="L2246">
        <v>0.996</v>
      </c>
      <c r="M2246">
        <v>6.9279999999999994E-2</v>
      </c>
    </row>
    <row r="2247" spans="2:13" ht="18.600000000000001" customHeight="1" x14ac:dyDescent="0.25">
      <c r="B2247" s="1" t="s">
        <v>326</v>
      </c>
      <c r="C2247" s="1" t="s">
        <v>15</v>
      </c>
      <c r="D2247" s="1" t="s">
        <v>14</v>
      </c>
      <c r="E2247" s="1" t="s">
        <v>14</v>
      </c>
      <c r="F2247" t="s">
        <v>29</v>
      </c>
      <c r="G2247" t="s">
        <v>43</v>
      </c>
      <c r="H2247">
        <v>3</v>
      </c>
      <c r="I2247">
        <v>0.88900000000000001</v>
      </c>
      <c r="J2247">
        <v>0</v>
      </c>
      <c r="K2247">
        <v>3</v>
      </c>
      <c r="L2247">
        <v>0.996</v>
      </c>
      <c r="M2247">
        <v>0.13855999999999999</v>
      </c>
    </row>
    <row r="2248" spans="2:13" ht="18.600000000000001" customHeight="1" x14ac:dyDescent="0.25">
      <c r="B2248" s="1" t="s">
        <v>326</v>
      </c>
      <c r="C2248" s="1" t="s">
        <v>15</v>
      </c>
      <c r="D2248" s="1" t="s">
        <v>14</v>
      </c>
      <c r="E2248" s="1" t="s">
        <v>14</v>
      </c>
      <c r="F2248" t="s">
        <v>29</v>
      </c>
      <c r="G2248" t="s">
        <v>66</v>
      </c>
      <c r="H2248">
        <v>3</v>
      </c>
      <c r="I2248">
        <v>1.115</v>
      </c>
      <c r="J2248">
        <v>0.27538800000000002</v>
      </c>
      <c r="K2248">
        <v>3</v>
      </c>
      <c r="L2248">
        <v>1.0089999999999999</v>
      </c>
      <c r="M2248">
        <v>0.43646400000000002</v>
      </c>
    </row>
    <row r="2249" spans="2:13" ht="18.600000000000001" customHeight="1" x14ac:dyDescent="0.25">
      <c r="B2249" s="1" t="s">
        <v>326</v>
      </c>
      <c r="C2249" s="1" t="s">
        <v>15</v>
      </c>
      <c r="D2249" s="1" t="s">
        <v>14</v>
      </c>
      <c r="E2249" s="1" t="s">
        <v>14</v>
      </c>
      <c r="F2249" t="s">
        <v>29</v>
      </c>
      <c r="G2249" t="s">
        <v>179</v>
      </c>
      <c r="H2249">
        <v>3</v>
      </c>
      <c r="I2249">
        <v>0.69</v>
      </c>
      <c r="J2249">
        <v>0.13855999999999999</v>
      </c>
      <c r="K2249">
        <v>3</v>
      </c>
      <c r="L2249">
        <v>0.996</v>
      </c>
      <c r="M2249">
        <v>0.20610799999999999</v>
      </c>
    </row>
    <row r="2250" spans="2:13" ht="18.600000000000001" customHeight="1" x14ac:dyDescent="0.25">
      <c r="B2250" s="1" t="s">
        <v>326</v>
      </c>
      <c r="C2250" s="1" t="s">
        <v>15</v>
      </c>
      <c r="D2250" s="1" t="s">
        <v>14</v>
      </c>
      <c r="E2250" s="1" t="s">
        <v>14</v>
      </c>
      <c r="F2250" t="s">
        <v>29</v>
      </c>
      <c r="G2250" t="s">
        <v>56</v>
      </c>
      <c r="H2250">
        <v>3</v>
      </c>
      <c r="I2250">
        <v>1.0349999999999999</v>
      </c>
      <c r="J2250">
        <v>0</v>
      </c>
      <c r="K2250">
        <v>3</v>
      </c>
      <c r="L2250">
        <v>1.0620000000000001</v>
      </c>
      <c r="M2250">
        <v>4.6764E-2</v>
      </c>
    </row>
    <row r="2251" spans="2:13" ht="18.600000000000001" customHeight="1" x14ac:dyDescent="0.25">
      <c r="B2251" s="1" t="s">
        <v>326</v>
      </c>
      <c r="C2251" s="1" t="s">
        <v>15</v>
      </c>
      <c r="D2251" s="1" t="s">
        <v>14</v>
      </c>
      <c r="E2251" s="1" t="s">
        <v>14</v>
      </c>
      <c r="F2251" t="s">
        <v>29</v>
      </c>
      <c r="G2251" t="s">
        <v>73</v>
      </c>
      <c r="H2251">
        <v>3</v>
      </c>
      <c r="I2251">
        <v>1.0880000000000001</v>
      </c>
      <c r="J2251">
        <v>0</v>
      </c>
      <c r="K2251">
        <v>3</v>
      </c>
      <c r="L2251">
        <v>1.022</v>
      </c>
      <c r="M2251">
        <v>0.11431200000000001</v>
      </c>
    </row>
    <row r="2252" spans="2:13" ht="18.600000000000001" customHeight="1" x14ac:dyDescent="0.25">
      <c r="B2252" s="1" t="s">
        <v>326</v>
      </c>
      <c r="C2252" s="1" t="s">
        <v>15</v>
      </c>
      <c r="D2252" s="1" t="s">
        <v>14</v>
      </c>
      <c r="E2252" s="1" t="s">
        <v>14</v>
      </c>
      <c r="F2252" t="s">
        <v>29</v>
      </c>
      <c r="G2252" t="s">
        <v>135</v>
      </c>
      <c r="H2252">
        <v>3</v>
      </c>
      <c r="I2252">
        <v>0.85</v>
      </c>
      <c r="J2252">
        <v>0</v>
      </c>
      <c r="K2252">
        <v>3</v>
      </c>
      <c r="L2252">
        <v>1.0349999999999999</v>
      </c>
      <c r="M2252">
        <v>4.6764E-2</v>
      </c>
    </row>
    <row r="2253" spans="2:13" ht="18.600000000000001" customHeight="1" x14ac:dyDescent="0.25">
      <c r="B2253" s="1" t="s">
        <v>326</v>
      </c>
      <c r="C2253" s="1" t="s">
        <v>15</v>
      </c>
      <c r="D2253" s="1" t="s">
        <v>14</v>
      </c>
      <c r="E2253" s="1" t="s">
        <v>14</v>
      </c>
      <c r="F2253" t="s">
        <v>29</v>
      </c>
      <c r="G2253" t="s">
        <v>329</v>
      </c>
      <c r="H2253">
        <v>3</v>
      </c>
      <c r="I2253">
        <v>1.341</v>
      </c>
      <c r="J2253">
        <v>0.13855999999999999</v>
      </c>
      <c r="K2253">
        <v>3</v>
      </c>
      <c r="L2253">
        <v>1.0489999999999999</v>
      </c>
      <c r="M2253">
        <v>0.161076</v>
      </c>
    </row>
    <row r="2254" spans="2:13" ht="18.600000000000001" customHeight="1" x14ac:dyDescent="0.25">
      <c r="B2254" s="1" t="s">
        <v>326</v>
      </c>
      <c r="C2254" s="1" t="s">
        <v>15</v>
      </c>
      <c r="D2254" s="1" t="s">
        <v>14</v>
      </c>
      <c r="E2254" s="1" t="s">
        <v>14</v>
      </c>
      <c r="F2254" t="s">
        <v>29</v>
      </c>
      <c r="G2254" s="1" t="s">
        <v>611</v>
      </c>
      <c r="H2254">
        <v>3</v>
      </c>
      <c r="I2254">
        <v>0.877</v>
      </c>
      <c r="J2254">
        <v>5.7156000000000005E-2</v>
      </c>
      <c r="K2254">
        <v>3</v>
      </c>
      <c r="L2254">
        <v>1</v>
      </c>
      <c r="M2254">
        <v>7.1012000000000006E-2</v>
      </c>
    </row>
    <row r="2255" spans="2:13" ht="18.600000000000001" customHeight="1" x14ac:dyDescent="0.25">
      <c r="B2255" s="1" t="s">
        <v>326</v>
      </c>
      <c r="C2255" s="1" t="s">
        <v>15</v>
      </c>
      <c r="D2255" s="1" t="s">
        <v>14</v>
      </c>
      <c r="E2255" s="1" t="s">
        <v>14</v>
      </c>
      <c r="F2255" t="s">
        <v>29</v>
      </c>
      <c r="G2255" s="1" t="s">
        <v>612</v>
      </c>
      <c r="H2255">
        <v>3</v>
      </c>
      <c r="I2255">
        <v>0.72599999999999998</v>
      </c>
      <c r="J2255">
        <v>0.20784</v>
      </c>
      <c r="K2255">
        <v>3</v>
      </c>
      <c r="L2255">
        <v>0.99</v>
      </c>
      <c r="M2255">
        <v>0.10738399999999999</v>
      </c>
    </row>
    <row r="2256" spans="2:13" ht="18.600000000000001" customHeight="1" x14ac:dyDescent="0.25">
      <c r="B2256" s="1" t="s">
        <v>326</v>
      </c>
      <c r="C2256" s="1" t="s">
        <v>15</v>
      </c>
      <c r="D2256" s="1" t="s">
        <v>14</v>
      </c>
      <c r="E2256" s="1" t="s">
        <v>14</v>
      </c>
      <c r="F2256" t="s">
        <v>29</v>
      </c>
      <c r="G2256" s="1" t="s">
        <v>613</v>
      </c>
      <c r="H2256">
        <v>3</v>
      </c>
      <c r="I2256">
        <v>0.94799999999999995</v>
      </c>
      <c r="J2256">
        <v>5.7156000000000005E-2</v>
      </c>
      <c r="K2256">
        <v>3</v>
      </c>
      <c r="L2256">
        <v>1</v>
      </c>
      <c r="M2256">
        <v>0.10738399999999999</v>
      </c>
    </row>
    <row r="2257" spans="2:14" ht="18.600000000000001" customHeight="1" x14ac:dyDescent="0.25">
      <c r="B2257" s="1" t="s">
        <v>326</v>
      </c>
      <c r="C2257" s="1" t="s">
        <v>15</v>
      </c>
      <c r="D2257" s="1" t="s">
        <v>14</v>
      </c>
      <c r="E2257" s="1" t="s">
        <v>14</v>
      </c>
      <c r="F2257" t="s">
        <v>29</v>
      </c>
      <c r="G2257" s="1" t="s">
        <v>614</v>
      </c>
      <c r="H2257">
        <v>3</v>
      </c>
      <c r="I2257">
        <v>0.97799999999999998</v>
      </c>
      <c r="J2257">
        <v>0</v>
      </c>
      <c r="K2257">
        <v>3</v>
      </c>
      <c r="L2257">
        <v>0.99</v>
      </c>
      <c r="M2257">
        <v>0.11431200000000001</v>
      </c>
    </row>
    <row r="2258" spans="2:14" ht="18.600000000000001" customHeight="1" x14ac:dyDescent="0.25">
      <c r="B2258" s="1" t="s">
        <v>326</v>
      </c>
      <c r="C2258" s="1" t="s">
        <v>15</v>
      </c>
      <c r="D2258" s="1" t="s">
        <v>14</v>
      </c>
      <c r="E2258" s="1" t="s">
        <v>14</v>
      </c>
      <c r="F2258" t="s">
        <v>29</v>
      </c>
      <c r="G2258" s="1" t="s">
        <v>617</v>
      </c>
      <c r="H2258">
        <v>3</v>
      </c>
      <c r="I2258">
        <v>0.66600000000000004</v>
      </c>
      <c r="J2258">
        <v>0</v>
      </c>
      <c r="K2258">
        <v>3</v>
      </c>
      <c r="L2258">
        <v>0.98</v>
      </c>
      <c r="M2258">
        <v>0.51267200000000002</v>
      </c>
    </row>
    <row r="2259" spans="2:14" ht="18.600000000000001" customHeight="1" x14ac:dyDescent="0.25">
      <c r="B2259" s="1" t="s">
        <v>326</v>
      </c>
      <c r="C2259" s="1" t="s">
        <v>15</v>
      </c>
      <c r="D2259" s="1" t="s">
        <v>14</v>
      </c>
      <c r="E2259" s="1" t="s">
        <v>14</v>
      </c>
      <c r="F2259" t="s">
        <v>29</v>
      </c>
      <c r="G2259" s="1" t="s">
        <v>602</v>
      </c>
      <c r="H2259">
        <v>3</v>
      </c>
      <c r="I2259">
        <v>1.044</v>
      </c>
      <c r="J2259">
        <v>5.7156000000000005E-2</v>
      </c>
      <c r="K2259">
        <v>3</v>
      </c>
      <c r="L2259">
        <v>0.96399999999999997</v>
      </c>
      <c r="M2259">
        <v>9.5259999999999997E-2</v>
      </c>
    </row>
    <row r="2260" spans="2:14" ht="18.600000000000001" customHeight="1" x14ac:dyDescent="0.25">
      <c r="B2260" s="1" t="s">
        <v>326</v>
      </c>
      <c r="C2260" s="1" t="s">
        <v>15</v>
      </c>
      <c r="D2260" s="1" t="s">
        <v>14</v>
      </c>
      <c r="E2260" s="1" t="s">
        <v>14</v>
      </c>
      <c r="F2260" t="s">
        <v>29</v>
      </c>
      <c r="G2260" s="1" t="s">
        <v>615</v>
      </c>
      <c r="H2260">
        <v>3</v>
      </c>
      <c r="I2260">
        <v>1.2669999999999999</v>
      </c>
      <c r="J2260">
        <v>7.6207999999999998E-2</v>
      </c>
      <c r="K2260">
        <v>3</v>
      </c>
      <c r="L2260">
        <v>0.996</v>
      </c>
      <c r="M2260">
        <v>3.8103999999999999E-2</v>
      </c>
    </row>
    <row r="2261" spans="2:14" ht="18.600000000000001" customHeight="1" x14ac:dyDescent="0.25">
      <c r="B2261" s="1" t="s">
        <v>326</v>
      </c>
      <c r="C2261" s="1" t="s">
        <v>15</v>
      </c>
      <c r="D2261" s="1" t="s">
        <v>14</v>
      </c>
      <c r="E2261" s="1" t="s">
        <v>14</v>
      </c>
      <c r="F2261" t="s">
        <v>29</v>
      </c>
      <c r="G2261" s="1" t="s">
        <v>616</v>
      </c>
      <c r="H2261">
        <v>3</v>
      </c>
      <c r="I2261">
        <v>1.1779999999999999</v>
      </c>
      <c r="J2261">
        <v>0</v>
      </c>
      <c r="K2261">
        <v>3</v>
      </c>
      <c r="L2261">
        <v>0.98499999999999999</v>
      </c>
      <c r="M2261">
        <v>7.6207999999999998E-2</v>
      </c>
    </row>
    <row r="2262" spans="2:14" ht="18.600000000000001" customHeight="1" x14ac:dyDescent="0.25">
      <c r="B2262" s="1" t="s">
        <v>326</v>
      </c>
      <c r="C2262" s="1" t="s">
        <v>15</v>
      </c>
      <c r="D2262" s="1" t="s">
        <v>14</v>
      </c>
      <c r="E2262" s="1" t="s">
        <v>14</v>
      </c>
      <c r="F2262" t="s">
        <v>29</v>
      </c>
      <c r="G2262" t="s">
        <v>330</v>
      </c>
      <c r="H2262">
        <v>3</v>
      </c>
      <c r="I2262">
        <v>0.98699999999999999</v>
      </c>
      <c r="J2262">
        <v>0.27711999999999998</v>
      </c>
      <c r="K2262">
        <v>3</v>
      </c>
      <c r="L2262">
        <v>1</v>
      </c>
      <c r="M2262">
        <v>3.4639999999999997E-2</v>
      </c>
    </row>
    <row r="2263" spans="2:14" ht="18.600000000000001" customHeight="1" x14ac:dyDescent="0.25">
      <c r="B2263" s="1" t="s">
        <v>326</v>
      </c>
      <c r="C2263" s="1" t="s">
        <v>15</v>
      </c>
      <c r="D2263" s="1" t="s">
        <v>14</v>
      </c>
      <c r="E2263" s="1" t="s">
        <v>14</v>
      </c>
      <c r="F2263" t="s">
        <v>29</v>
      </c>
      <c r="G2263" t="s">
        <v>31</v>
      </c>
      <c r="H2263">
        <v>3</v>
      </c>
      <c r="I2263">
        <v>0.79300000000000004</v>
      </c>
      <c r="J2263">
        <v>0.11604400000000001</v>
      </c>
      <c r="K2263">
        <v>3</v>
      </c>
      <c r="L2263">
        <v>0.98</v>
      </c>
      <c r="M2263">
        <v>0</v>
      </c>
    </row>
    <row r="2264" spans="2:14" ht="18.600000000000001" customHeight="1" x14ac:dyDescent="0.25">
      <c r="B2264" s="1" t="s">
        <v>326</v>
      </c>
      <c r="C2264" s="1" t="s">
        <v>15</v>
      </c>
      <c r="D2264" s="1" t="s">
        <v>14</v>
      </c>
      <c r="E2264" s="1" t="s">
        <v>14</v>
      </c>
      <c r="F2264" t="s">
        <v>29</v>
      </c>
      <c r="G2264" t="s">
        <v>5</v>
      </c>
      <c r="H2264">
        <v>3</v>
      </c>
      <c r="I2264">
        <v>0.73299999999999998</v>
      </c>
      <c r="J2264">
        <v>0.15068399999999998</v>
      </c>
      <c r="K2264">
        <v>3</v>
      </c>
      <c r="L2264">
        <v>1</v>
      </c>
      <c r="M2264">
        <v>9.1796000000000003E-2</v>
      </c>
    </row>
    <row r="2265" spans="2:14" ht="18.600000000000001" customHeight="1" x14ac:dyDescent="0.25">
      <c r="B2265" s="1" t="s">
        <v>326</v>
      </c>
      <c r="C2265" s="1" t="s">
        <v>15</v>
      </c>
      <c r="D2265" s="1" t="s">
        <v>14</v>
      </c>
      <c r="E2265" s="1" t="s">
        <v>14</v>
      </c>
      <c r="F2265" t="s">
        <v>29</v>
      </c>
      <c r="G2265" t="s">
        <v>32</v>
      </c>
      <c r="H2265">
        <v>3</v>
      </c>
      <c r="I2265">
        <v>1</v>
      </c>
      <c r="J2265">
        <v>0.11604400000000001</v>
      </c>
      <c r="K2265">
        <v>3</v>
      </c>
      <c r="L2265">
        <v>1.0129999999999999</v>
      </c>
      <c r="M2265">
        <v>0.36891599999999997</v>
      </c>
    </row>
    <row r="2266" spans="2:14" ht="18.600000000000001" customHeight="1" x14ac:dyDescent="0.25">
      <c r="B2266" s="1" t="s">
        <v>326</v>
      </c>
      <c r="C2266" s="1" t="s">
        <v>15</v>
      </c>
      <c r="D2266" s="1"/>
      <c r="E2266" s="1" t="s">
        <v>14</v>
      </c>
      <c r="F2266" t="s">
        <v>29</v>
      </c>
      <c r="G2266" t="s">
        <v>33</v>
      </c>
      <c r="H2266">
        <v>3</v>
      </c>
      <c r="I2266">
        <v>0.83299999999999996</v>
      </c>
      <c r="J2266">
        <v>5.7156000000000005E-2</v>
      </c>
      <c r="L2266">
        <v>1.0129999999999999</v>
      </c>
      <c r="M2266">
        <v>0.23035600000000001</v>
      </c>
    </row>
    <row r="2267" spans="2:14" x14ac:dyDescent="0.25">
      <c r="B2267" s="1"/>
      <c r="C2267" s="1"/>
      <c r="D2267" s="1"/>
      <c r="E2267" s="1"/>
    </row>
    <row r="2268" spans="2:14" x14ac:dyDescent="0.25">
      <c r="B2268" s="1"/>
      <c r="C2268" s="1"/>
      <c r="D2268" s="1"/>
      <c r="F2268" t="s">
        <v>373</v>
      </c>
      <c r="G2268" t="s">
        <v>374</v>
      </c>
      <c r="H2268" t="s">
        <v>375</v>
      </c>
      <c r="I2268" t="s">
        <v>376</v>
      </c>
      <c r="J2268" t="s">
        <v>377</v>
      </c>
      <c r="K2268" t="s">
        <v>378</v>
      </c>
      <c r="M2268" t="s">
        <v>379</v>
      </c>
      <c r="N2268" t="s">
        <v>380</v>
      </c>
    </row>
    <row r="2269" spans="2:14" x14ac:dyDescent="0.25">
      <c r="B2269" s="1"/>
      <c r="C2269" s="1"/>
      <c r="D2269" s="1"/>
      <c r="E2269">
        <v>1</v>
      </c>
      <c r="F2269" s="9">
        <v>7.0000000000000001E-3</v>
      </c>
      <c r="G2269" s="9">
        <v>246.297</v>
      </c>
      <c r="H2269" s="9">
        <v>0</v>
      </c>
      <c r="I2269" s="9">
        <v>255</v>
      </c>
      <c r="J2269" s="9">
        <v>-90</v>
      </c>
      <c r="K2269" s="9">
        <v>1.0069999999999999</v>
      </c>
      <c r="M2269" s="9">
        <v>1.0069999999999999</v>
      </c>
      <c r="N2269">
        <f>1.732*K2273</f>
        <v>0.31868799999999997</v>
      </c>
    </row>
    <row r="2270" spans="2:14" x14ac:dyDescent="0.25">
      <c r="B2270" s="1"/>
      <c r="C2270" s="1"/>
      <c r="D2270" s="1"/>
      <c r="E2270">
        <v>2</v>
      </c>
      <c r="F2270" s="9">
        <v>8.0000000000000002E-3</v>
      </c>
      <c r="G2270" s="9">
        <v>246.32599999999999</v>
      </c>
      <c r="H2270" s="9">
        <v>0</v>
      </c>
      <c r="I2270" s="9">
        <v>255</v>
      </c>
      <c r="J2270" s="9">
        <v>-90</v>
      </c>
      <c r="K2270" s="9">
        <v>1.022</v>
      </c>
      <c r="M2270" s="9">
        <v>1.022</v>
      </c>
      <c r="N2270">
        <f t="shared" ref="N2270:N2272" si="78">1.732*K2274</f>
        <v>8.8331999999999994E-2</v>
      </c>
    </row>
    <row r="2271" spans="2:14" x14ac:dyDescent="0.25">
      <c r="B2271" s="1"/>
      <c r="C2271" s="1"/>
      <c r="D2271" s="1"/>
      <c r="E2271">
        <v>3</v>
      </c>
      <c r="F2271" s="9">
        <v>3.0000000000000001E-3</v>
      </c>
      <c r="G2271" s="9">
        <v>1.3720000000000001</v>
      </c>
      <c r="H2271" s="9">
        <v>0</v>
      </c>
      <c r="I2271" s="9">
        <v>71.332999999999998</v>
      </c>
      <c r="J2271" s="9">
        <v>-90</v>
      </c>
      <c r="K2271" s="9">
        <v>0.375</v>
      </c>
      <c r="M2271" s="9">
        <v>0.375</v>
      </c>
      <c r="N2271">
        <f t="shared" si="78"/>
        <v>5.0228000000000002E-2</v>
      </c>
    </row>
    <row r="2272" spans="2:14" x14ac:dyDescent="0.25">
      <c r="B2272" s="1"/>
      <c r="C2272" s="1"/>
      <c r="D2272" s="1"/>
      <c r="E2272">
        <v>4</v>
      </c>
      <c r="F2272" s="9">
        <v>3.0000000000000001E-3</v>
      </c>
      <c r="G2272" s="9">
        <v>15.278</v>
      </c>
      <c r="H2272" s="9">
        <v>0</v>
      </c>
      <c r="I2272" s="9">
        <v>255</v>
      </c>
      <c r="J2272" s="9">
        <v>-90</v>
      </c>
      <c r="K2272" s="9">
        <v>0.39</v>
      </c>
      <c r="M2272" s="9">
        <v>0.39</v>
      </c>
      <c r="N2272">
        <f t="shared" si="78"/>
        <v>0</v>
      </c>
    </row>
    <row r="2273" spans="2:14" x14ac:dyDescent="0.25">
      <c r="B2273" s="1"/>
      <c r="C2273" s="1"/>
      <c r="D2273" s="1"/>
      <c r="E2273">
        <v>5</v>
      </c>
      <c r="F2273" s="9">
        <v>1E-3</v>
      </c>
      <c r="G2273" s="9">
        <v>12.923</v>
      </c>
      <c r="H2273" s="9">
        <v>0</v>
      </c>
      <c r="I2273" s="9">
        <v>60.667000000000002</v>
      </c>
      <c r="J2273" s="9">
        <v>-90</v>
      </c>
      <c r="K2273" s="9">
        <v>0.184</v>
      </c>
      <c r="M2273">
        <v>0.97099999999999997</v>
      </c>
      <c r="N2273">
        <f>1.732*K2281</f>
        <v>0.18878800000000001</v>
      </c>
    </row>
    <row r="2274" spans="2:14" x14ac:dyDescent="0.25">
      <c r="B2274" s="1"/>
      <c r="C2274" s="1"/>
      <c r="D2274" s="1"/>
      <c r="E2274">
        <v>6</v>
      </c>
      <c r="F2274" s="10">
        <v>4.325E-4</v>
      </c>
      <c r="G2274" s="9">
        <v>8.875</v>
      </c>
      <c r="H2274" s="9">
        <v>0</v>
      </c>
      <c r="I2274" s="9">
        <v>33</v>
      </c>
      <c r="J2274" s="9">
        <v>-90</v>
      </c>
      <c r="K2274" s="9">
        <v>5.0999999999999997E-2</v>
      </c>
      <c r="M2274">
        <v>0.99299999999999999</v>
      </c>
      <c r="N2274">
        <f t="shared" ref="N2274:N2276" si="79">1.732*K2282</f>
        <v>3.8103999999999999E-2</v>
      </c>
    </row>
    <row r="2275" spans="2:14" x14ac:dyDescent="0.25">
      <c r="B2275" s="1"/>
      <c r="C2275" s="1"/>
      <c r="D2275" s="1"/>
      <c r="E2275">
        <v>7</v>
      </c>
      <c r="F2275" s="10">
        <v>2.7030000000000001E-4</v>
      </c>
      <c r="G2275" s="9">
        <v>0</v>
      </c>
      <c r="H2275" s="9">
        <v>0</v>
      </c>
      <c r="I2275" s="9">
        <v>0</v>
      </c>
      <c r="J2275" s="9">
        <v>-90</v>
      </c>
      <c r="K2275" s="9">
        <v>2.9000000000000001E-2</v>
      </c>
      <c r="M2275">
        <v>0.64500000000000002</v>
      </c>
      <c r="N2275">
        <f t="shared" si="79"/>
        <v>0</v>
      </c>
    </row>
    <row r="2276" spans="2:14" x14ac:dyDescent="0.25">
      <c r="B2276" s="1"/>
      <c r="C2276" s="1"/>
      <c r="D2276" s="1"/>
      <c r="E2276">
        <v>8</v>
      </c>
      <c r="F2276" s="9">
        <v>6.4189999999999996</v>
      </c>
      <c r="G2276" s="9">
        <v>228.23400000000001</v>
      </c>
      <c r="H2276" s="9">
        <v>0</v>
      </c>
      <c r="I2276" s="9">
        <v>255</v>
      </c>
      <c r="J2276" s="9">
        <v>0</v>
      </c>
      <c r="K2276" s="9">
        <v>0</v>
      </c>
      <c r="M2276">
        <v>0.76100000000000001</v>
      </c>
      <c r="N2276">
        <f t="shared" si="79"/>
        <v>0.11258</v>
      </c>
    </row>
    <row r="2277" spans="2:14" x14ac:dyDescent="0.25">
      <c r="B2277" s="1"/>
      <c r="C2277" s="1"/>
      <c r="D2277" s="1"/>
      <c r="E2277" s="9">
        <v>1</v>
      </c>
      <c r="F2277" s="9">
        <v>7.0000000000000001E-3</v>
      </c>
      <c r="G2277" s="9">
        <v>249.84700000000001</v>
      </c>
      <c r="H2277" s="9">
        <v>0</v>
      </c>
      <c r="I2277" s="9">
        <v>255</v>
      </c>
      <c r="J2277" s="9">
        <v>-90</v>
      </c>
      <c r="K2277" s="9">
        <v>0.97099999999999997</v>
      </c>
      <c r="M2277">
        <v>0.998</v>
      </c>
      <c r="N2277">
        <f>1.732*K2295</f>
        <v>9.6991999999999995E-2</v>
      </c>
    </row>
    <row r="2278" spans="2:14" x14ac:dyDescent="0.25">
      <c r="B2278" s="1"/>
      <c r="C2278" s="1"/>
      <c r="D2278" s="1"/>
      <c r="E2278" s="9">
        <v>2</v>
      </c>
      <c r="F2278" s="9">
        <v>7.0000000000000001E-3</v>
      </c>
      <c r="G2278" s="9">
        <v>246.40100000000001</v>
      </c>
      <c r="H2278" s="9">
        <v>0</v>
      </c>
      <c r="I2278" s="9">
        <v>255</v>
      </c>
      <c r="J2278" s="9">
        <v>-90</v>
      </c>
      <c r="K2278" s="9">
        <v>0.99299999999999999</v>
      </c>
      <c r="M2278">
        <v>1.01</v>
      </c>
      <c r="N2278">
        <f t="shared" ref="N2278:N2286" si="80">1.732*K2296</f>
        <v>9.6991999999999995E-2</v>
      </c>
    </row>
    <row r="2279" spans="2:14" x14ac:dyDescent="0.25">
      <c r="B2279" s="1"/>
      <c r="C2279" s="1"/>
      <c r="D2279" s="1"/>
      <c r="E2279" s="9">
        <v>3</v>
      </c>
      <c r="F2279" s="9">
        <v>5.0000000000000001E-3</v>
      </c>
      <c r="G2279" s="9">
        <v>0</v>
      </c>
      <c r="H2279" s="9">
        <v>0</v>
      </c>
      <c r="I2279" s="9">
        <v>0</v>
      </c>
      <c r="J2279" s="9">
        <v>-90</v>
      </c>
      <c r="K2279" s="9">
        <v>0.64500000000000002</v>
      </c>
      <c r="M2279">
        <v>0.998</v>
      </c>
      <c r="N2279">
        <f t="shared" si="80"/>
        <v>0.15068399999999998</v>
      </c>
    </row>
    <row r="2280" spans="2:14" x14ac:dyDescent="0.25">
      <c r="B2280" s="1"/>
      <c r="C2280" s="1"/>
      <c r="D2280" s="1"/>
      <c r="E2280" s="9">
        <v>4</v>
      </c>
      <c r="F2280" s="9">
        <v>6.0000000000000001E-3</v>
      </c>
      <c r="G2280" s="9">
        <v>2.742</v>
      </c>
      <c r="H2280" s="9">
        <v>0</v>
      </c>
      <c r="I2280" s="9">
        <v>219.333</v>
      </c>
      <c r="J2280" s="9">
        <v>-90</v>
      </c>
      <c r="K2280" s="9">
        <v>0.76100000000000001</v>
      </c>
      <c r="M2280">
        <v>1.01</v>
      </c>
      <c r="N2280">
        <f t="shared" si="80"/>
        <v>0.17146800000000001</v>
      </c>
    </row>
    <row r="2281" spans="2:14" x14ac:dyDescent="0.25">
      <c r="B2281" s="1"/>
      <c r="C2281" s="1"/>
      <c r="D2281" s="1"/>
      <c r="E2281" s="9">
        <v>5</v>
      </c>
      <c r="F2281" s="10">
        <v>8.4020000000000004E-4</v>
      </c>
      <c r="G2281" s="9">
        <v>0</v>
      </c>
      <c r="H2281" s="9">
        <v>0</v>
      </c>
      <c r="I2281" s="9">
        <v>0</v>
      </c>
      <c r="J2281" s="9">
        <v>-90</v>
      </c>
      <c r="K2281" s="9">
        <v>0.109</v>
      </c>
      <c r="M2281">
        <v>0.99199999999999999</v>
      </c>
      <c r="N2281">
        <f t="shared" si="80"/>
        <v>5.3691999999999997E-2</v>
      </c>
    </row>
    <row r="2282" spans="2:14" x14ac:dyDescent="0.25">
      <c r="B2282" s="1"/>
      <c r="C2282" s="1"/>
      <c r="D2282" s="1"/>
      <c r="E2282" s="9">
        <v>6</v>
      </c>
      <c r="F2282" s="10">
        <v>2.1000000000000001E-4</v>
      </c>
      <c r="G2282" s="9">
        <v>47.25</v>
      </c>
      <c r="H2282" s="9">
        <v>0</v>
      </c>
      <c r="I2282" s="9">
        <v>104.333</v>
      </c>
      <c r="J2282" s="9">
        <v>-90</v>
      </c>
      <c r="K2282" s="9">
        <v>2.1999999999999999E-2</v>
      </c>
      <c r="M2282">
        <v>0.86799999999999999</v>
      </c>
      <c r="N2282">
        <f t="shared" si="80"/>
        <v>4.3300000000000005E-2</v>
      </c>
    </row>
    <row r="2283" spans="2:14" x14ac:dyDescent="0.25">
      <c r="B2283" s="1"/>
      <c r="C2283" s="1"/>
      <c r="D2283" s="1"/>
      <c r="E2283" s="9">
        <v>7</v>
      </c>
      <c r="F2283" s="9">
        <v>7.4370000000000003</v>
      </c>
      <c r="G2283" s="9">
        <v>228.012</v>
      </c>
      <c r="H2283" s="9">
        <v>0</v>
      </c>
      <c r="I2283" s="9">
        <v>255</v>
      </c>
      <c r="J2283" s="9">
        <v>0</v>
      </c>
      <c r="K2283" s="9">
        <v>0</v>
      </c>
      <c r="M2283">
        <v>0.85499999999999998</v>
      </c>
      <c r="N2283">
        <f t="shared" si="80"/>
        <v>9.6991999999999995E-2</v>
      </c>
    </row>
    <row r="2284" spans="2:14" x14ac:dyDescent="0.25">
      <c r="B2284" s="1"/>
      <c r="C2284" s="1"/>
      <c r="D2284" s="1"/>
      <c r="E2284" s="9">
        <v>8</v>
      </c>
      <c r="F2284" s="10">
        <v>5.2510000000000002E-4</v>
      </c>
      <c r="G2284" s="9">
        <v>1.9</v>
      </c>
      <c r="H2284" s="9">
        <v>0</v>
      </c>
      <c r="I2284" s="9">
        <v>19</v>
      </c>
      <c r="J2284" s="9">
        <v>-90</v>
      </c>
      <c r="K2284" s="9">
        <v>6.5000000000000002E-2</v>
      </c>
      <c r="M2284">
        <v>1.01</v>
      </c>
      <c r="N2284">
        <f t="shared" si="80"/>
        <v>0.10738399999999999</v>
      </c>
    </row>
    <row r="2285" spans="2:14" x14ac:dyDescent="0.25">
      <c r="B2285" s="1"/>
      <c r="C2285" s="1"/>
      <c r="D2285" s="1"/>
      <c r="E2285" s="9">
        <v>1</v>
      </c>
      <c r="F2285" s="9">
        <v>6.0000000000000001E-3</v>
      </c>
      <c r="G2285" s="9">
        <v>248.584</v>
      </c>
      <c r="H2285" s="9">
        <v>0</v>
      </c>
      <c r="I2285" s="9">
        <v>255</v>
      </c>
      <c r="J2285" s="9">
        <v>-90</v>
      </c>
      <c r="K2285" s="9">
        <v>0.998</v>
      </c>
      <c r="M2285">
        <v>1.1839999999999999</v>
      </c>
      <c r="N2285">
        <f t="shared" si="80"/>
        <v>8.660000000000001E-2</v>
      </c>
    </row>
    <row r="2286" spans="2:14" x14ac:dyDescent="0.25">
      <c r="B2286" s="1"/>
      <c r="C2286" s="1"/>
      <c r="D2286" s="1"/>
      <c r="E2286" s="9">
        <v>2</v>
      </c>
      <c r="F2286" s="9">
        <v>6.0000000000000001E-3</v>
      </c>
      <c r="G2286" s="9">
        <v>246.05099999999999</v>
      </c>
      <c r="H2286" s="9">
        <v>0</v>
      </c>
      <c r="I2286" s="9">
        <v>255</v>
      </c>
      <c r="J2286" s="9">
        <v>-90</v>
      </c>
      <c r="K2286" s="9">
        <v>1.01</v>
      </c>
      <c r="M2286">
        <v>0.86799999999999999</v>
      </c>
      <c r="N2286">
        <f t="shared" si="80"/>
        <v>7.4475999999999987E-2</v>
      </c>
    </row>
    <row r="2287" spans="2:14" x14ac:dyDescent="0.25">
      <c r="B2287" s="1"/>
      <c r="C2287" s="1"/>
      <c r="D2287" s="1"/>
      <c r="E2287" s="9">
        <v>3</v>
      </c>
      <c r="F2287" s="9">
        <v>6.0000000000000001E-3</v>
      </c>
      <c r="G2287" s="9">
        <v>248.51400000000001</v>
      </c>
      <c r="H2287" s="9">
        <v>0</v>
      </c>
      <c r="I2287" s="9">
        <v>255</v>
      </c>
      <c r="J2287" s="9">
        <v>-90</v>
      </c>
      <c r="K2287" s="9">
        <v>0.998</v>
      </c>
      <c r="M2287" s="9">
        <v>0.996</v>
      </c>
      <c r="N2287">
        <f>1.732*K2321</f>
        <v>6.9279999999999994E-2</v>
      </c>
    </row>
    <row r="2288" spans="2:14" x14ac:dyDescent="0.25">
      <c r="B2288" s="1"/>
      <c r="C2288" s="1"/>
      <c r="D2288" s="1"/>
      <c r="E2288" s="9">
        <v>4</v>
      </c>
      <c r="F2288" s="9">
        <v>6.0000000000000001E-3</v>
      </c>
      <c r="G2288" s="9">
        <v>246.22200000000001</v>
      </c>
      <c r="H2288" s="9">
        <v>0</v>
      </c>
      <c r="I2288" s="9">
        <v>255</v>
      </c>
      <c r="J2288" s="9">
        <v>-90</v>
      </c>
      <c r="K2288" s="9">
        <v>1.01</v>
      </c>
      <c r="M2288" s="9">
        <v>0.996</v>
      </c>
      <c r="N2288">
        <f t="shared" ref="N2288:N2302" si="81">1.732*K2322</f>
        <v>0.13855999999999999</v>
      </c>
    </row>
    <row r="2289" spans="2:14" x14ac:dyDescent="0.25">
      <c r="B2289" s="1"/>
      <c r="C2289" s="1"/>
      <c r="D2289" s="1"/>
      <c r="E2289" s="9">
        <v>5</v>
      </c>
      <c r="F2289" s="9">
        <v>6.0000000000000001E-3</v>
      </c>
      <c r="G2289" s="9">
        <v>250.07499999999999</v>
      </c>
      <c r="H2289" s="9">
        <v>0</v>
      </c>
      <c r="I2289" s="9">
        <v>255</v>
      </c>
      <c r="J2289" s="9">
        <v>-90</v>
      </c>
      <c r="K2289" s="9">
        <v>0.99199999999999999</v>
      </c>
      <c r="M2289" s="9">
        <v>1.0089999999999999</v>
      </c>
      <c r="N2289">
        <f t="shared" si="81"/>
        <v>0.43646400000000002</v>
      </c>
    </row>
    <row r="2290" spans="2:14" x14ac:dyDescent="0.25">
      <c r="B2290" s="1"/>
      <c r="C2290" s="1"/>
      <c r="D2290" s="1"/>
      <c r="E2290" s="9">
        <v>6</v>
      </c>
      <c r="F2290" s="9">
        <v>5.0000000000000001E-3</v>
      </c>
      <c r="G2290" s="9">
        <v>2.6240000000000001</v>
      </c>
      <c r="H2290" s="9">
        <v>0</v>
      </c>
      <c r="I2290" s="9">
        <v>255</v>
      </c>
      <c r="J2290" s="9">
        <v>-90</v>
      </c>
      <c r="K2290" s="9">
        <v>0.86799999999999999</v>
      </c>
      <c r="M2290" s="9">
        <v>0.996</v>
      </c>
      <c r="N2290">
        <f t="shared" si="81"/>
        <v>0.20610799999999999</v>
      </c>
    </row>
    <row r="2291" spans="2:14" x14ac:dyDescent="0.25">
      <c r="B2291" s="1"/>
      <c r="C2291" s="1"/>
      <c r="D2291" s="1"/>
      <c r="E2291" s="9">
        <v>7</v>
      </c>
      <c r="F2291" s="9">
        <v>5.0000000000000001E-3</v>
      </c>
      <c r="G2291" s="9">
        <v>2.585</v>
      </c>
      <c r="H2291" s="9">
        <v>0</v>
      </c>
      <c r="I2291" s="9">
        <v>255</v>
      </c>
      <c r="J2291" s="9">
        <v>-90</v>
      </c>
      <c r="K2291" s="9">
        <v>0.85499999999999998</v>
      </c>
      <c r="M2291" s="9">
        <v>1.0620000000000001</v>
      </c>
      <c r="N2291">
        <f t="shared" si="81"/>
        <v>4.6764E-2</v>
      </c>
    </row>
    <row r="2292" spans="2:14" x14ac:dyDescent="0.25">
      <c r="B2292" s="1"/>
      <c r="C2292" s="1"/>
      <c r="D2292" s="1"/>
      <c r="E2292" s="9">
        <v>8</v>
      </c>
      <c r="F2292" s="9">
        <v>6.0000000000000001E-3</v>
      </c>
      <c r="G2292" s="9">
        <v>1.724</v>
      </c>
      <c r="H2292" s="9">
        <v>0</v>
      </c>
      <c r="I2292" s="9">
        <v>173</v>
      </c>
      <c r="J2292" s="9">
        <v>-90</v>
      </c>
      <c r="K2292" s="9">
        <v>1.01</v>
      </c>
      <c r="M2292" s="9">
        <v>1.022</v>
      </c>
      <c r="N2292">
        <f t="shared" si="81"/>
        <v>0.11431200000000001</v>
      </c>
    </row>
    <row r="2293" spans="2:14" x14ac:dyDescent="0.25">
      <c r="B2293" s="1"/>
      <c r="C2293" s="1"/>
      <c r="D2293" s="1"/>
      <c r="E2293" s="9">
        <v>9</v>
      </c>
      <c r="F2293" s="9">
        <v>7.0000000000000001E-3</v>
      </c>
      <c r="G2293" s="9">
        <v>3.0419999999999998</v>
      </c>
      <c r="H2293" s="9">
        <v>0</v>
      </c>
      <c r="I2293" s="9">
        <v>255</v>
      </c>
      <c r="J2293" s="9">
        <v>-90</v>
      </c>
      <c r="K2293" s="9">
        <v>1.1839999999999999</v>
      </c>
      <c r="M2293" s="9">
        <v>1.0349999999999999</v>
      </c>
      <c r="N2293">
        <f t="shared" si="81"/>
        <v>4.6764E-2</v>
      </c>
    </row>
    <row r="2294" spans="2:14" x14ac:dyDescent="0.25">
      <c r="B2294" s="1"/>
      <c r="C2294" s="1"/>
      <c r="D2294" s="1"/>
      <c r="E2294" s="9">
        <v>10</v>
      </c>
      <c r="F2294" s="9">
        <v>5.0000000000000001E-3</v>
      </c>
      <c r="G2294" s="9">
        <v>7.5999999999999998E-2</v>
      </c>
      <c r="H2294" s="9">
        <v>0</v>
      </c>
      <c r="I2294" s="9">
        <v>10.667</v>
      </c>
      <c r="J2294" s="9">
        <v>-90</v>
      </c>
      <c r="K2294" s="9">
        <v>0.86799999999999999</v>
      </c>
      <c r="M2294" s="9">
        <v>1.0489999999999999</v>
      </c>
      <c r="N2294">
        <f t="shared" si="81"/>
        <v>0.161076</v>
      </c>
    </row>
    <row r="2295" spans="2:14" x14ac:dyDescent="0.25">
      <c r="B2295" s="1"/>
      <c r="C2295" s="1"/>
      <c r="D2295" s="1"/>
      <c r="E2295" s="9">
        <v>11</v>
      </c>
      <c r="F2295" s="10">
        <v>3.8420000000000001E-4</v>
      </c>
      <c r="G2295" s="9">
        <v>1.0669999999999999</v>
      </c>
      <c r="H2295" s="9">
        <v>0</v>
      </c>
      <c r="I2295" s="9">
        <v>10.667</v>
      </c>
      <c r="J2295" s="9">
        <v>-90</v>
      </c>
      <c r="K2295" s="9">
        <v>5.6000000000000001E-2</v>
      </c>
      <c r="M2295" s="9">
        <v>0.504</v>
      </c>
      <c r="N2295">
        <f t="shared" si="81"/>
        <v>0</v>
      </c>
    </row>
    <row r="2296" spans="2:14" x14ac:dyDescent="0.25">
      <c r="B2296" s="1"/>
      <c r="C2296" s="1"/>
      <c r="D2296" s="1"/>
      <c r="E2296" s="9">
        <v>12</v>
      </c>
      <c r="F2296" s="10">
        <v>3.8420000000000001E-4</v>
      </c>
      <c r="G2296" s="9">
        <v>0</v>
      </c>
      <c r="H2296" s="9">
        <v>0</v>
      </c>
      <c r="I2296" s="9">
        <v>0</v>
      </c>
      <c r="J2296" s="9">
        <v>-90</v>
      </c>
      <c r="K2296" s="9">
        <v>5.6000000000000001E-2</v>
      </c>
      <c r="M2296" s="9">
        <v>0.88900000000000001</v>
      </c>
      <c r="N2296">
        <f t="shared" si="81"/>
        <v>0</v>
      </c>
    </row>
    <row r="2297" spans="2:14" x14ac:dyDescent="0.25">
      <c r="B2297" s="1"/>
      <c r="C2297" s="1"/>
      <c r="D2297" s="1"/>
      <c r="E2297" s="9">
        <v>13</v>
      </c>
      <c r="F2297" s="10">
        <v>5.7629999999999997E-4</v>
      </c>
      <c r="G2297" s="9">
        <v>9.5329999999999995</v>
      </c>
      <c r="H2297" s="9">
        <v>0</v>
      </c>
      <c r="I2297" s="9">
        <v>19</v>
      </c>
      <c r="J2297" s="9">
        <v>-90</v>
      </c>
      <c r="K2297" s="9">
        <v>8.6999999999999994E-2</v>
      </c>
      <c r="M2297" s="9">
        <v>1.115</v>
      </c>
      <c r="N2297">
        <f t="shared" si="81"/>
        <v>0.27538800000000002</v>
      </c>
    </row>
    <row r="2298" spans="2:14" x14ac:dyDescent="0.25">
      <c r="B2298" s="1"/>
      <c r="C2298" s="1"/>
      <c r="D2298" s="1"/>
      <c r="E2298" s="9">
        <v>14</v>
      </c>
      <c r="F2298" s="10">
        <v>6.5309999999999999E-4</v>
      </c>
      <c r="G2298" s="9">
        <v>36.706000000000003</v>
      </c>
      <c r="H2298" s="9">
        <v>0</v>
      </c>
      <c r="I2298" s="9">
        <v>189</v>
      </c>
      <c r="J2298" s="9">
        <v>-90</v>
      </c>
      <c r="K2298" s="9">
        <v>9.9000000000000005E-2</v>
      </c>
      <c r="M2298" s="9">
        <v>0.69</v>
      </c>
      <c r="N2298">
        <f t="shared" si="81"/>
        <v>0.13855999999999999</v>
      </c>
    </row>
    <row r="2299" spans="2:14" x14ac:dyDescent="0.25">
      <c r="B2299" s="1"/>
      <c r="C2299" s="1"/>
      <c r="D2299" s="1"/>
      <c r="E2299" s="9">
        <v>15</v>
      </c>
      <c r="F2299" s="10">
        <v>2.3049999999999999E-4</v>
      </c>
      <c r="G2299" s="9">
        <v>0</v>
      </c>
      <c r="H2299" s="9">
        <v>0</v>
      </c>
      <c r="I2299" s="9">
        <v>0</v>
      </c>
      <c r="J2299" s="9">
        <v>-90</v>
      </c>
      <c r="K2299" s="9">
        <v>3.1E-2</v>
      </c>
      <c r="M2299" s="9">
        <v>1.0349999999999999</v>
      </c>
      <c r="N2299">
        <f t="shared" si="81"/>
        <v>0</v>
      </c>
    </row>
    <row r="2300" spans="2:14" x14ac:dyDescent="0.25">
      <c r="B2300" s="1"/>
      <c r="C2300" s="1"/>
      <c r="D2300" s="1"/>
      <c r="E2300" s="9">
        <v>16</v>
      </c>
      <c r="F2300" s="10">
        <v>1.9210000000000001E-4</v>
      </c>
      <c r="G2300" s="9">
        <v>71.332999999999998</v>
      </c>
      <c r="H2300" s="9">
        <v>0</v>
      </c>
      <c r="I2300" s="9">
        <v>173</v>
      </c>
      <c r="J2300" s="9">
        <v>-90</v>
      </c>
      <c r="K2300" s="9">
        <v>2.5000000000000001E-2</v>
      </c>
      <c r="M2300" s="9">
        <v>1.0880000000000001</v>
      </c>
      <c r="N2300">
        <f t="shared" si="81"/>
        <v>0</v>
      </c>
    </row>
    <row r="2301" spans="2:14" x14ac:dyDescent="0.25">
      <c r="B2301" s="1"/>
      <c r="C2301" s="1"/>
      <c r="D2301" s="1"/>
      <c r="E2301" s="9">
        <v>17</v>
      </c>
      <c r="F2301" s="10">
        <v>3.8420000000000001E-4</v>
      </c>
      <c r="G2301" s="9">
        <v>16.367000000000001</v>
      </c>
      <c r="H2301" s="9">
        <v>0</v>
      </c>
      <c r="I2301" s="9">
        <v>33</v>
      </c>
      <c r="J2301" s="9">
        <v>-90</v>
      </c>
      <c r="K2301" s="9">
        <v>5.6000000000000001E-2</v>
      </c>
      <c r="M2301" s="9">
        <v>0.85</v>
      </c>
      <c r="N2301">
        <f t="shared" si="81"/>
        <v>0</v>
      </c>
    </row>
    <row r="2302" spans="2:14" x14ac:dyDescent="0.25">
      <c r="B2302" s="1"/>
      <c r="C2302" s="1"/>
      <c r="D2302" s="1"/>
      <c r="E2302" s="9">
        <v>18</v>
      </c>
      <c r="F2302" s="10">
        <v>4.2260000000000003E-4</v>
      </c>
      <c r="G2302" s="9">
        <v>0</v>
      </c>
      <c r="H2302" s="9">
        <v>0</v>
      </c>
      <c r="I2302" s="9">
        <v>0</v>
      </c>
      <c r="J2302" s="9">
        <v>-90</v>
      </c>
      <c r="K2302" s="9">
        <v>6.2E-2</v>
      </c>
      <c r="M2302" s="9">
        <v>1.341</v>
      </c>
      <c r="N2302">
        <f t="shared" si="81"/>
        <v>0.13855999999999999</v>
      </c>
    </row>
    <row r="2303" spans="2:14" x14ac:dyDescent="0.25">
      <c r="B2303" s="1"/>
      <c r="C2303" s="1"/>
      <c r="D2303" s="1"/>
      <c r="E2303" s="9">
        <v>19</v>
      </c>
      <c r="F2303" s="10">
        <v>3.458E-4</v>
      </c>
      <c r="G2303" s="9">
        <v>0</v>
      </c>
      <c r="H2303" s="9">
        <v>0</v>
      </c>
      <c r="I2303" s="9">
        <v>0</v>
      </c>
      <c r="J2303" s="9">
        <v>-90</v>
      </c>
      <c r="K2303" s="9">
        <v>0.05</v>
      </c>
      <c r="M2303">
        <v>1</v>
      </c>
      <c r="N2303">
        <f>1.732*K2353</f>
        <v>7.1012000000000006E-2</v>
      </c>
    </row>
    <row r="2304" spans="2:14" x14ac:dyDescent="0.25">
      <c r="B2304" s="1"/>
      <c r="C2304" s="1"/>
      <c r="D2304" s="1"/>
      <c r="E2304" s="9">
        <v>20</v>
      </c>
      <c r="F2304" s="10">
        <v>3.0739999999999999E-4</v>
      </c>
      <c r="G2304" s="9">
        <v>0</v>
      </c>
      <c r="H2304" s="9">
        <v>0</v>
      </c>
      <c r="I2304" s="9">
        <v>0</v>
      </c>
      <c r="J2304" s="9">
        <v>-90</v>
      </c>
      <c r="K2304" s="9">
        <v>4.2999999999999997E-2</v>
      </c>
      <c r="M2304">
        <v>0.99</v>
      </c>
      <c r="N2304">
        <f t="shared" ref="N2304:N2318" si="82">1.732*K2354</f>
        <v>0.10738399999999999</v>
      </c>
    </row>
    <row r="2305" spans="2:14" x14ac:dyDescent="0.25">
      <c r="B2305" s="1"/>
      <c r="C2305" s="1"/>
      <c r="D2305" s="1"/>
      <c r="E2305" s="9">
        <v>1</v>
      </c>
      <c r="F2305" s="9">
        <v>7.0000000000000001E-3</v>
      </c>
      <c r="G2305" s="9">
        <v>247.69300000000001</v>
      </c>
      <c r="H2305" s="9">
        <v>0</v>
      </c>
      <c r="I2305" s="9">
        <v>255</v>
      </c>
      <c r="J2305" s="9">
        <v>-90</v>
      </c>
      <c r="K2305" s="9">
        <v>0.996</v>
      </c>
      <c r="M2305">
        <v>1</v>
      </c>
      <c r="N2305">
        <f t="shared" si="82"/>
        <v>0.10738399999999999</v>
      </c>
    </row>
    <row r="2306" spans="2:14" x14ac:dyDescent="0.25">
      <c r="B2306" s="1"/>
      <c r="C2306" s="1"/>
      <c r="D2306" s="1"/>
      <c r="E2306" s="9">
        <v>2</v>
      </c>
      <c r="F2306" s="9">
        <v>7.0000000000000001E-3</v>
      </c>
      <c r="G2306" s="9">
        <v>247.82300000000001</v>
      </c>
      <c r="H2306" s="9">
        <v>0</v>
      </c>
      <c r="I2306" s="9">
        <v>255</v>
      </c>
      <c r="J2306" s="9">
        <v>-90</v>
      </c>
      <c r="K2306" s="9">
        <v>0.996</v>
      </c>
      <c r="M2306">
        <v>0.99</v>
      </c>
      <c r="N2306">
        <f t="shared" si="82"/>
        <v>0.11431200000000001</v>
      </c>
    </row>
    <row r="2307" spans="2:14" x14ac:dyDescent="0.25">
      <c r="B2307" s="1"/>
      <c r="C2307" s="1"/>
      <c r="D2307" s="1"/>
      <c r="E2307" s="9">
        <v>3</v>
      </c>
      <c r="F2307" s="9">
        <v>7.0000000000000001E-3</v>
      </c>
      <c r="G2307" s="9">
        <v>247.453</v>
      </c>
      <c r="H2307" s="9">
        <v>0</v>
      </c>
      <c r="I2307" s="9">
        <v>255</v>
      </c>
      <c r="J2307" s="9">
        <v>-90</v>
      </c>
      <c r="K2307" s="9">
        <v>1.0089999999999999</v>
      </c>
      <c r="M2307">
        <v>0.98</v>
      </c>
      <c r="N2307">
        <f t="shared" si="82"/>
        <v>0.51267200000000002</v>
      </c>
    </row>
    <row r="2308" spans="2:14" x14ac:dyDescent="0.25">
      <c r="B2308" s="1"/>
      <c r="C2308" s="1"/>
      <c r="D2308" s="1"/>
      <c r="E2308" s="9">
        <v>4</v>
      </c>
      <c r="F2308" s="9">
        <v>7.0000000000000001E-3</v>
      </c>
      <c r="G2308" s="9">
        <v>247.77</v>
      </c>
      <c r="H2308" s="9">
        <v>0</v>
      </c>
      <c r="I2308" s="9">
        <v>255</v>
      </c>
      <c r="J2308" s="9">
        <v>-90</v>
      </c>
      <c r="K2308" s="9">
        <v>0.996</v>
      </c>
      <c r="M2308">
        <v>0.96399999999999997</v>
      </c>
      <c r="N2308">
        <f t="shared" si="82"/>
        <v>9.5259999999999997E-2</v>
      </c>
    </row>
    <row r="2309" spans="2:14" x14ac:dyDescent="0.25">
      <c r="B2309" s="1"/>
      <c r="C2309" s="1"/>
      <c r="D2309" s="1"/>
      <c r="E2309" s="9">
        <v>5</v>
      </c>
      <c r="F2309" s="9">
        <v>7.0000000000000001E-3</v>
      </c>
      <c r="G2309" s="9">
        <v>248.85300000000001</v>
      </c>
      <c r="H2309" s="9">
        <v>0</v>
      </c>
      <c r="I2309" s="9">
        <v>255</v>
      </c>
      <c r="J2309" s="9">
        <v>-90</v>
      </c>
      <c r="K2309" s="9">
        <v>1.0620000000000001</v>
      </c>
      <c r="M2309">
        <v>0.996</v>
      </c>
      <c r="N2309">
        <f t="shared" si="82"/>
        <v>3.8103999999999999E-2</v>
      </c>
    </row>
    <row r="2310" spans="2:14" x14ac:dyDescent="0.25">
      <c r="B2310" s="1"/>
      <c r="C2310" s="1"/>
      <c r="D2310" s="1"/>
      <c r="E2310" s="9">
        <v>6</v>
      </c>
      <c r="F2310" s="9">
        <v>7.0000000000000001E-3</v>
      </c>
      <c r="G2310" s="9">
        <v>251.88800000000001</v>
      </c>
      <c r="H2310" s="9">
        <v>0</v>
      </c>
      <c r="I2310" s="9">
        <v>255</v>
      </c>
      <c r="J2310" s="9">
        <v>-90</v>
      </c>
      <c r="K2310" s="9">
        <v>1.022</v>
      </c>
      <c r="M2310">
        <v>0.98499999999999999</v>
      </c>
      <c r="N2310">
        <f t="shared" si="82"/>
        <v>7.6207999999999998E-2</v>
      </c>
    </row>
    <row r="2311" spans="2:14" x14ac:dyDescent="0.25">
      <c r="B2311" s="1"/>
      <c r="C2311" s="1"/>
      <c r="D2311" s="1"/>
      <c r="E2311" s="9">
        <v>7</v>
      </c>
      <c r="F2311" s="9">
        <v>7.0000000000000001E-3</v>
      </c>
      <c r="G2311" s="9">
        <v>136.92099999999999</v>
      </c>
      <c r="H2311" s="9">
        <v>0</v>
      </c>
      <c r="I2311" s="9">
        <v>153.333</v>
      </c>
      <c r="J2311" s="9">
        <v>-90</v>
      </c>
      <c r="K2311" s="9">
        <v>1.0349999999999999</v>
      </c>
      <c r="M2311">
        <v>0.877</v>
      </c>
      <c r="N2311">
        <f t="shared" si="82"/>
        <v>5.7156000000000005E-2</v>
      </c>
    </row>
    <row r="2312" spans="2:14" x14ac:dyDescent="0.25">
      <c r="B2312" s="1"/>
      <c r="C2312" s="1"/>
      <c r="D2312" s="1"/>
      <c r="E2312" s="9">
        <v>8</v>
      </c>
      <c r="F2312" s="9">
        <v>7.0000000000000001E-3</v>
      </c>
      <c r="G2312" s="9">
        <v>246.68299999999999</v>
      </c>
      <c r="H2312" s="9">
        <v>0</v>
      </c>
      <c r="I2312" s="9">
        <v>255</v>
      </c>
      <c r="J2312" s="9">
        <v>-90</v>
      </c>
      <c r="K2312" s="9">
        <v>1.0489999999999999</v>
      </c>
      <c r="M2312">
        <v>0.72599999999999998</v>
      </c>
      <c r="N2312">
        <f t="shared" si="82"/>
        <v>0.20784</v>
      </c>
    </row>
    <row r="2313" spans="2:14" x14ac:dyDescent="0.25">
      <c r="B2313" s="1"/>
      <c r="C2313" s="1"/>
      <c r="D2313" s="1"/>
      <c r="E2313" s="9">
        <v>9</v>
      </c>
      <c r="F2313" s="9">
        <v>3.0000000000000001E-3</v>
      </c>
      <c r="G2313" s="9">
        <v>7.84</v>
      </c>
      <c r="H2313" s="9">
        <v>0</v>
      </c>
      <c r="I2313" s="9">
        <v>255</v>
      </c>
      <c r="J2313" s="9">
        <v>-90</v>
      </c>
      <c r="K2313" s="9">
        <v>0.504</v>
      </c>
      <c r="M2313">
        <v>0.94799999999999995</v>
      </c>
      <c r="N2313">
        <f t="shared" si="82"/>
        <v>5.7156000000000005E-2</v>
      </c>
    </row>
    <row r="2314" spans="2:14" x14ac:dyDescent="0.25">
      <c r="B2314" s="1"/>
      <c r="C2314" s="1"/>
      <c r="D2314" s="1"/>
      <c r="E2314" s="9">
        <v>10</v>
      </c>
      <c r="F2314" s="9">
        <v>6.0000000000000001E-3</v>
      </c>
      <c r="G2314" s="9">
        <v>2.0489999999999999</v>
      </c>
      <c r="H2314" s="9">
        <v>0</v>
      </c>
      <c r="I2314" s="9">
        <v>189</v>
      </c>
      <c r="J2314" s="9">
        <v>-90</v>
      </c>
      <c r="K2314" s="9">
        <v>0.88900000000000001</v>
      </c>
      <c r="M2314">
        <v>0.97799999999999998</v>
      </c>
      <c r="N2314">
        <f t="shared" si="82"/>
        <v>0</v>
      </c>
    </row>
    <row r="2315" spans="2:14" x14ac:dyDescent="0.25">
      <c r="B2315" s="1"/>
      <c r="C2315" s="1"/>
      <c r="D2315" s="1"/>
      <c r="E2315" s="9">
        <v>11</v>
      </c>
      <c r="F2315" s="9">
        <v>7.0000000000000001E-3</v>
      </c>
      <c r="G2315" s="9">
        <v>0.14799999999999999</v>
      </c>
      <c r="H2315" s="9">
        <v>0</v>
      </c>
      <c r="I2315" s="9">
        <v>25</v>
      </c>
      <c r="J2315" s="9">
        <v>-90</v>
      </c>
      <c r="K2315" s="9">
        <v>1.115</v>
      </c>
      <c r="M2315">
        <v>0.66600000000000004</v>
      </c>
      <c r="N2315">
        <f t="shared" si="82"/>
        <v>0</v>
      </c>
    </row>
    <row r="2316" spans="2:14" x14ac:dyDescent="0.25">
      <c r="B2316" s="1"/>
      <c r="C2316" s="1"/>
      <c r="D2316" s="1"/>
      <c r="E2316" s="9">
        <v>12</v>
      </c>
      <c r="F2316" s="9">
        <v>5.0000000000000001E-3</v>
      </c>
      <c r="G2316" s="9">
        <v>0.34</v>
      </c>
      <c r="H2316" s="9">
        <v>0</v>
      </c>
      <c r="I2316" s="9">
        <v>35.667000000000002</v>
      </c>
      <c r="J2316" s="9">
        <v>-90</v>
      </c>
      <c r="K2316" s="9">
        <v>0.69</v>
      </c>
      <c r="M2316">
        <v>1.044</v>
      </c>
      <c r="N2316">
        <f t="shared" si="82"/>
        <v>5.7156000000000005E-2</v>
      </c>
    </row>
    <row r="2317" spans="2:14" x14ac:dyDescent="0.25">
      <c r="B2317" s="1"/>
      <c r="C2317" s="1"/>
      <c r="D2317" s="1"/>
      <c r="E2317" s="9">
        <v>13</v>
      </c>
      <c r="F2317" s="9">
        <v>7.0000000000000001E-3</v>
      </c>
      <c r="G2317" s="9">
        <v>0</v>
      </c>
      <c r="H2317" s="9">
        <v>0</v>
      </c>
      <c r="I2317" s="9">
        <v>0</v>
      </c>
      <c r="J2317" s="9">
        <v>-90</v>
      </c>
      <c r="K2317" s="9">
        <v>1.0349999999999999</v>
      </c>
      <c r="M2317">
        <v>1.2669999999999999</v>
      </c>
      <c r="N2317">
        <f t="shared" si="82"/>
        <v>7.6207999999999998E-2</v>
      </c>
    </row>
    <row r="2318" spans="2:14" x14ac:dyDescent="0.25">
      <c r="B2318" s="1"/>
      <c r="C2318" s="1"/>
      <c r="D2318" s="1"/>
      <c r="E2318" s="9">
        <v>14</v>
      </c>
      <c r="F2318" s="9">
        <v>7.0000000000000001E-3</v>
      </c>
      <c r="G2318" s="9">
        <v>1.5960000000000001</v>
      </c>
      <c r="H2318" s="9">
        <v>0</v>
      </c>
      <c r="I2318" s="9">
        <v>134.667</v>
      </c>
      <c r="J2318" s="9">
        <v>-90</v>
      </c>
      <c r="K2318" s="9">
        <v>1.0880000000000001</v>
      </c>
      <c r="M2318">
        <v>1.1779999999999999</v>
      </c>
      <c r="N2318">
        <f t="shared" si="82"/>
        <v>0</v>
      </c>
    </row>
    <row r="2319" spans="2:14" x14ac:dyDescent="0.25">
      <c r="B2319" s="1"/>
      <c r="C2319" s="1"/>
      <c r="D2319" s="1"/>
      <c r="E2319" s="9">
        <v>15</v>
      </c>
      <c r="F2319" s="9">
        <v>6.0000000000000001E-3</v>
      </c>
      <c r="G2319" s="9">
        <v>0</v>
      </c>
      <c r="H2319" s="9">
        <v>0</v>
      </c>
      <c r="I2319" s="9">
        <v>0</v>
      </c>
      <c r="J2319" s="9">
        <v>-90</v>
      </c>
      <c r="K2319" s="9">
        <v>0.85</v>
      </c>
      <c r="M2319" s="9">
        <v>1</v>
      </c>
      <c r="N2319">
        <f t="shared" ref="N2319:N2328" si="83">1.732*K2379</f>
        <v>3.4639999999999997E-2</v>
      </c>
    </row>
    <row r="2320" spans="2:14" x14ac:dyDescent="0.25">
      <c r="B2320" s="1"/>
      <c r="C2320" s="1"/>
      <c r="D2320" s="1"/>
      <c r="E2320" s="9">
        <v>16</v>
      </c>
      <c r="F2320" s="9">
        <v>8.9999999999999993E-3</v>
      </c>
      <c r="G2320" s="9">
        <v>1.92</v>
      </c>
      <c r="H2320" s="9">
        <v>0</v>
      </c>
      <c r="I2320" s="9">
        <v>255</v>
      </c>
      <c r="J2320" s="9">
        <v>-90</v>
      </c>
      <c r="K2320" s="9">
        <v>1.341</v>
      </c>
      <c r="M2320" s="9">
        <v>0.98</v>
      </c>
      <c r="N2320">
        <f t="shared" si="83"/>
        <v>0</v>
      </c>
    </row>
    <row r="2321" spans="2:14" x14ac:dyDescent="0.25">
      <c r="B2321" s="1"/>
      <c r="C2321" s="1"/>
      <c r="D2321" s="1"/>
      <c r="E2321" s="9">
        <v>17</v>
      </c>
      <c r="F2321" s="10">
        <v>3.0840000000000002E-4</v>
      </c>
      <c r="G2321" s="9">
        <v>54.429000000000002</v>
      </c>
      <c r="H2321" s="9">
        <v>0</v>
      </c>
      <c r="I2321" s="9">
        <v>200</v>
      </c>
      <c r="J2321" s="9">
        <v>-90</v>
      </c>
      <c r="K2321" s="9">
        <v>0.04</v>
      </c>
      <c r="M2321" s="9">
        <v>1</v>
      </c>
      <c r="N2321">
        <f t="shared" si="83"/>
        <v>9.1796000000000003E-2</v>
      </c>
    </row>
    <row r="2322" spans="2:14" x14ac:dyDescent="0.25">
      <c r="B2322" s="1"/>
      <c r="C2322" s="1"/>
      <c r="D2322" s="1"/>
      <c r="E2322" s="9">
        <v>18</v>
      </c>
      <c r="F2322" s="10">
        <v>5.7269999999999999E-4</v>
      </c>
      <c r="G2322" s="9">
        <v>21.744</v>
      </c>
      <c r="H2322" s="9">
        <v>0</v>
      </c>
      <c r="I2322" s="9">
        <v>216.667</v>
      </c>
      <c r="J2322" s="9">
        <v>-90</v>
      </c>
      <c r="K2322" s="9">
        <v>0.08</v>
      </c>
      <c r="M2322" s="9">
        <v>1.0129999999999999</v>
      </c>
      <c r="N2322">
        <f t="shared" si="83"/>
        <v>0.36891599999999997</v>
      </c>
    </row>
    <row r="2323" spans="2:14" x14ac:dyDescent="0.25">
      <c r="B2323" s="1"/>
      <c r="C2323" s="1"/>
      <c r="D2323" s="1"/>
      <c r="E2323" s="9">
        <v>19</v>
      </c>
      <c r="F2323" s="9">
        <v>2E-3</v>
      </c>
      <c r="G2323" s="9">
        <v>96.385000000000005</v>
      </c>
      <c r="H2323" s="9">
        <v>0</v>
      </c>
      <c r="I2323" s="9">
        <v>200</v>
      </c>
      <c r="J2323" s="9">
        <v>-90</v>
      </c>
      <c r="K2323" s="9">
        <v>0.252</v>
      </c>
      <c r="M2323" s="9">
        <v>1.0129999999999999</v>
      </c>
      <c r="N2323">
        <f t="shared" si="83"/>
        <v>0.23035600000000001</v>
      </c>
    </row>
    <row r="2324" spans="2:14" x14ac:dyDescent="0.25">
      <c r="B2324" s="1"/>
      <c r="C2324" s="1"/>
      <c r="D2324" s="1"/>
      <c r="E2324" s="9">
        <v>20</v>
      </c>
      <c r="F2324" s="10">
        <v>8.3699999999999996E-4</v>
      </c>
      <c r="G2324" s="9">
        <v>215.47399999999999</v>
      </c>
      <c r="H2324" s="9">
        <v>0</v>
      </c>
      <c r="I2324" s="9">
        <v>255</v>
      </c>
      <c r="J2324" s="9">
        <v>-90</v>
      </c>
      <c r="K2324" s="9">
        <v>0.11899999999999999</v>
      </c>
      <c r="M2324" s="9">
        <v>0.98699999999999999</v>
      </c>
      <c r="N2324">
        <f t="shared" si="83"/>
        <v>0.27711999999999998</v>
      </c>
    </row>
    <row r="2325" spans="2:14" x14ac:dyDescent="0.25">
      <c r="B2325" s="1"/>
      <c r="C2325" s="1"/>
      <c r="D2325" s="1"/>
      <c r="E2325" s="9">
        <v>21</v>
      </c>
      <c r="F2325" s="10">
        <v>2.2029999999999999E-4</v>
      </c>
      <c r="G2325" s="9">
        <v>2.6669999999999998</v>
      </c>
      <c r="H2325" s="9">
        <v>0</v>
      </c>
      <c r="I2325" s="9">
        <v>13.333</v>
      </c>
      <c r="J2325" s="9">
        <v>-90</v>
      </c>
      <c r="K2325" s="9">
        <v>2.7E-2</v>
      </c>
      <c r="M2325" s="9">
        <v>0.79300000000000004</v>
      </c>
      <c r="N2325">
        <f t="shared" si="83"/>
        <v>0.11604400000000001</v>
      </c>
    </row>
    <row r="2326" spans="2:14" x14ac:dyDescent="0.25">
      <c r="B2326" s="1"/>
      <c r="C2326" s="1"/>
      <c r="D2326" s="1"/>
      <c r="E2326" s="9">
        <v>22</v>
      </c>
      <c r="F2326" s="10">
        <v>4.8460000000000002E-4</v>
      </c>
      <c r="G2326" s="9">
        <v>26.454999999999998</v>
      </c>
      <c r="H2326" s="9">
        <v>0</v>
      </c>
      <c r="I2326" s="9">
        <v>225</v>
      </c>
      <c r="J2326" s="9">
        <v>-90</v>
      </c>
      <c r="K2326" s="9">
        <v>6.6000000000000003E-2</v>
      </c>
      <c r="M2326" s="9">
        <v>0.73299999999999998</v>
      </c>
      <c r="N2326">
        <f t="shared" si="83"/>
        <v>0.15068399999999998</v>
      </c>
    </row>
    <row r="2327" spans="2:14" x14ac:dyDescent="0.25">
      <c r="B2327" s="1"/>
      <c r="C2327" s="1"/>
      <c r="D2327" s="1"/>
      <c r="E2327" s="9">
        <v>23</v>
      </c>
      <c r="F2327" s="10">
        <v>2.2029999999999999E-4</v>
      </c>
      <c r="G2327" s="9">
        <v>0</v>
      </c>
      <c r="H2327" s="9">
        <v>0</v>
      </c>
      <c r="I2327" s="9">
        <v>0</v>
      </c>
      <c r="J2327" s="9">
        <v>-90</v>
      </c>
      <c r="K2327" s="9">
        <v>2.7E-2</v>
      </c>
      <c r="M2327" s="9">
        <v>1</v>
      </c>
      <c r="N2327">
        <f t="shared" si="83"/>
        <v>0.11604400000000001</v>
      </c>
    </row>
    <row r="2328" spans="2:14" x14ac:dyDescent="0.25">
      <c r="B2328" s="1"/>
      <c r="C2328" s="1"/>
      <c r="D2328" s="1"/>
      <c r="E2328" s="9">
        <v>24</v>
      </c>
      <c r="F2328" s="10">
        <v>6.6080000000000002E-4</v>
      </c>
      <c r="G2328" s="9">
        <v>6.3559999999999999</v>
      </c>
      <c r="H2328" s="9">
        <v>0</v>
      </c>
      <c r="I2328" s="9">
        <v>82</v>
      </c>
      <c r="J2328" s="9">
        <v>-90</v>
      </c>
      <c r="K2328" s="9">
        <v>9.2999999999999999E-2</v>
      </c>
      <c r="M2328" s="9">
        <v>0.83299999999999996</v>
      </c>
      <c r="N2328">
        <f t="shared" si="83"/>
        <v>5.7156000000000005E-2</v>
      </c>
    </row>
    <row r="2329" spans="2:14" x14ac:dyDescent="0.25">
      <c r="B2329" s="1"/>
      <c r="C2329" s="1"/>
      <c r="D2329" s="1"/>
      <c r="E2329" s="9">
        <v>25</v>
      </c>
      <c r="F2329" s="9">
        <v>17.806000000000001</v>
      </c>
      <c r="G2329" s="9">
        <v>217.786</v>
      </c>
      <c r="H2329" s="9">
        <v>0</v>
      </c>
      <c r="I2329" s="9">
        <v>255</v>
      </c>
      <c r="J2329" s="9">
        <v>0</v>
      </c>
      <c r="K2329" s="9">
        <v>0</v>
      </c>
    </row>
    <row r="2330" spans="2:14" x14ac:dyDescent="0.25">
      <c r="B2330" s="1"/>
      <c r="C2330" s="1"/>
      <c r="D2330" s="1"/>
      <c r="E2330" s="9">
        <v>26</v>
      </c>
      <c r="F2330" s="9">
        <v>17.806000000000001</v>
      </c>
      <c r="G2330" s="9">
        <v>217.786</v>
      </c>
      <c r="H2330" s="9">
        <v>0</v>
      </c>
      <c r="I2330" s="9">
        <v>255</v>
      </c>
      <c r="J2330" s="9">
        <v>0</v>
      </c>
      <c r="K2330" s="9">
        <v>0</v>
      </c>
    </row>
    <row r="2331" spans="2:14" x14ac:dyDescent="0.25">
      <c r="B2331" s="1"/>
      <c r="C2331" s="1"/>
      <c r="D2331" s="1"/>
      <c r="E2331" s="9">
        <v>27</v>
      </c>
      <c r="F2331" s="9">
        <v>1E-3</v>
      </c>
      <c r="G2331" s="9">
        <v>171.18700000000001</v>
      </c>
      <c r="H2331" s="9">
        <v>0</v>
      </c>
      <c r="I2331" s="9">
        <v>239</v>
      </c>
      <c r="J2331" s="9">
        <v>-90</v>
      </c>
      <c r="K2331" s="9">
        <v>0.159</v>
      </c>
    </row>
    <row r="2332" spans="2:14" x14ac:dyDescent="0.25">
      <c r="B2332" s="1"/>
      <c r="C2332" s="1"/>
      <c r="D2332" s="1"/>
      <c r="E2332" s="9">
        <v>28</v>
      </c>
      <c r="F2332" s="10">
        <v>5.7269999999999999E-4</v>
      </c>
      <c r="G2332" s="9">
        <v>199.71799999999999</v>
      </c>
      <c r="H2332" s="9">
        <v>0</v>
      </c>
      <c r="I2332" s="9">
        <v>255</v>
      </c>
      <c r="J2332" s="9">
        <v>-90</v>
      </c>
      <c r="K2332" s="9">
        <v>0.08</v>
      </c>
    </row>
    <row r="2333" spans="2:14" x14ac:dyDescent="0.25">
      <c r="B2333" s="1"/>
      <c r="C2333" s="1"/>
      <c r="D2333" s="1"/>
      <c r="E2333" s="9">
        <v>29</v>
      </c>
      <c r="F2333" s="9">
        <v>17.806000000000001</v>
      </c>
      <c r="G2333" s="9">
        <v>217.786</v>
      </c>
      <c r="H2333" s="9">
        <v>0</v>
      </c>
      <c r="I2333" s="9">
        <v>255</v>
      </c>
      <c r="J2333" s="9">
        <v>0</v>
      </c>
      <c r="K2333" s="9">
        <v>0</v>
      </c>
    </row>
    <row r="2334" spans="2:14" x14ac:dyDescent="0.25">
      <c r="B2334" s="1"/>
      <c r="C2334" s="1"/>
      <c r="D2334" s="1"/>
      <c r="E2334" s="9">
        <v>30</v>
      </c>
      <c r="F2334" s="9">
        <v>17.806000000000001</v>
      </c>
      <c r="G2334" s="9">
        <v>217.786</v>
      </c>
      <c r="H2334" s="9">
        <v>0</v>
      </c>
      <c r="I2334" s="9">
        <v>255</v>
      </c>
      <c r="J2334" s="9">
        <v>0</v>
      </c>
      <c r="K2334" s="9">
        <v>0</v>
      </c>
    </row>
    <row r="2335" spans="2:14" x14ac:dyDescent="0.25">
      <c r="B2335" s="1"/>
      <c r="C2335" s="1"/>
      <c r="D2335" s="1"/>
      <c r="E2335" s="9">
        <v>31</v>
      </c>
      <c r="F2335" s="9">
        <v>17.806000000000001</v>
      </c>
      <c r="G2335" s="9">
        <v>217.786</v>
      </c>
      <c r="H2335" s="9">
        <v>0</v>
      </c>
      <c r="I2335" s="9">
        <v>255</v>
      </c>
      <c r="J2335" s="9">
        <v>0</v>
      </c>
      <c r="K2335" s="9">
        <v>0</v>
      </c>
    </row>
    <row r="2336" spans="2:14" x14ac:dyDescent="0.25">
      <c r="B2336" s="1"/>
      <c r="C2336" s="1"/>
      <c r="D2336" s="1"/>
      <c r="E2336" s="9">
        <v>32</v>
      </c>
      <c r="F2336" s="10">
        <v>5.7269999999999999E-4</v>
      </c>
      <c r="G2336" s="9">
        <v>30.564</v>
      </c>
      <c r="H2336" s="9">
        <v>0</v>
      </c>
      <c r="I2336" s="9">
        <v>82</v>
      </c>
      <c r="J2336" s="9">
        <v>-90</v>
      </c>
      <c r="K2336" s="9">
        <v>0.08</v>
      </c>
    </row>
    <row r="2337" spans="2:11" x14ac:dyDescent="0.25">
      <c r="B2337" s="1"/>
      <c r="C2337" s="1"/>
      <c r="D2337" s="1"/>
      <c r="E2337" s="9">
        <v>1</v>
      </c>
      <c r="F2337" s="9">
        <v>5.0000000000000001E-3</v>
      </c>
      <c r="G2337" s="9">
        <v>248.05500000000001</v>
      </c>
      <c r="H2337" s="9">
        <v>0</v>
      </c>
      <c r="I2337" s="9">
        <v>255</v>
      </c>
      <c r="J2337" s="9">
        <v>-90</v>
      </c>
      <c r="K2337" s="9">
        <v>1</v>
      </c>
    </row>
    <row r="2338" spans="2:11" x14ac:dyDescent="0.25">
      <c r="B2338" s="1"/>
      <c r="C2338" s="1"/>
      <c r="D2338" s="1"/>
      <c r="E2338" s="9">
        <v>2</v>
      </c>
      <c r="F2338" s="9">
        <v>5.0000000000000001E-3</v>
      </c>
      <c r="G2338" s="9">
        <v>250.53800000000001</v>
      </c>
      <c r="H2338" s="9">
        <v>0</v>
      </c>
      <c r="I2338" s="9">
        <v>255</v>
      </c>
      <c r="J2338" s="9">
        <v>-89.421000000000006</v>
      </c>
      <c r="K2338" s="9">
        <v>0.99</v>
      </c>
    </row>
    <row r="2339" spans="2:11" x14ac:dyDescent="0.25">
      <c r="B2339" s="1"/>
      <c r="C2339" s="1"/>
      <c r="D2339" s="1"/>
      <c r="E2339" s="9">
        <v>3</v>
      </c>
      <c r="F2339" s="9">
        <v>5.0000000000000001E-3</v>
      </c>
      <c r="G2339" s="9">
        <v>248.12299999999999</v>
      </c>
      <c r="H2339" s="9">
        <v>0</v>
      </c>
      <c r="I2339" s="9">
        <v>255</v>
      </c>
      <c r="J2339" s="9">
        <v>-90</v>
      </c>
      <c r="K2339" s="9">
        <v>1</v>
      </c>
    </row>
    <row r="2340" spans="2:11" x14ac:dyDescent="0.25">
      <c r="B2340" s="1"/>
      <c r="C2340" s="1"/>
      <c r="D2340" s="1"/>
      <c r="E2340" s="9">
        <v>4</v>
      </c>
      <c r="F2340" s="9">
        <v>5.0000000000000001E-3</v>
      </c>
      <c r="G2340" s="9">
        <v>250.601</v>
      </c>
      <c r="H2340" s="9">
        <v>0</v>
      </c>
      <c r="I2340" s="9">
        <v>255</v>
      </c>
      <c r="J2340" s="9">
        <v>-90</v>
      </c>
      <c r="K2340" s="9">
        <v>0.99</v>
      </c>
    </row>
    <row r="2341" spans="2:11" x14ac:dyDescent="0.25">
      <c r="B2341" s="1"/>
      <c r="C2341" s="1"/>
      <c r="D2341" s="1"/>
      <c r="E2341" s="9">
        <v>5</v>
      </c>
      <c r="F2341" s="9">
        <v>5.0000000000000001E-3</v>
      </c>
      <c r="G2341" s="9">
        <v>250.90899999999999</v>
      </c>
      <c r="H2341" s="9">
        <v>0</v>
      </c>
      <c r="I2341" s="9">
        <v>255</v>
      </c>
      <c r="J2341" s="9">
        <v>-90</v>
      </c>
      <c r="K2341" s="9">
        <v>0.98</v>
      </c>
    </row>
    <row r="2342" spans="2:11" x14ac:dyDescent="0.25">
      <c r="B2342" s="1"/>
      <c r="C2342" s="1"/>
      <c r="D2342" s="1"/>
      <c r="E2342" s="9">
        <v>6</v>
      </c>
      <c r="F2342" s="9">
        <v>5.0000000000000001E-3</v>
      </c>
      <c r="G2342" s="9">
        <v>252.21100000000001</v>
      </c>
      <c r="H2342" s="9">
        <v>0</v>
      </c>
      <c r="I2342" s="9">
        <v>255</v>
      </c>
      <c r="J2342" s="9">
        <v>-90</v>
      </c>
      <c r="K2342" s="9">
        <v>0.96399999999999997</v>
      </c>
    </row>
    <row r="2343" spans="2:11" x14ac:dyDescent="0.25">
      <c r="B2343" s="1"/>
      <c r="C2343" s="1"/>
      <c r="D2343" s="1"/>
      <c r="E2343" s="9">
        <v>7</v>
      </c>
      <c r="F2343" s="9">
        <v>5.0000000000000001E-3</v>
      </c>
      <c r="G2343" s="9">
        <v>248.90299999999999</v>
      </c>
      <c r="H2343" s="9">
        <v>0</v>
      </c>
      <c r="I2343" s="9">
        <v>255</v>
      </c>
      <c r="J2343" s="9">
        <v>-90</v>
      </c>
      <c r="K2343" s="9">
        <v>0.996</v>
      </c>
    </row>
    <row r="2344" spans="2:11" x14ac:dyDescent="0.25">
      <c r="B2344" s="1"/>
      <c r="C2344" s="1"/>
      <c r="D2344" s="1"/>
      <c r="E2344" s="9">
        <v>8</v>
      </c>
      <c r="F2344" s="9">
        <v>5.0000000000000001E-3</v>
      </c>
      <c r="G2344" s="9">
        <v>249.12299999999999</v>
      </c>
      <c r="H2344" s="9">
        <v>0</v>
      </c>
      <c r="I2344" s="9">
        <v>255</v>
      </c>
      <c r="J2344" s="9">
        <v>-90</v>
      </c>
      <c r="K2344" s="9">
        <v>0.98499999999999999</v>
      </c>
    </row>
    <row r="2345" spans="2:11" x14ac:dyDescent="0.25">
      <c r="B2345" s="1"/>
      <c r="C2345" s="1"/>
      <c r="D2345" s="1"/>
      <c r="E2345" s="9">
        <v>9</v>
      </c>
      <c r="F2345" s="9">
        <v>4.0000000000000001E-3</v>
      </c>
      <c r="G2345" s="9">
        <v>3.7410000000000001</v>
      </c>
      <c r="H2345" s="9">
        <v>0</v>
      </c>
      <c r="I2345" s="9">
        <v>225</v>
      </c>
      <c r="J2345" s="9">
        <v>-90</v>
      </c>
      <c r="K2345" s="9">
        <v>0.877</v>
      </c>
    </row>
    <row r="2346" spans="2:11" x14ac:dyDescent="0.25">
      <c r="B2346" s="1"/>
      <c r="C2346" s="1"/>
      <c r="D2346" s="1"/>
      <c r="E2346" s="9">
        <v>10</v>
      </c>
      <c r="F2346" s="9">
        <v>4.0000000000000001E-3</v>
      </c>
      <c r="G2346" s="9">
        <v>6.766</v>
      </c>
      <c r="H2346" s="9">
        <v>0</v>
      </c>
      <c r="I2346" s="9">
        <v>255</v>
      </c>
      <c r="J2346" s="9">
        <v>-90</v>
      </c>
      <c r="K2346" s="9">
        <v>0.72599999999999998</v>
      </c>
    </row>
    <row r="2347" spans="2:11" x14ac:dyDescent="0.25">
      <c r="B2347" s="1"/>
      <c r="C2347" s="1"/>
      <c r="D2347" s="1"/>
      <c r="E2347" s="9">
        <v>11</v>
      </c>
      <c r="F2347" s="9">
        <v>5.0000000000000001E-3</v>
      </c>
      <c r="G2347" s="9">
        <v>3.0579999999999998</v>
      </c>
      <c r="H2347" s="9">
        <v>0</v>
      </c>
      <c r="I2347" s="9">
        <v>255</v>
      </c>
      <c r="J2347" s="9">
        <v>-90</v>
      </c>
      <c r="K2347" s="9">
        <v>0.94799999999999995</v>
      </c>
    </row>
    <row r="2348" spans="2:11" x14ac:dyDescent="0.25">
      <c r="B2348" s="1"/>
      <c r="C2348" s="1"/>
      <c r="D2348" s="1"/>
      <c r="E2348" s="9">
        <v>12</v>
      </c>
      <c r="F2348" s="9">
        <v>5.0000000000000001E-3</v>
      </c>
      <c r="G2348" s="9">
        <v>8.2000000000000003E-2</v>
      </c>
      <c r="H2348" s="9">
        <v>0</v>
      </c>
      <c r="I2348" s="9">
        <v>16</v>
      </c>
      <c r="J2348" s="9">
        <v>-90</v>
      </c>
      <c r="K2348" s="9">
        <v>0.97799999999999998</v>
      </c>
    </row>
    <row r="2349" spans="2:11" x14ac:dyDescent="0.25">
      <c r="B2349" s="1"/>
      <c r="C2349" s="1"/>
      <c r="D2349" s="1"/>
      <c r="E2349" s="9">
        <v>13</v>
      </c>
      <c r="F2349" s="9">
        <v>3.0000000000000001E-3</v>
      </c>
      <c r="G2349" s="9">
        <v>1.133</v>
      </c>
      <c r="H2349" s="9">
        <v>0</v>
      </c>
      <c r="I2349" s="9">
        <v>134.667</v>
      </c>
      <c r="J2349" s="9">
        <v>-90</v>
      </c>
      <c r="K2349" s="9">
        <v>0.66600000000000004</v>
      </c>
    </row>
    <row r="2350" spans="2:11" x14ac:dyDescent="0.25">
      <c r="B2350" s="1"/>
      <c r="C2350" s="1"/>
      <c r="D2350" s="1"/>
      <c r="E2350" s="9">
        <v>14</v>
      </c>
      <c r="F2350" s="9">
        <v>6.0000000000000001E-3</v>
      </c>
      <c r="G2350" s="9">
        <v>0</v>
      </c>
      <c r="H2350" s="9">
        <v>0</v>
      </c>
      <c r="I2350" s="9">
        <v>0</v>
      </c>
      <c r="J2350" s="9">
        <v>-90</v>
      </c>
      <c r="K2350" s="9">
        <v>1.044</v>
      </c>
    </row>
    <row r="2351" spans="2:11" x14ac:dyDescent="0.25">
      <c r="B2351" s="1"/>
      <c r="C2351" s="1"/>
      <c r="D2351" s="1"/>
      <c r="E2351" s="9">
        <v>15</v>
      </c>
      <c r="F2351" s="9">
        <v>7.0000000000000001E-3</v>
      </c>
      <c r="G2351" s="9">
        <v>2.597</v>
      </c>
      <c r="H2351" s="9">
        <v>0</v>
      </c>
      <c r="I2351" s="9">
        <v>255</v>
      </c>
      <c r="J2351" s="9">
        <v>-90</v>
      </c>
      <c r="K2351" s="9">
        <v>1.2669999999999999</v>
      </c>
    </row>
    <row r="2352" spans="2:11" x14ac:dyDescent="0.25">
      <c r="B2352" s="1"/>
      <c r="C2352" s="1"/>
      <c r="D2352" s="1"/>
      <c r="E2352" s="9">
        <v>16</v>
      </c>
      <c r="F2352" s="9">
        <v>7.0000000000000001E-3</v>
      </c>
      <c r="G2352" s="9">
        <v>0</v>
      </c>
      <c r="H2352" s="9">
        <v>0</v>
      </c>
      <c r="I2352" s="9">
        <v>0</v>
      </c>
      <c r="J2352" s="9">
        <v>-90</v>
      </c>
      <c r="K2352" s="9">
        <v>1.1779999999999999</v>
      </c>
    </row>
    <row r="2353" spans="2:20" x14ac:dyDescent="0.25">
      <c r="B2353" s="1"/>
      <c r="C2353" s="1"/>
      <c r="D2353" s="1"/>
      <c r="E2353" s="9">
        <v>17</v>
      </c>
      <c r="F2353" s="10">
        <v>2.3670000000000001E-4</v>
      </c>
      <c r="G2353" s="9">
        <v>102.593</v>
      </c>
      <c r="H2353" s="9">
        <v>0</v>
      </c>
      <c r="I2353" s="9">
        <v>225</v>
      </c>
      <c r="J2353" s="9">
        <v>-90</v>
      </c>
      <c r="K2353" s="9">
        <v>4.1000000000000002E-2</v>
      </c>
    </row>
    <row r="2354" spans="2:20" x14ac:dyDescent="0.25">
      <c r="B2354" s="1"/>
      <c r="C2354" s="1"/>
      <c r="D2354" s="1"/>
      <c r="E2354" s="9">
        <v>18</v>
      </c>
      <c r="F2354" s="10">
        <v>3.4190000000000002E-4</v>
      </c>
      <c r="G2354" s="9">
        <v>40.487000000000002</v>
      </c>
      <c r="H2354" s="9">
        <v>0</v>
      </c>
      <c r="I2354" s="9">
        <v>55</v>
      </c>
      <c r="J2354" s="9">
        <v>-90</v>
      </c>
      <c r="K2354" s="9">
        <v>6.2E-2</v>
      </c>
    </row>
    <row r="2355" spans="2:20" x14ac:dyDescent="0.25">
      <c r="B2355" s="1"/>
      <c r="C2355" s="1"/>
      <c r="D2355" s="1"/>
      <c r="E2355" s="9">
        <v>19</v>
      </c>
      <c r="F2355" s="10">
        <v>3.4190000000000002E-4</v>
      </c>
      <c r="G2355" s="9">
        <v>161.333</v>
      </c>
      <c r="H2355" s="9">
        <v>0</v>
      </c>
      <c r="I2355" s="9">
        <v>255</v>
      </c>
      <c r="J2355" s="9">
        <v>-90</v>
      </c>
      <c r="K2355" s="9">
        <v>6.2E-2</v>
      </c>
    </row>
    <row r="2356" spans="2:20" x14ac:dyDescent="0.25">
      <c r="B2356" s="1"/>
      <c r="C2356" s="1"/>
      <c r="D2356" s="1"/>
      <c r="E2356" s="9">
        <v>27</v>
      </c>
      <c r="F2356" s="10">
        <v>3.8959999999999998E-4</v>
      </c>
      <c r="G2356" s="9">
        <v>90.846000000000004</v>
      </c>
      <c r="H2356" s="9">
        <v>0</v>
      </c>
      <c r="I2356" s="9">
        <v>134.667</v>
      </c>
      <c r="J2356" s="9">
        <v>-90</v>
      </c>
      <c r="K2356" s="9">
        <v>6.6000000000000003E-2</v>
      </c>
    </row>
    <row r="2357" spans="2:20" x14ac:dyDescent="0.25">
      <c r="B2357" s="1"/>
      <c r="C2357" s="1"/>
      <c r="D2357" s="1"/>
      <c r="E2357" s="9">
        <v>28</v>
      </c>
      <c r="F2357" s="9">
        <v>2E-3</v>
      </c>
      <c r="G2357" s="9">
        <v>2.448</v>
      </c>
      <c r="H2357" s="9">
        <v>0</v>
      </c>
      <c r="I2357" s="9">
        <v>134.667</v>
      </c>
      <c r="J2357" s="9">
        <v>-90</v>
      </c>
      <c r="K2357" s="9">
        <v>0.29599999999999999</v>
      </c>
    </row>
    <row r="2358" spans="2:20" x14ac:dyDescent="0.25">
      <c r="B2358" s="1"/>
      <c r="C2358" s="1"/>
      <c r="D2358" s="1"/>
      <c r="E2358" s="9">
        <v>29</v>
      </c>
      <c r="F2358" s="10">
        <v>3.2969999999999999E-4</v>
      </c>
      <c r="G2358" s="9">
        <v>2</v>
      </c>
      <c r="H2358" s="9">
        <v>0</v>
      </c>
      <c r="I2358" s="9">
        <v>22</v>
      </c>
      <c r="J2358" s="9">
        <v>-90</v>
      </c>
      <c r="K2358" s="9">
        <v>5.5E-2</v>
      </c>
    </row>
    <row r="2359" spans="2:20" x14ac:dyDescent="0.25">
      <c r="B2359" s="1"/>
      <c r="C2359" s="1"/>
      <c r="D2359" s="1"/>
      <c r="E2359" s="9">
        <v>20</v>
      </c>
      <c r="F2359" s="10">
        <v>1.4980000000000001E-4</v>
      </c>
      <c r="G2359" s="9">
        <v>30.8</v>
      </c>
      <c r="H2359" s="9">
        <v>0</v>
      </c>
      <c r="I2359" s="9">
        <v>99</v>
      </c>
      <c r="J2359" s="9">
        <v>-90</v>
      </c>
      <c r="K2359" s="9">
        <v>2.1999999999999999E-2</v>
      </c>
    </row>
    <row r="2360" spans="2:20" x14ac:dyDescent="0.25">
      <c r="B2360" s="1"/>
      <c r="C2360" s="1"/>
      <c r="D2360" s="1"/>
      <c r="E2360" s="9">
        <v>21</v>
      </c>
      <c r="F2360" s="10">
        <v>2.697E-4</v>
      </c>
      <c r="G2360" s="9">
        <v>107</v>
      </c>
      <c r="H2360" s="9">
        <v>0</v>
      </c>
      <c r="I2360" s="9">
        <v>239</v>
      </c>
      <c r="J2360" s="9">
        <v>-90</v>
      </c>
      <c r="K2360" s="9">
        <v>4.3999999999999997E-2</v>
      </c>
      <c r="O2360" s="9"/>
      <c r="P2360" s="9"/>
      <c r="Q2360" s="9"/>
      <c r="R2360" s="9"/>
      <c r="S2360" s="9"/>
      <c r="T2360" s="9"/>
    </row>
    <row r="2361" spans="2:20" x14ac:dyDescent="0.25">
      <c r="B2361" s="1"/>
      <c r="C2361" s="1"/>
      <c r="D2361" s="1"/>
      <c r="E2361" s="9">
        <v>22</v>
      </c>
      <c r="F2361" s="10">
        <v>2.098E-4</v>
      </c>
      <c r="G2361" s="9">
        <v>39.667000000000002</v>
      </c>
      <c r="H2361" s="9">
        <v>0</v>
      </c>
      <c r="I2361" s="9">
        <v>71.332999999999998</v>
      </c>
      <c r="J2361" s="9">
        <v>-90</v>
      </c>
      <c r="K2361" s="9">
        <v>3.3000000000000002E-2</v>
      </c>
    </row>
    <row r="2362" spans="2:20" x14ac:dyDescent="0.25">
      <c r="B2362" s="1"/>
      <c r="C2362" s="1"/>
      <c r="D2362" s="1"/>
      <c r="E2362" s="9">
        <v>23</v>
      </c>
      <c r="F2362" s="10">
        <v>6.893E-4</v>
      </c>
      <c r="G2362" s="9">
        <v>3.101</v>
      </c>
      <c r="H2362" s="9">
        <v>0</v>
      </c>
      <c r="I2362" s="9">
        <v>71.332999999999998</v>
      </c>
      <c r="J2362" s="9">
        <v>-90</v>
      </c>
      <c r="K2362" s="9">
        <v>0.12</v>
      </c>
    </row>
    <row r="2363" spans="2:20" x14ac:dyDescent="0.25">
      <c r="B2363" s="1"/>
      <c r="C2363" s="1"/>
      <c r="D2363" s="1"/>
      <c r="E2363" s="9">
        <v>24</v>
      </c>
      <c r="F2363" s="10">
        <v>2.098E-4</v>
      </c>
      <c r="G2363" s="9">
        <v>39.667000000000002</v>
      </c>
      <c r="H2363" s="9">
        <v>0</v>
      </c>
      <c r="I2363" s="9">
        <v>71.332999999999998</v>
      </c>
      <c r="J2363" s="9">
        <v>-90</v>
      </c>
      <c r="K2363" s="9">
        <v>3.3000000000000002E-2</v>
      </c>
    </row>
    <row r="2364" spans="2:20" x14ac:dyDescent="0.25">
      <c r="B2364" s="1"/>
      <c r="C2364" s="1"/>
      <c r="D2364" s="1"/>
      <c r="E2364" s="9">
        <v>25</v>
      </c>
      <c r="F2364" s="9">
        <v>14.662000000000001</v>
      </c>
      <c r="G2364" s="9">
        <v>212.60499999999999</v>
      </c>
      <c r="H2364" s="9">
        <v>0</v>
      </c>
      <c r="I2364" s="9">
        <v>255</v>
      </c>
      <c r="J2364" s="9">
        <v>0</v>
      </c>
      <c r="K2364" s="9">
        <v>0</v>
      </c>
    </row>
    <row r="2365" spans="2:20" x14ac:dyDescent="0.25">
      <c r="B2365" s="1"/>
      <c r="C2365" s="1"/>
      <c r="D2365" s="1"/>
      <c r="E2365" s="9">
        <v>26</v>
      </c>
      <c r="F2365" s="9">
        <v>12.866</v>
      </c>
      <c r="G2365" s="9">
        <v>212.60499999999999</v>
      </c>
      <c r="H2365" s="9">
        <v>0</v>
      </c>
      <c r="I2365" s="9">
        <v>255</v>
      </c>
      <c r="J2365" s="9">
        <v>0</v>
      </c>
      <c r="K2365" s="9">
        <v>0</v>
      </c>
    </row>
    <row r="2366" spans="2:20" x14ac:dyDescent="0.25">
      <c r="B2366" s="1"/>
      <c r="C2366" s="1"/>
      <c r="D2366" s="1"/>
      <c r="E2366" s="9">
        <v>30</v>
      </c>
      <c r="F2366" s="10">
        <v>2.098E-4</v>
      </c>
      <c r="G2366" s="9">
        <v>44.429000000000002</v>
      </c>
      <c r="H2366" s="9">
        <v>0</v>
      </c>
      <c r="I2366" s="9">
        <v>99</v>
      </c>
      <c r="J2366" s="9">
        <v>-90</v>
      </c>
      <c r="K2366" s="9">
        <v>3.3000000000000002E-2</v>
      </c>
    </row>
    <row r="2367" spans="2:20" x14ac:dyDescent="0.25">
      <c r="B2367" s="1"/>
      <c r="C2367" s="1"/>
      <c r="D2367" s="1"/>
      <c r="E2367" s="9">
        <v>31</v>
      </c>
      <c r="F2367" s="10">
        <v>2.697E-4</v>
      </c>
      <c r="G2367" s="9">
        <v>0</v>
      </c>
      <c r="H2367" s="9">
        <v>0</v>
      </c>
      <c r="I2367" s="9">
        <v>0</v>
      </c>
      <c r="J2367" s="9">
        <v>-90</v>
      </c>
      <c r="K2367" s="9">
        <v>4.3999999999999997E-2</v>
      </c>
    </row>
    <row r="2368" spans="2:20" x14ac:dyDescent="0.25">
      <c r="B2368" s="1"/>
      <c r="C2368" s="1"/>
      <c r="D2368" s="1"/>
      <c r="E2368" s="9">
        <v>32</v>
      </c>
      <c r="F2368" s="9">
        <v>14.662000000000001</v>
      </c>
      <c r="G2368" s="9">
        <v>212.60499999999999</v>
      </c>
      <c r="H2368" s="9">
        <v>0</v>
      </c>
      <c r="I2368" s="9">
        <v>255</v>
      </c>
      <c r="J2368" s="9">
        <v>0</v>
      </c>
      <c r="K2368" s="9">
        <v>0</v>
      </c>
    </row>
    <row r="2369" spans="2:11" x14ac:dyDescent="0.25">
      <c r="B2369" s="1"/>
      <c r="C2369" s="1"/>
      <c r="D2369" s="1"/>
      <c r="E2369" s="9">
        <v>1</v>
      </c>
      <c r="F2369" s="9">
        <v>7.0000000000000001E-3</v>
      </c>
      <c r="G2369" s="9">
        <v>247.49199999999999</v>
      </c>
      <c r="H2369" s="9">
        <v>0</v>
      </c>
      <c r="I2369" s="9">
        <v>255</v>
      </c>
      <c r="J2369" s="9">
        <v>-90</v>
      </c>
      <c r="K2369" s="9">
        <v>1</v>
      </c>
    </row>
    <row r="2370" spans="2:11" x14ac:dyDescent="0.25">
      <c r="B2370" s="1"/>
      <c r="C2370" s="1"/>
      <c r="D2370" s="1"/>
      <c r="E2370" s="9">
        <v>2</v>
      </c>
      <c r="F2370" s="9">
        <v>7.0000000000000001E-3</v>
      </c>
      <c r="G2370" s="9">
        <v>252.00200000000001</v>
      </c>
      <c r="H2370" s="9">
        <v>24</v>
      </c>
      <c r="I2370" s="9">
        <v>255</v>
      </c>
      <c r="J2370" s="9">
        <v>-90</v>
      </c>
      <c r="K2370" s="9">
        <v>0.98</v>
      </c>
    </row>
    <row r="2371" spans="2:11" x14ac:dyDescent="0.25">
      <c r="B2371" s="1"/>
      <c r="C2371" s="1"/>
      <c r="D2371" s="1"/>
      <c r="E2371" s="9">
        <v>3</v>
      </c>
      <c r="F2371" s="9">
        <v>7.0000000000000001E-3</v>
      </c>
      <c r="G2371" s="9">
        <v>67.049000000000007</v>
      </c>
      <c r="H2371" s="9">
        <v>0</v>
      </c>
      <c r="I2371" s="9">
        <v>70.667000000000002</v>
      </c>
      <c r="J2371" s="9">
        <v>-90</v>
      </c>
      <c r="K2371" s="9">
        <v>1</v>
      </c>
    </row>
    <row r="2372" spans="2:11" x14ac:dyDescent="0.25">
      <c r="B2372" s="1"/>
      <c r="C2372" s="1"/>
      <c r="D2372" s="1"/>
      <c r="E2372" s="9">
        <v>4</v>
      </c>
      <c r="F2372" s="9">
        <v>7.0000000000000001E-3</v>
      </c>
      <c r="G2372" s="9">
        <v>245.63399999999999</v>
      </c>
      <c r="H2372" s="9">
        <v>0</v>
      </c>
      <c r="I2372" s="9">
        <v>255</v>
      </c>
      <c r="J2372" s="9">
        <v>-90</v>
      </c>
      <c r="K2372" s="9">
        <v>1.0129999999999999</v>
      </c>
    </row>
    <row r="2373" spans="2:11" x14ac:dyDescent="0.25">
      <c r="B2373" s="1"/>
      <c r="C2373" s="1"/>
      <c r="D2373" s="1"/>
      <c r="E2373" s="9">
        <v>5</v>
      </c>
      <c r="F2373" s="9">
        <v>7.0000000000000001E-3</v>
      </c>
      <c r="G2373" s="9">
        <v>245.715</v>
      </c>
      <c r="H2373" s="9">
        <v>0</v>
      </c>
      <c r="I2373" s="9">
        <v>255</v>
      </c>
      <c r="J2373" s="9">
        <v>-90</v>
      </c>
      <c r="K2373" s="9">
        <v>1.0129999999999999</v>
      </c>
    </row>
    <row r="2374" spans="2:11" x14ac:dyDescent="0.25">
      <c r="B2374" s="1"/>
      <c r="C2374" s="1"/>
      <c r="D2374" s="1"/>
      <c r="E2374" s="9">
        <v>6</v>
      </c>
      <c r="F2374" s="9">
        <v>7.0000000000000001E-3</v>
      </c>
      <c r="G2374" s="9">
        <v>5.7539999999999996</v>
      </c>
      <c r="H2374" s="9">
        <v>0</v>
      </c>
      <c r="I2374" s="9">
        <v>223</v>
      </c>
      <c r="J2374" s="9">
        <v>-90</v>
      </c>
      <c r="K2374" s="9">
        <v>0.98699999999999999</v>
      </c>
    </row>
    <row r="2375" spans="2:11" x14ac:dyDescent="0.25">
      <c r="B2375" s="1"/>
      <c r="C2375" s="1"/>
      <c r="D2375" s="1"/>
      <c r="E2375" s="9">
        <v>7</v>
      </c>
      <c r="F2375" s="9">
        <v>5.0000000000000001E-3</v>
      </c>
      <c r="G2375" s="9">
        <v>7.4189999999999996</v>
      </c>
      <c r="H2375" s="9">
        <v>0</v>
      </c>
      <c r="I2375" s="9">
        <v>255</v>
      </c>
      <c r="J2375" s="9">
        <v>-90</v>
      </c>
      <c r="K2375" s="9">
        <v>0.79300000000000004</v>
      </c>
    </row>
    <row r="2376" spans="2:11" x14ac:dyDescent="0.25">
      <c r="B2376" s="1"/>
      <c r="C2376" s="1"/>
      <c r="D2376" s="1"/>
      <c r="E2376" s="9">
        <v>8</v>
      </c>
      <c r="F2376" s="9">
        <v>5.0000000000000001E-3</v>
      </c>
      <c r="G2376" s="9">
        <v>5.6669999999999998</v>
      </c>
      <c r="H2376" s="9">
        <v>0</v>
      </c>
      <c r="I2376" s="9">
        <v>173</v>
      </c>
      <c r="J2376" s="9">
        <v>-90</v>
      </c>
      <c r="K2376" s="9">
        <v>0.73299999999999998</v>
      </c>
    </row>
    <row r="2377" spans="2:11" x14ac:dyDescent="0.25">
      <c r="B2377" s="1"/>
      <c r="C2377" s="1"/>
      <c r="D2377" s="1"/>
      <c r="E2377" s="9">
        <v>9</v>
      </c>
      <c r="F2377" s="9">
        <v>7.0000000000000001E-3</v>
      </c>
      <c r="G2377" s="9">
        <v>6.766</v>
      </c>
      <c r="H2377" s="9">
        <v>0</v>
      </c>
      <c r="I2377" s="9">
        <v>255</v>
      </c>
      <c r="J2377" s="9">
        <v>-90</v>
      </c>
      <c r="K2377" s="9">
        <v>1</v>
      </c>
    </row>
    <row r="2378" spans="2:11" x14ac:dyDescent="0.25">
      <c r="B2378" s="1"/>
      <c r="C2378" s="1"/>
      <c r="D2378" s="1"/>
      <c r="E2378" s="9">
        <v>10</v>
      </c>
      <c r="F2378" s="9">
        <v>6.0000000000000001E-3</v>
      </c>
      <c r="G2378" s="9">
        <v>7.2649999999999997</v>
      </c>
      <c r="H2378" s="9">
        <v>0</v>
      </c>
      <c r="I2378" s="9">
        <v>255</v>
      </c>
      <c r="J2378" s="9">
        <v>-90</v>
      </c>
      <c r="K2378" s="9">
        <v>0.83299999999999996</v>
      </c>
    </row>
    <row r="2379" spans="2:11" x14ac:dyDescent="0.25">
      <c r="B2379" s="1"/>
      <c r="C2379" s="1"/>
      <c r="D2379" s="1"/>
      <c r="E2379" s="9">
        <v>11</v>
      </c>
      <c r="F2379" s="10">
        <v>1.7780000000000001E-4</v>
      </c>
      <c r="G2379" s="9">
        <v>1.583</v>
      </c>
      <c r="H2379" s="9">
        <v>1</v>
      </c>
      <c r="I2379" s="9">
        <v>2.6669999999999998</v>
      </c>
      <c r="J2379" s="9">
        <v>-90</v>
      </c>
      <c r="K2379" s="9">
        <v>0.02</v>
      </c>
    </row>
    <row r="2380" spans="2:11" x14ac:dyDescent="0.25">
      <c r="B2380" s="1"/>
      <c r="C2380" s="1"/>
      <c r="D2380" s="1"/>
      <c r="E2380" s="9">
        <v>12</v>
      </c>
      <c r="F2380" s="9">
        <v>8.7509999999999994</v>
      </c>
      <c r="G2380" s="9">
        <v>213.91300000000001</v>
      </c>
      <c r="H2380" s="9">
        <v>0</v>
      </c>
      <c r="I2380" s="9">
        <v>255</v>
      </c>
      <c r="J2380" s="9">
        <v>0</v>
      </c>
      <c r="K2380" s="9">
        <v>0</v>
      </c>
    </row>
    <row r="2381" spans="2:11" x14ac:dyDescent="0.25">
      <c r="B2381" s="1"/>
      <c r="C2381" s="1"/>
      <c r="D2381" s="1"/>
      <c r="E2381" s="9">
        <v>13</v>
      </c>
      <c r="F2381" s="10">
        <v>4.0000000000000002E-4</v>
      </c>
      <c r="G2381" s="9">
        <v>4.7039999999999997</v>
      </c>
      <c r="H2381" s="9">
        <v>0</v>
      </c>
      <c r="I2381" s="9">
        <v>9.3330000000000002</v>
      </c>
      <c r="J2381" s="9">
        <v>-90</v>
      </c>
      <c r="K2381" s="9">
        <v>5.2999999999999999E-2</v>
      </c>
    </row>
    <row r="2382" spans="2:11" x14ac:dyDescent="0.25">
      <c r="B2382" s="1"/>
      <c r="C2382" s="1"/>
      <c r="D2382" s="1"/>
      <c r="E2382" s="9">
        <v>14</v>
      </c>
      <c r="F2382" s="9">
        <v>1E-3</v>
      </c>
      <c r="G2382" s="9">
        <v>0.89900000000000002</v>
      </c>
      <c r="H2382" s="9">
        <v>0</v>
      </c>
      <c r="I2382" s="9">
        <v>24</v>
      </c>
      <c r="J2382" s="9">
        <v>-90</v>
      </c>
      <c r="K2382" s="9">
        <v>0.21299999999999999</v>
      </c>
    </row>
    <row r="2383" spans="2:11" x14ac:dyDescent="0.25">
      <c r="B2383" s="1"/>
      <c r="C2383" s="1"/>
      <c r="D2383" s="1"/>
      <c r="E2383" s="9">
        <v>15</v>
      </c>
      <c r="F2383" s="10">
        <v>9.3329999999999997E-4</v>
      </c>
      <c r="G2383" s="9">
        <v>16.651</v>
      </c>
      <c r="H2383" s="9">
        <v>0</v>
      </c>
      <c r="I2383" s="9">
        <v>135</v>
      </c>
      <c r="J2383" s="9">
        <v>-90</v>
      </c>
      <c r="K2383" s="9">
        <v>0.13300000000000001</v>
      </c>
    </row>
    <row r="2384" spans="2:11" x14ac:dyDescent="0.25">
      <c r="B2384" s="1"/>
      <c r="C2384" s="1"/>
      <c r="D2384" s="1"/>
      <c r="E2384" s="9">
        <v>16</v>
      </c>
      <c r="F2384" s="9">
        <v>1E-3</v>
      </c>
      <c r="G2384" s="9">
        <v>0.29299999999999998</v>
      </c>
      <c r="H2384" s="9">
        <v>0</v>
      </c>
      <c r="I2384" s="9">
        <v>3.6669999999999998</v>
      </c>
      <c r="J2384" s="9">
        <v>-90</v>
      </c>
      <c r="K2384" s="9">
        <v>0.16</v>
      </c>
    </row>
    <row r="2385" spans="1:13" x14ac:dyDescent="0.25">
      <c r="B2385" s="1"/>
      <c r="C2385" s="1"/>
      <c r="D2385" s="1"/>
      <c r="E2385" s="9">
        <v>17</v>
      </c>
      <c r="F2385" s="10">
        <v>4.8890000000000001E-4</v>
      </c>
      <c r="G2385" s="9">
        <v>8.7880000000000003</v>
      </c>
      <c r="H2385" s="9">
        <v>0</v>
      </c>
      <c r="I2385" s="9">
        <v>82.667000000000002</v>
      </c>
      <c r="J2385" s="9">
        <v>-90</v>
      </c>
      <c r="K2385" s="9">
        <v>6.7000000000000004E-2</v>
      </c>
    </row>
    <row r="2386" spans="1:13" x14ac:dyDescent="0.25">
      <c r="B2386" s="1"/>
      <c r="C2386" s="1"/>
      <c r="D2386" s="1"/>
      <c r="E2386" s="9">
        <v>18</v>
      </c>
      <c r="F2386" s="10">
        <v>6.2220000000000005E-4</v>
      </c>
      <c r="G2386" s="9">
        <v>1.381</v>
      </c>
      <c r="H2386" s="9">
        <v>0</v>
      </c>
      <c r="I2386" s="9">
        <v>14.667</v>
      </c>
      <c r="J2386" s="9">
        <v>-90</v>
      </c>
      <c r="K2386" s="9">
        <v>8.6999999999999994E-2</v>
      </c>
    </row>
    <row r="2387" spans="1:13" x14ac:dyDescent="0.25">
      <c r="B2387" s="1"/>
      <c r="C2387" s="1"/>
      <c r="D2387" s="1"/>
      <c r="E2387" s="9">
        <v>19</v>
      </c>
      <c r="F2387" s="10">
        <v>4.8890000000000001E-4</v>
      </c>
      <c r="G2387" s="9">
        <v>0.24199999999999999</v>
      </c>
      <c r="H2387" s="9">
        <v>0</v>
      </c>
      <c r="I2387" s="9">
        <v>2.6669999999999998</v>
      </c>
      <c r="J2387" s="9">
        <v>-90</v>
      </c>
      <c r="K2387" s="9">
        <v>6.7000000000000004E-2</v>
      </c>
    </row>
    <row r="2388" spans="1:13" x14ac:dyDescent="0.25">
      <c r="B2388" s="1"/>
      <c r="C2388" s="1"/>
      <c r="D2388" s="1"/>
      <c r="E2388" s="9">
        <v>20</v>
      </c>
      <c r="F2388" s="10">
        <v>2.6669999999999998E-4</v>
      </c>
      <c r="G2388" s="9">
        <v>0.72199999999999998</v>
      </c>
      <c r="H2388" s="9">
        <v>0</v>
      </c>
      <c r="I2388" s="9">
        <v>2.6669999999999998</v>
      </c>
      <c r="J2388" s="9">
        <v>-90</v>
      </c>
      <c r="K2388" s="9">
        <v>3.3000000000000002E-2</v>
      </c>
    </row>
    <row r="2389" spans="1:13" x14ac:dyDescent="0.25">
      <c r="B2389" s="1"/>
      <c r="C2389" s="1"/>
      <c r="D2389" s="1"/>
      <c r="E2389" s="1"/>
    </row>
    <row r="2390" spans="1:13" x14ac:dyDescent="0.25">
      <c r="B2390" s="1"/>
      <c r="C2390" s="1"/>
      <c r="D2390" s="1"/>
      <c r="E2390" s="1"/>
    </row>
    <row r="2391" spans="1:13" ht="18.600000000000001" customHeight="1" x14ac:dyDescent="0.25">
      <c r="B2391" s="1" t="s">
        <v>331</v>
      </c>
      <c r="C2391" s="1" t="s">
        <v>295</v>
      </c>
      <c r="D2391" s="1"/>
      <c r="E2391" s="1" t="s">
        <v>64</v>
      </c>
      <c r="F2391" t="s">
        <v>29</v>
      </c>
      <c r="G2391" t="s">
        <v>333</v>
      </c>
      <c r="H2391">
        <v>3</v>
      </c>
      <c r="I2391">
        <v>0.52100000000000002</v>
      </c>
      <c r="J2391">
        <v>0</v>
      </c>
      <c r="K2391">
        <v>3</v>
      </c>
      <c r="L2391" s="1">
        <v>1.024</v>
      </c>
      <c r="M2391">
        <v>0</v>
      </c>
    </row>
    <row r="2392" spans="1:13" ht="18.600000000000001" customHeight="1" x14ac:dyDescent="0.25">
      <c r="B2392" s="1" t="s">
        <v>331</v>
      </c>
      <c r="C2392" s="1" t="s">
        <v>295</v>
      </c>
      <c r="D2392" s="1"/>
      <c r="E2392" s="1" t="s">
        <v>64</v>
      </c>
      <c r="F2392" t="s">
        <v>29</v>
      </c>
      <c r="G2392" t="s">
        <v>49</v>
      </c>
      <c r="H2392">
        <v>3</v>
      </c>
      <c r="I2392">
        <v>0.34100000000000003</v>
      </c>
      <c r="J2392">
        <v>0</v>
      </c>
      <c r="K2392">
        <v>3</v>
      </c>
      <c r="L2392">
        <v>1.0329999999999999</v>
      </c>
      <c r="M2392">
        <v>0</v>
      </c>
    </row>
    <row r="2393" spans="1:13" s="1" customFormat="1" ht="18.600000000000001" customHeight="1" x14ac:dyDescent="0.25">
      <c r="A2393" s="1">
        <v>47</v>
      </c>
      <c r="B2393" s="1" t="s">
        <v>331</v>
      </c>
      <c r="C2393" s="1" t="s">
        <v>295</v>
      </c>
      <c r="E2393" s="1" t="s">
        <v>64</v>
      </c>
      <c r="F2393" t="s">
        <v>29</v>
      </c>
      <c r="G2393" t="s">
        <v>50</v>
      </c>
      <c r="H2393">
        <v>3</v>
      </c>
      <c r="I2393">
        <v>0.34100000000000003</v>
      </c>
      <c r="J2393">
        <v>0</v>
      </c>
      <c r="K2393">
        <v>3</v>
      </c>
      <c r="L2393">
        <v>1.0329999999999999</v>
      </c>
      <c r="M2393" s="1">
        <v>0.17146800000000001</v>
      </c>
    </row>
    <row r="2394" spans="1:13" ht="18.600000000000001" customHeight="1" x14ac:dyDescent="0.25">
      <c r="B2394" s="1" t="s">
        <v>331</v>
      </c>
      <c r="C2394" s="1" t="s">
        <v>295</v>
      </c>
      <c r="D2394" s="1"/>
      <c r="E2394" s="1" t="s">
        <v>64</v>
      </c>
      <c r="F2394" t="s">
        <v>29</v>
      </c>
      <c r="G2394" s="1" t="s">
        <v>66</v>
      </c>
      <c r="H2394">
        <v>3</v>
      </c>
      <c r="I2394">
        <v>1.0669999999999999</v>
      </c>
      <c r="J2394">
        <v>8.3136000000000002E-2</v>
      </c>
      <c r="K2394">
        <v>3</v>
      </c>
      <c r="L2394">
        <v>1.018</v>
      </c>
      <c r="M2394">
        <v>0.14375599999999999</v>
      </c>
    </row>
    <row r="2395" spans="1:13" ht="18.600000000000001" customHeight="1" x14ac:dyDescent="0.25">
      <c r="B2395" s="1" t="s">
        <v>331</v>
      </c>
      <c r="C2395" s="1" t="s">
        <v>295</v>
      </c>
      <c r="D2395" s="1"/>
      <c r="E2395" s="1" t="s">
        <v>64</v>
      </c>
      <c r="F2395" t="s">
        <v>29</v>
      </c>
      <c r="G2395" t="s">
        <v>43</v>
      </c>
      <c r="H2395">
        <v>3</v>
      </c>
      <c r="I2395">
        <v>0.64700000000000002</v>
      </c>
      <c r="J2395">
        <v>0</v>
      </c>
      <c r="K2395">
        <v>3</v>
      </c>
      <c r="L2395">
        <v>1.0049999999999999</v>
      </c>
      <c r="M2395">
        <v>8.3136000000000002E-2</v>
      </c>
    </row>
    <row r="2396" spans="1:13" ht="18.600000000000001" customHeight="1" x14ac:dyDescent="0.25">
      <c r="A2396" s="1"/>
      <c r="B2396" s="1" t="s">
        <v>331</v>
      </c>
      <c r="C2396" s="1" t="s">
        <v>295</v>
      </c>
      <c r="D2396" s="1"/>
      <c r="E2396" s="1" t="s">
        <v>64</v>
      </c>
      <c r="F2396" t="s">
        <v>29</v>
      </c>
      <c r="G2396" t="s">
        <v>44</v>
      </c>
      <c r="H2396">
        <v>3</v>
      </c>
      <c r="I2396">
        <v>0.94299999999999995</v>
      </c>
      <c r="J2396">
        <v>0.21476799999999999</v>
      </c>
      <c r="K2396">
        <v>3</v>
      </c>
      <c r="L2396">
        <v>1.0249999999999999</v>
      </c>
      <c r="M2396">
        <v>8.3136000000000002E-2</v>
      </c>
    </row>
    <row r="2397" spans="1:13" ht="18.600000000000001" customHeight="1" x14ac:dyDescent="0.25">
      <c r="B2397" s="1" t="s">
        <v>331</v>
      </c>
      <c r="C2397" s="1" t="s">
        <v>295</v>
      </c>
      <c r="D2397" s="1"/>
      <c r="E2397" s="1" t="s">
        <v>64</v>
      </c>
      <c r="F2397" t="s">
        <v>29</v>
      </c>
      <c r="G2397" t="s">
        <v>46</v>
      </c>
      <c r="H2397">
        <v>3</v>
      </c>
      <c r="I2397">
        <v>0.91500000000000004</v>
      </c>
      <c r="J2397">
        <v>0.15414799999999998</v>
      </c>
      <c r="K2397">
        <v>3</v>
      </c>
      <c r="L2397">
        <v>1.0389999999999999</v>
      </c>
      <c r="M2397">
        <v>0.20264400000000002</v>
      </c>
    </row>
    <row r="2398" spans="1:13" ht="18.600000000000001" customHeight="1" x14ac:dyDescent="0.25">
      <c r="B2398" s="1" t="s">
        <v>331</v>
      </c>
      <c r="C2398" s="1" t="s">
        <v>295</v>
      </c>
      <c r="D2398" s="1"/>
      <c r="E2398" s="1" t="s">
        <v>64</v>
      </c>
      <c r="F2398" t="s">
        <v>29</v>
      </c>
      <c r="G2398" t="s">
        <v>31</v>
      </c>
      <c r="H2398">
        <v>3</v>
      </c>
      <c r="I2398">
        <v>1.0640000000000001</v>
      </c>
      <c r="J2398">
        <v>9.5259999999999997E-2</v>
      </c>
      <c r="K2398">
        <v>3</v>
      </c>
      <c r="L2398">
        <v>1</v>
      </c>
      <c r="M2398">
        <v>0.36198799999999998</v>
      </c>
    </row>
    <row r="2399" spans="1:13" ht="18.600000000000001" customHeight="1" x14ac:dyDescent="0.25">
      <c r="B2399" s="1" t="s">
        <v>331</v>
      </c>
      <c r="C2399" s="1" t="s">
        <v>295</v>
      </c>
      <c r="D2399" s="1"/>
      <c r="E2399" s="1" t="s">
        <v>64</v>
      </c>
      <c r="F2399" t="s">
        <v>29</v>
      </c>
      <c r="G2399" t="s">
        <v>32</v>
      </c>
      <c r="H2399">
        <v>3</v>
      </c>
      <c r="I2399">
        <v>0.36399999999999999</v>
      </c>
      <c r="J2399">
        <v>0</v>
      </c>
      <c r="K2399">
        <v>3</v>
      </c>
      <c r="L2399">
        <v>0.99099999999999999</v>
      </c>
      <c r="M2399">
        <v>0.17320000000000002</v>
      </c>
    </row>
    <row r="2400" spans="1:13" ht="18.600000000000001" customHeight="1" x14ac:dyDescent="0.25">
      <c r="B2400" s="1" t="s">
        <v>331</v>
      </c>
      <c r="C2400" s="1" t="s">
        <v>295</v>
      </c>
      <c r="D2400" s="1"/>
      <c r="E2400" s="1" t="s">
        <v>64</v>
      </c>
      <c r="F2400" t="s">
        <v>29</v>
      </c>
      <c r="G2400" t="s">
        <v>30</v>
      </c>
      <c r="H2400">
        <v>3</v>
      </c>
      <c r="I2400">
        <v>0.873</v>
      </c>
      <c r="J2400">
        <v>0.16453999999999999</v>
      </c>
      <c r="K2400">
        <v>3</v>
      </c>
      <c r="L2400">
        <v>1.016</v>
      </c>
      <c r="M2400">
        <v>0</v>
      </c>
    </row>
    <row r="2401" spans="2:14" ht="18.600000000000001" customHeight="1" x14ac:dyDescent="0.25">
      <c r="B2401" s="1" t="s">
        <v>331</v>
      </c>
      <c r="C2401" s="1" t="s">
        <v>295</v>
      </c>
      <c r="D2401" s="1"/>
      <c r="E2401" s="1" t="s">
        <v>64</v>
      </c>
      <c r="F2401" t="s">
        <v>29</v>
      </c>
      <c r="G2401" t="s">
        <v>67</v>
      </c>
      <c r="H2401">
        <v>3</v>
      </c>
      <c r="I2401">
        <v>0.76200000000000001</v>
      </c>
      <c r="J2401">
        <v>0.16453999999999999</v>
      </c>
      <c r="K2401">
        <v>3</v>
      </c>
      <c r="L2401">
        <v>1.016</v>
      </c>
      <c r="M2401">
        <v>0</v>
      </c>
    </row>
    <row r="2402" spans="2:14" ht="18.600000000000001" customHeight="1" x14ac:dyDescent="0.25">
      <c r="B2402" s="1" t="s">
        <v>331</v>
      </c>
      <c r="C2402" s="1" t="s">
        <v>295</v>
      </c>
      <c r="D2402" s="1"/>
      <c r="E2402" s="1" t="s">
        <v>64</v>
      </c>
      <c r="F2402" t="s">
        <v>29</v>
      </c>
      <c r="G2402" t="s">
        <v>52</v>
      </c>
      <c r="H2402">
        <v>3</v>
      </c>
      <c r="I2402">
        <v>0.88900000000000001</v>
      </c>
      <c r="J2402">
        <v>0.21996399999999999</v>
      </c>
      <c r="K2402">
        <v>3</v>
      </c>
      <c r="L2402">
        <v>0.98399999999999999</v>
      </c>
      <c r="M2402">
        <v>0</v>
      </c>
    </row>
    <row r="2403" spans="2:14" ht="18.600000000000001" customHeight="1" x14ac:dyDescent="0.25">
      <c r="B2403" s="1" t="s">
        <v>331</v>
      </c>
      <c r="C2403" s="1" t="s">
        <v>295</v>
      </c>
      <c r="D2403" s="1"/>
      <c r="E2403" s="1" t="s">
        <v>64</v>
      </c>
      <c r="F2403" t="s">
        <v>29</v>
      </c>
      <c r="G2403" t="s">
        <v>332</v>
      </c>
      <c r="H2403">
        <v>3</v>
      </c>
      <c r="I2403">
        <v>0.51600000000000001</v>
      </c>
      <c r="J2403">
        <v>0</v>
      </c>
      <c r="K2403">
        <v>3</v>
      </c>
      <c r="L2403">
        <v>0.99199999999999999</v>
      </c>
      <c r="M2403">
        <v>0.178396</v>
      </c>
    </row>
    <row r="2404" spans="2:14" ht="18.600000000000001" customHeight="1" x14ac:dyDescent="0.25">
      <c r="B2404" s="1" t="s">
        <v>331</v>
      </c>
      <c r="C2404" s="1" t="s">
        <v>295</v>
      </c>
      <c r="D2404" s="1"/>
      <c r="E2404" s="1" t="s">
        <v>64</v>
      </c>
      <c r="F2404" t="s">
        <v>29</v>
      </c>
      <c r="G2404" t="s">
        <v>53</v>
      </c>
      <c r="H2404">
        <v>3</v>
      </c>
      <c r="I2404">
        <v>0.29399999999999998</v>
      </c>
      <c r="J2404">
        <v>0</v>
      </c>
      <c r="K2404">
        <v>3</v>
      </c>
      <c r="L2404">
        <v>0.99199999999999999</v>
      </c>
      <c r="M2404">
        <v>4.1568000000000001E-2</v>
      </c>
    </row>
    <row r="2405" spans="2:14" x14ac:dyDescent="0.25">
      <c r="B2405" s="1"/>
      <c r="C2405" s="1"/>
      <c r="D2405" s="1"/>
      <c r="E2405" s="1"/>
    </row>
    <row r="2406" spans="2:14" x14ac:dyDescent="0.25">
      <c r="B2406" s="1"/>
      <c r="C2406" s="1"/>
      <c r="D2406" s="1"/>
      <c r="F2406" t="s">
        <v>373</v>
      </c>
      <c r="G2406" t="s">
        <v>374</v>
      </c>
      <c r="H2406" t="s">
        <v>375</v>
      </c>
      <c r="I2406" t="s">
        <v>376</v>
      </c>
      <c r="J2406" t="s">
        <v>377</v>
      </c>
      <c r="K2406" t="s">
        <v>378</v>
      </c>
      <c r="M2406" t="s">
        <v>379</v>
      </c>
      <c r="N2406" t="s">
        <v>380</v>
      </c>
    </row>
    <row r="2407" spans="2:14" x14ac:dyDescent="0.25">
      <c r="B2407" s="1"/>
      <c r="C2407" s="1"/>
      <c r="D2407" s="1"/>
      <c r="E2407" s="9">
        <v>1</v>
      </c>
      <c r="F2407" s="9">
        <v>8.9999999999999993E-3</v>
      </c>
      <c r="G2407" s="9">
        <v>40.383000000000003</v>
      </c>
      <c r="H2407" s="9">
        <v>32.667000000000002</v>
      </c>
      <c r="I2407" s="9">
        <v>247.333</v>
      </c>
      <c r="J2407" s="9">
        <v>-90</v>
      </c>
      <c r="K2407" s="9">
        <v>1.024</v>
      </c>
      <c r="M2407" s="9">
        <v>1.024</v>
      </c>
      <c r="N2407">
        <f>1.732*K2413</f>
        <v>0</v>
      </c>
    </row>
    <row r="2408" spans="2:14" x14ac:dyDescent="0.25">
      <c r="B2408" s="1"/>
      <c r="C2408" s="1"/>
      <c r="D2408" s="1"/>
      <c r="E2408" s="9">
        <v>2</v>
      </c>
      <c r="F2408" s="9">
        <v>8.9999999999999993E-3</v>
      </c>
      <c r="G2408" s="9">
        <v>39.131999999999998</v>
      </c>
      <c r="H2408" s="9">
        <v>32.667000000000002</v>
      </c>
      <c r="I2408" s="9">
        <v>162.333</v>
      </c>
      <c r="J2408" s="9">
        <v>-90</v>
      </c>
      <c r="K2408" s="9">
        <v>1.0329999999999999</v>
      </c>
      <c r="M2408" s="9">
        <v>1.0329999999999999</v>
      </c>
      <c r="N2408">
        <f t="shared" ref="N2408:N2412" si="84">1.732*K2414</f>
        <v>0</v>
      </c>
    </row>
    <row r="2409" spans="2:14" x14ac:dyDescent="0.25">
      <c r="B2409" s="1"/>
      <c r="C2409" s="1"/>
      <c r="D2409" s="1"/>
      <c r="E2409" s="9">
        <v>3</v>
      </c>
      <c r="F2409" s="9">
        <v>8.9999999999999993E-3</v>
      </c>
      <c r="G2409" s="9">
        <v>40.557000000000002</v>
      </c>
      <c r="H2409" s="9">
        <v>32.667000000000002</v>
      </c>
      <c r="I2409" s="9">
        <v>247.333</v>
      </c>
      <c r="J2409" s="9">
        <v>-90</v>
      </c>
      <c r="K2409" s="9">
        <v>1.0329999999999999</v>
      </c>
      <c r="M2409" s="9">
        <v>1.0329999999999999</v>
      </c>
      <c r="N2409">
        <f t="shared" si="84"/>
        <v>0.17146800000000001</v>
      </c>
    </row>
    <row r="2410" spans="2:14" x14ac:dyDescent="0.25">
      <c r="B2410" s="1"/>
      <c r="C2410" s="1"/>
      <c r="D2410" s="1"/>
      <c r="E2410" s="9">
        <v>4</v>
      </c>
      <c r="F2410" s="9">
        <v>5.0000000000000001E-3</v>
      </c>
      <c r="G2410" s="9">
        <v>224.38399999999999</v>
      </c>
      <c r="H2410" s="9">
        <v>38.667000000000002</v>
      </c>
      <c r="I2410" s="9">
        <v>243.667</v>
      </c>
      <c r="J2410" s="9">
        <v>-90</v>
      </c>
      <c r="K2410" s="9">
        <v>0.52100000000000002</v>
      </c>
      <c r="M2410" s="9">
        <v>0.52100000000000002</v>
      </c>
      <c r="N2410">
        <f t="shared" si="84"/>
        <v>0</v>
      </c>
    </row>
    <row r="2411" spans="2:14" x14ac:dyDescent="0.25">
      <c r="B2411" s="1"/>
      <c r="C2411" s="1"/>
      <c r="D2411" s="1"/>
      <c r="E2411" s="9">
        <v>5</v>
      </c>
      <c r="F2411" s="9">
        <v>3.0000000000000001E-3</v>
      </c>
      <c r="G2411" s="9">
        <v>229.179</v>
      </c>
      <c r="H2411" s="9">
        <v>38.667000000000002</v>
      </c>
      <c r="I2411" s="9">
        <v>255</v>
      </c>
      <c r="J2411" s="9">
        <v>-90</v>
      </c>
      <c r="K2411" s="9">
        <v>0.34100000000000003</v>
      </c>
      <c r="M2411" s="9">
        <v>0.34100000000000003</v>
      </c>
      <c r="N2411">
        <f t="shared" si="84"/>
        <v>0</v>
      </c>
    </row>
    <row r="2412" spans="2:14" x14ac:dyDescent="0.25">
      <c r="B2412" s="1"/>
      <c r="C2412" s="1"/>
      <c r="D2412" s="1"/>
      <c r="E2412" s="9">
        <v>6</v>
      </c>
      <c r="F2412" s="9">
        <v>3.0000000000000001E-3</v>
      </c>
      <c r="G2412" s="9">
        <v>218.96600000000001</v>
      </c>
      <c r="H2412" s="9">
        <v>30.667000000000002</v>
      </c>
      <c r="I2412" s="9">
        <v>255</v>
      </c>
      <c r="J2412" s="9">
        <v>-90</v>
      </c>
      <c r="K2412" s="9">
        <v>0.34100000000000003</v>
      </c>
      <c r="M2412" s="9">
        <v>0.34100000000000003</v>
      </c>
      <c r="N2412">
        <f t="shared" si="84"/>
        <v>0</v>
      </c>
    </row>
    <row r="2413" spans="2:14" x14ac:dyDescent="0.25">
      <c r="B2413" s="1"/>
      <c r="C2413" s="1"/>
      <c r="D2413" s="1"/>
      <c r="E2413" s="9">
        <v>7</v>
      </c>
      <c r="F2413" s="9">
        <v>8.5389999999999997</v>
      </c>
      <c r="G2413" s="9">
        <v>223.965</v>
      </c>
      <c r="H2413" s="9">
        <v>12</v>
      </c>
      <c r="I2413" s="9">
        <v>255</v>
      </c>
      <c r="J2413" s="9">
        <v>0</v>
      </c>
      <c r="K2413" s="9">
        <v>0</v>
      </c>
      <c r="M2413">
        <v>1.018</v>
      </c>
      <c r="N2413">
        <f>1.732*K2427</f>
        <v>0.14375599999999999</v>
      </c>
    </row>
    <row r="2414" spans="2:14" x14ac:dyDescent="0.25">
      <c r="B2414" s="1"/>
      <c r="C2414" s="1"/>
      <c r="D2414" s="1"/>
      <c r="E2414" s="9">
        <v>8</v>
      </c>
      <c r="F2414" s="9">
        <v>8.5389999999999997</v>
      </c>
      <c r="G2414" s="9">
        <v>223.965</v>
      </c>
      <c r="H2414" s="9">
        <v>12</v>
      </c>
      <c r="I2414" s="9">
        <v>255</v>
      </c>
      <c r="J2414" s="9">
        <v>0</v>
      </c>
      <c r="K2414" s="9">
        <v>0</v>
      </c>
      <c r="M2414">
        <v>1.0049999999999999</v>
      </c>
      <c r="N2414">
        <f t="shared" ref="N2414:N2420" si="85">1.732*K2428</f>
        <v>8.3136000000000002E-2</v>
      </c>
    </row>
    <row r="2415" spans="2:14" x14ac:dyDescent="0.25">
      <c r="B2415" s="1"/>
      <c r="C2415" s="1"/>
      <c r="D2415" s="1"/>
      <c r="E2415" s="9">
        <v>9</v>
      </c>
      <c r="F2415" s="10">
        <v>9.6809999999999995E-4</v>
      </c>
      <c r="G2415" s="9">
        <v>86.278000000000006</v>
      </c>
      <c r="H2415" s="9">
        <v>28.667000000000002</v>
      </c>
      <c r="I2415" s="9">
        <v>182.667</v>
      </c>
      <c r="J2415" s="9">
        <v>-90</v>
      </c>
      <c r="K2415" s="9">
        <v>9.9000000000000005E-2</v>
      </c>
      <c r="M2415">
        <v>1.0249999999999999</v>
      </c>
      <c r="N2415">
        <f t="shared" si="85"/>
        <v>8.3136000000000002E-2</v>
      </c>
    </row>
    <row r="2416" spans="2:14" x14ac:dyDescent="0.25">
      <c r="B2416" s="1"/>
      <c r="C2416" s="1"/>
      <c r="D2416" s="1"/>
      <c r="E2416" s="9">
        <v>10</v>
      </c>
      <c r="F2416" s="9">
        <v>8.5389999999999997</v>
      </c>
      <c r="G2416" s="9">
        <v>223.965</v>
      </c>
      <c r="H2416" s="9">
        <v>12</v>
      </c>
      <c r="I2416" s="9">
        <v>255</v>
      </c>
      <c r="J2416" s="9">
        <v>0</v>
      </c>
      <c r="K2416" s="9">
        <v>0</v>
      </c>
      <c r="M2416">
        <v>1.0389999999999999</v>
      </c>
      <c r="N2416">
        <f t="shared" si="85"/>
        <v>0.20264400000000002</v>
      </c>
    </row>
    <row r="2417" spans="2:14" x14ac:dyDescent="0.25">
      <c r="B2417" s="1"/>
      <c r="C2417" s="1"/>
      <c r="D2417" s="1"/>
      <c r="E2417" s="9">
        <v>11</v>
      </c>
      <c r="F2417" s="9">
        <v>8.5389999999999997</v>
      </c>
      <c r="G2417" s="9">
        <v>223.965</v>
      </c>
      <c r="H2417" s="9">
        <v>12</v>
      </c>
      <c r="I2417" s="9">
        <v>255</v>
      </c>
      <c r="J2417" s="9">
        <v>0</v>
      </c>
      <c r="K2417" s="9">
        <v>0</v>
      </c>
      <c r="M2417">
        <v>1.0669999999999999</v>
      </c>
      <c r="N2417">
        <f t="shared" si="85"/>
        <v>8.3136000000000002E-2</v>
      </c>
    </row>
    <row r="2418" spans="2:14" x14ac:dyDescent="0.25">
      <c r="B2418" s="1"/>
      <c r="C2418" s="1"/>
      <c r="D2418" s="1"/>
      <c r="E2418" s="9">
        <v>12</v>
      </c>
      <c r="F2418" s="9">
        <v>8.5389999999999997</v>
      </c>
      <c r="G2418" s="9">
        <v>223.965</v>
      </c>
      <c r="H2418" s="9">
        <v>12</v>
      </c>
      <c r="I2418" s="9">
        <v>255</v>
      </c>
      <c r="J2418" s="9">
        <v>0</v>
      </c>
      <c r="K2418" s="9">
        <v>0</v>
      </c>
      <c r="M2418">
        <v>0.64700000000000002</v>
      </c>
      <c r="N2418">
        <f t="shared" si="85"/>
        <v>0</v>
      </c>
    </row>
    <row r="2419" spans="2:14" x14ac:dyDescent="0.25">
      <c r="B2419" s="1"/>
      <c r="C2419" s="1"/>
      <c r="D2419" s="1"/>
      <c r="E2419" s="9">
        <v>1</v>
      </c>
      <c r="F2419" s="9">
        <v>7.0000000000000001E-3</v>
      </c>
      <c r="G2419" s="9">
        <v>37.281999999999996</v>
      </c>
      <c r="H2419" s="9">
        <v>34.332999999999998</v>
      </c>
      <c r="I2419" s="9">
        <v>37.332999999999998</v>
      </c>
      <c r="J2419" s="9">
        <v>-89.613</v>
      </c>
      <c r="K2419" s="9">
        <v>1.018</v>
      </c>
      <c r="M2419">
        <v>0.94299999999999995</v>
      </c>
      <c r="N2419">
        <f t="shared" si="85"/>
        <v>0.21476799999999999</v>
      </c>
    </row>
    <row r="2420" spans="2:14" x14ac:dyDescent="0.25">
      <c r="B2420" s="1"/>
      <c r="C2420" s="1"/>
      <c r="D2420" s="1"/>
      <c r="E2420" s="9">
        <v>2</v>
      </c>
      <c r="F2420" s="9">
        <v>7.0000000000000001E-3</v>
      </c>
      <c r="G2420" s="9">
        <v>36.518999999999998</v>
      </c>
      <c r="H2420" s="9">
        <v>26.667000000000002</v>
      </c>
      <c r="I2420" s="9">
        <v>144</v>
      </c>
      <c r="J2420" s="9">
        <v>-90</v>
      </c>
      <c r="K2420" s="9">
        <v>1.0049999999999999</v>
      </c>
      <c r="M2420">
        <v>0.91500000000000004</v>
      </c>
      <c r="N2420">
        <f t="shared" si="85"/>
        <v>0.15414799999999998</v>
      </c>
    </row>
    <row r="2421" spans="2:14" x14ac:dyDescent="0.25">
      <c r="B2421" s="1"/>
      <c r="C2421" s="1"/>
      <c r="D2421" s="1"/>
      <c r="E2421" s="9">
        <v>3</v>
      </c>
      <c r="F2421" s="9">
        <v>7.0000000000000001E-3</v>
      </c>
      <c r="G2421" s="9">
        <v>37.462000000000003</v>
      </c>
      <c r="H2421" s="9">
        <v>30.332999999999998</v>
      </c>
      <c r="I2421" s="9">
        <v>57</v>
      </c>
      <c r="J2421" s="9">
        <v>-90</v>
      </c>
      <c r="K2421" s="9">
        <v>1.0249999999999999</v>
      </c>
      <c r="M2421">
        <v>1</v>
      </c>
      <c r="N2421">
        <f>1.732*K2439</f>
        <v>0.36198799999999998</v>
      </c>
    </row>
    <row r="2422" spans="2:14" x14ac:dyDescent="0.25">
      <c r="B2422" s="1"/>
      <c r="C2422" s="1"/>
      <c r="D2422" s="1"/>
      <c r="E2422" s="9">
        <v>4</v>
      </c>
      <c r="F2422" s="9">
        <v>7.0000000000000001E-3</v>
      </c>
      <c r="G2422" s="9">
        <v>38.886000000000003</v>
      </c>
      <c r="H2422" s="9">
        <v>31.332999999999998</v>
      </c>
      <c r="I2422" s="9">
        <v>184</v>
      </c>
      <c r="J2422" s="9">
        <v>-90</v>
      </c>
      <c r="K2422" s="9">
        <v>1.0389999999999999</v>
      </c>
      <c r="M2422">
        <v>0.99099999999999999</v>
      </c>
      <c r="N2422">
        <f t="shared" ref="N2422:N2424" si="86">1.732*K2440</f>
        <v>0.17320000000000002</v>
      </c>
    </row>
    <row r="2423" spans="2:14" x14ac:dyDescent="0.25">
      <c r="B2423" s="1"/>
      <c r="C2423" s="1"/>
      <c r="D2423" s="1"/>
      <c r="E2423" s="9">
        <v>5</v>
      </c>
      <c r="F2423" s="9">
        <v>7.0000000000000001E-3</v>
      </c>
      <c r="G2423" s="9">
        <v>243.739</v>
      </c>
      <c r="H2423" s="9">
        <v>32.667000000000002</v>
      </c>
      <c r="I2423" s="9">
        <v>255</v>
      </c>
      <c r="J2423" s="9">
        <v>-90</v>
      </c>
      <c r="K2423" s="9">
        <v>1.0669999999999999</v>
      </c>
      <c r="M2423">
        <v>1.0640000000000001</v>
      </c>
      <c r="N2423">
        <f t="shared" si="86"/>
        <v>9.5259999999999997E-2</v>
      </c>
    </row>
    <row r="2424" spans="2:14" x14ac:dyDescent="0.25">
      <c r="B2424" s="1"/>
      <c r="C2424" s="1"/>
      <c r="D2424" s="1"/>
      <c r="E2424" s="9">
        <v>6</v>
      </c>
      <c r="F2424" s="9">
        <v>4.0000000000000001E-3</v>
      </c>
      <c r="G2424" s="9">
        <v>238.22800000000001</v>
      </c>
      <c r="H2424" s="9">
        <v>23.332999999999998</v>
      </c>
      <c r="I2424" s="9">
        <v>255</v>
      </c>
      <c r="J2424" s="9">
        <v>-90</v>
      </c>
      <c r="K2424" s="9">
        <v>0.64700000000000002</v>
      </c>
      <c r="M2424">
        <v>0.36399999999999999</v>
      </c>
      <c r="N2424">
        <f t="shared" si="86"/>
        <v>0</v>
      </c>
    </row>
    <row r="2425" spans="2:14" x14ac:dyDescent="0.25">
      <c r="B2425" s="1"/>
      <c r="C2425" s="1"/>
      <c r="D2425" s="1"/>
      <c r="E2425" s="9">
        <v>7</v>
      </c>
      <c r="F2425" s="9">
        <v>7.0000000000000001E-3</v>
      </c>
      <c r="G2425" s="9">
        <v>245.488</v>
      </c>
      <c r="H2425" s="9">
        <v>29</v>
      </c>
      <c r="I2425" s="9">
        <v>255</v>
      </c>
      <c r="J2425" s="9">
        <v>-90</v>
      </c>
      <c r="K2425" s="9">
        <v>0.94299999999999995</v>
      </c>
      <c r="M2425">
        <v>1.016</v>
      </c>
      <c r="N2425">
        <f>1.732*K2453</f>
        <v>0</v>
      </c>
    </row>
    <row r="2426" spans="2:14" x14ac:dyDescent="0.25">
      <c r="B2426" s="1"/>
      <c r="C2426" s="1"/>
      <c r="D2426" s="1"/>
      <c r="E2426" s="9">
        <v>8</v>
      </c>
      <c r="F2426" s="9">
        <v>6.0000000000000001E-3</v>
      </c>
      <c r="G2426" s="9">
        <v>244.01499999999999</v>
      </c>
      <c r="H2426" s="9">
        <v>22</v>
      </c>
      <c r="I2426" s="9">
        <v>255</v>
      </c>
      <c r="J2426" s="9">
        <v>-90</v>
      </c>
      <c r="K2426" s="9">
        <v>0.91500000000000004</v>
      </c>
      <c r="M2426">
        <v>1.016</v>
      </c>
      <c r="N2426">
        <f t="shared" ref="N2426:N2434" si="87">1.732*K2454</f>
        <v>0</v>
      </c>
    </row>
    <row r="2427" spans="2:14" x14ac:dyDescent="0.25">
      <c r="B2427" s="1"/>
      <c r="C2427" s="1"/>
      <c r="D2427" s="1"/>
      <c r="E2427" s="9">
        <v>9</v>
      </c>
      <c r="F2427" s="10">
        <v>6.1550000000000005E-4</v>
      </c>
      <c r="G2427" s="9">
        <v>31.436</v>
      </c>
      <c r="H2427" s="9">
        <v>27.332999999999998</v>
      </c>
      <c r="I2427" s="9">
        <v>37.332999999999998</v>
      </c>
      <c r="J2427" s="9">
        <v>-90</v>
      </c>
      <c r="K2427" s="9">
        <v>8.3000000000000004E-2</v>
      </c>
      <c r="M2427">
        <v>0.98399999999999999</v>
      </c>
      <c r="N2427">
        <f t="shared" si="87"/>
        <v>0</v>
      </c>
    </row>
    <row r="2428" spans="2:14" x14ac:dyDescent="0.25">
      <c r="B2428" s="1"/>
      <c r="C2428" s="1"/>
      <c r="D2428" s="1"/>
      <c r="E2428" s="9">
        <v>10</v>
      </c>
      <c r="F2428" s="10">
        <v>3.7879999999999999E-4</v>
      </c>
      <c r="G2428" s="9">
        <v>49.332999999999998</v>
      </c>
      <c r="H2428" s="9">
        <v>29.667000000000002</v>
      </c>
      <c r="I2428" s="9">
        <v>87.667000000000002</v>
      </c>
      <c r="J2428" s="9">
        <v>-90</v>
      </c>
      <c r="K2428" s="9">
        <v>4.8000000000000001E-2</v>
      </c>
      <c r="M2428">
        <v>0.99199999999999999</v>
      </c>
      <c r="N2428">
        <f t="shared" si="87"/>
        <v>0.178396</v>
      </c>
    </row>
    <row r="2429" spans="2:14" x14ac:dyDescent="0.25">
      <c r="B2429" s="1"/>
      <c r="C2429" s="1"/>
      <c r="D2429" s="1"/>
      <c r="E2429" s="9">
        <v>11</v>
      </c>
      <c r="F2429" s="10">
        <v>3.7879999999999999E-4</v>
      </c>
      <c r="G2429" s="9">
        <v>30.582999999999998</v>
      </c>
      <c r="H2429" s="9">
        <v>26.667000000000002</v>
      </c>
      <c r="I2429" s="9">
        <v>33.667000000000002</v>
      </c>
      <c r="J2429" s="9">
        <v>-90</v>
      </c>
      <c r="K2429" s="9">
        <v>4.8000000000000001E-2</v>
      </c>
      <c r="M2429">
        <v>0.99199999999999999</v>
      </c>
      <c r="N2429">
        <f t="shared" si="87"/>
        <v>4.1568000000000001E-2</v>
      </c>
    </row>
    <row r="2430" spans="2:14" x14ac:dyDescent="0.25">
      <c r="B2430" s="1"/>
      <c r="C2430" s="1"/>
      <c r="D2430" s="1"/>
      <c r="E2430" s="9">
        <v>12</v>
      </c>
      <c r="F2430" s="10">
        <v>8.5220000000000001E-4</v>
      </c>
      <c r="G2430" s="9">
        <v>40.036999999999999</v>
      </c>
      <c r="H2430" s="9">
        <v>31.332999999999998</v>
      </c>
      <c r="I2430" s="9">
        <v>137</v>
      </c>
      <c r="J2430" s="9">
        <v>-90</v>
      </c>
      <c r="K2430" s="9">
        <v>0.11700000000000001</v>
      </c>
      <c r="M2430">
        <v>0.873</v>
      </c>
      <c r="N2430">
        <f t="shared" si="87"/>
        <v>0.16453999999999999</v>
      </c>
    </row>
    <row r="2431" spans="2:14" x14ac:dyDescent="0.25">
      <c r="B2431" s="1"/>
      <c r="C2431" s="1"/>
      <c r="D2431" s="1"/>
      <c r="E2431" s="9">
        <v>13</v>
      </c>
      <c r="F2431" s="10">
        <v>3.7879999999999999E-4</v>
      </c>
      <c r="G2431" s="9">
        <v>40.917000000000002</v>
      </c>
      <c r="H2431" s="9">
        <v>30.667000000000002</v>
      </c>
      <c r="I2431" s="9">
        <v>49.332999999999998</v>
      </c>
      <c r="J2431" s="9">
        <v>-90</v>
      </c>
      <c r="K2431" s="9">
        <v>4.8000000000000001E-2</v>
      </c>
      <c r="M2431">
        <v>0.76200000000000001</v>
      </c>
      <c r="N2431">
        <f t="shared" si="87"/>
        <v>0.16453999999999999</v>
      </c>
    </row>
    <row r="2432" spans="2:14" x14ac:dyDescent="0.25">
      <c r="B2432" s="1"/>
      <c r="C2432" s="1"/>
      <c r="D2432" s="1"/>
      <c r="E2432" s="9">
        <v>14</v>
      </c>
      <c r="F2432" s="9">
        <v>9.0239999999999991</v>
      </c>
      <c r="G2432" s="9">
        <v>216.499</v>
      </c>
      <c r="H2432" s="9">
        <v>10</v>
      </c>
      <c r="I2432" s="9">
        <v>255</v>
      </c>
      <c r="J2432" s="9">
        <v>0</v>
      </c>
      <c r="K2432" s="9">
        <v>0</v>
      </c>
      <c r="M2432">
        <v>0.88900000000000001</v>
      </c>
      <c r="N2432">
        <f t="shared" si="87"/>
        <v>0.21996399999999999</v>
      </c>
    </row>
    <row r="2433" spans="2:14" x14ac:dyDescent="0.25">
      <c r="B2433" s="1"/>
      <c r="C2433" s="1"/>
      <c r="D2433" s="1"/>
      <c r="E2433" s="9">
        <v>15</v>
      </c>
      <c r="F2433" s="10">
        <v>8.9950000000000002E-4</v>
      </c>
      <c r="G2433" s="9">
        <v>47.579000000000001</v>
      </c>
      <c r="H2433" s="9">
        <v>30.667000000000002</v>
      </c>
      <c r="I2433" s="9">
        <v>50.667000000000002</v>
      </c>
      <c r="J2433" s="9">
        <v>-90</v>
      </c>
      <c r="K2433" s="9">
        <v>0.124</v>
      </c>
      <c r="M2433">
        <v>0.51600000000000001</v>
      </c>
      <c r="N2433">
        <f t="shared" si="87"/>
        <v>0</v>
      </c>
    </row>
    <row r="2434" spans="2:14" x14ac:dyDescent="0.25">
      <c r="B2434" s="1"/>
      <c r="C2434" s="1"/>
      <c r="D2434" s="1"/>
      <c r="E2434" s="9">
        <v>16</v>
      </c>
      <c r="F2434" s="10">
        <v>6.6279999999999996E-4</v>
      </c>
      <c r="G2434" s="9">
        <v>53.262</v>
      </c>
      <c r="H2434" s="9">
        <v>31</v>
      </c>
      <c r="I2434" s="9">
        <v>128.333</v>
      </c>
      <c r="J2434" s="9">
        <v>-90</v>
      </c>
      <c r="K2434" s="9">
        <v>8.8999999999999996E-2</v>
      </c>
      <c r="M2434">
        <v>0.29399999999999998</v>
      </c>
      <c r="N2434">
        <f t="shared" si="87"/>
        <v>0</v>
      </c>
    </row>
    <row r="2435" spans="2:14" x14ac:dyDescent="0.25">
      <c r="B2435" s="1"/>
      <c r="C2435" s="1"/>
      <c r="D2435" s="1"/>
      <c r="E2435" s="9">
        <v>1</v>
      </c>
      <c r="F2435" s="9">
        <v>8.9999999999999993E-3</v>
      </c>
      <c r="G2435" s="9">
        <v>37.335999999999999</v>
      </c>
      <c r="H2435" s="9">
        <v>33.332999999999998</v>
      </c>
      <c r="I2435" s="9">
        <v>42.332999999999998</v>
      </c>
      <c r="J2435" s="9">
        <v>-90</v>
      </c>
      <c r="K2435" s="9">
        <v>1</v>
      </c>
    </row>
    <row r="2436" spans="2:14" x14ac:dyDescent="0.25">
      <c r="B2436" s="1"/>
      <c r="C2436" s="1"/>
      <c r="D2436" s="1"/>
      <c r="E2436" s="9">
        <v>2</v>
      </c>
      <c r="F2436" s="9">
        <v>8.9999999999999993E-3</v>
      </c>
      <c r="G2436" s="9">
        <v>37.341999999999999</v>
      </c>
      <c r="H2436" s="9">
        <v>33.332999999999998</v>
      </c>
      <c r="I2436" s="9">
        <v>42.332999999999998</v>
      </c>
      <c r="J2436" s="9">
        <v>-90</v>
      </c>
      <c r="K2436" s="9">
        <v>0.99099999999999999</v>
      </c>
    </row>
    <row r="2437" spans="2:14" x14ac:dyDescent="0.25">
      <c r="B2437" s="1"/>
      <c r="C2437" s="1"/>
      <c r="D2437" s="1"/>
      <c r="E2437" s="9">
        <v>3</v>
      </c>
      <c r="F2437" s="9">
        <v>0.01</v>
      </c>
      <c r="G2437" s="9">
        <v>246.18600000000001</v>
      </c>
      <c r="H2437" s="9">
        <v>37.667000000000002</v>
      </c>
      <c r="I2437" s="9">
        <v>255</v>
      </c>
      <c r="J2437" s="9">
        <v>-90</v>
      </c>
      <c r="K2437" s="9">
        <v>1.0640000000000001</v>
      </c>
    </row>
    <row r="2438" spans="2:14" x14ac:dyDescent="0.25">
      <c r="B2438" s="1"/>
      <c r="C2438" s="1"/>
      <c r="D2438" s="1"/>
      <c r="E2438" s="9">
        <v>4</v>
      </c>
      <c r="F2438" s="9">
        <v>3.0000000000000001E-3</v>
      </c>
      <c r="G2438" s="9">
        <v>229.488</v>
      </c>
      <c r="H2438" s="9">
        <v>33.332999999999998</v>
      </c>
      <c r="I2438" s="9">
        <v>255</v>
      </c>
      <c r="J2438" s="9">
        <v>-90</v>
      </c>
      <c r="K2438" s="9">
        <v>0.36399999999999999</v>
      </c>
    </row>
    <row r="2439" spans="2:14" x14ac:dyDescent="0.25">
      <c r="B2439" s="1"/>
      <c r="C2439" s="1"/>
      <c r="D2439" s="1"/>
      <c r="E2439" s="9">
        <v>5</v>
      </c>
      <c r="F2439" s="9">
        <v>2E-3</v>
      </c>
      <c r="G2439" s="9">
        <v>39.917000000000002</v>
      </c>
      <c r="H2439" s="9">
        <v>33.667000000000002</v>
      </c>
      <c r="I2439" s="9">
        <v>48.332999999999998</v>
      </c>
      <c r="J2439" s="9">
        <v>-90</v>
      </c>
      <c r="K2439" s="9">
        <v>0.20899999999999999</v>
      </c>
    </row>
    <row r="2440" spans="2:14" x14ac:dyDescent="0.25">
      <c r="B2440" s="1"/>
      <c r="C2440" s="1"/>
      <c r="D2440" s="1"/>
      <c r="E2440" s="9">
        <v>6</v>
      </c>
      <c r="F2440" s="10">
        <v>9.9170000000000009E-4</v>
      </c>
      <c r="G2440" s="9">
        <v>75.388999999999996</v>
      </c>
      <c r="H2440" s="9">
        <v>33.332999999999998</v>
      </c>
      <c r="I2440" s="9">
        <v>91</v>
      </c>
      <c r="J2440" s="9">
        <v>-90</v>
      </c>
      <c r="K2440" s="9">
        <v>0.1</v>
      </c>
    </row>
    <row r="2441" spans="2:14" x14ac:dyDescent="0.25">
      <c r="B2441" s="1"/>
      <c r="C2441" s="1"/>
      <c r="D2441" s="1"/>
      <c r="E2441" s="9">
        <v>7</v>
      </c>
      <c r="F2441" s="10">
        <v>5.7850000000000002E-4</v>
      </c>
      <c r="G2441" s="9">
        <v>38.713999999999999</v>
      </c>
      <c r="H2441" s="9">
        <v>31.332999999999998</v>
      </c>
      <c r="I2441" s="9">
        <v>66</v>
      </c>
      <c r="J2441" s="9">
        <v>-90</v>
      </c>
      <c r="K2441" s="9">
        <v>5.5E-2</v>
      </c>
    </row>
    <row r="2442" spans="2:14" x14ac:dyDescent="0.25">
      <c r="B2442" s="1"/>
      <c r="C2442" s="1"/>
      <c r="D2442" s="1"/>
      <c r="E2442" s="9">
        <v>8</v>
      </c>
      <c r="F2442" s="9">
        <v>6.6369999999999996</v>
      </c>
      <c r="G2442" s="9">
        <v>223.26400000000001</v>
      </c>
      <c r="H2442" s="9">
        <v>16</v>
      </c>
      <c r="I2442" s="9">
        <v>255</v>
      </c>
      <c r="J2442" s="9">
        <v>0</v>
      </c>
      <c r="K2442" s="9">
        <v>0</v>
      </c>
    </row>
    <row r="2443" spans="2:14" x14ac:dyDescent="0.25">
      <c r="B2443" s="1"/>
      <c r="C2443" s="1"/>
      <c r="D2443" s="1"/>
      <c r="E2443" s="9">
        <v>1</v>
      </c>
      <c r="F2443" s="9">
        <v>8.0000000000000002E-3</v>
      </c>
      <c r="G2443" s="9">
        <v>37.209000000000003</v>
      </c>
      <c r="H2443" s="9">
        <v>32</v>
      </c>
      <c r="I2443" s="9">
        <v>37.332999999999998</v>
      </c>
      <c r="J2443" s="9">
        <v>-90</v>
      </c>
      <c r="K2443" s="9">
        <v>1.016</v>
      </c>
    </row>
    <row r="2444" spans="2:14" x14ac:dyDescent="0.25">
      <c r="B2444" s="1"/>
      <c r="C2444" s="1"/>
      <c r="D2444" s="1"/>
      <c r="E2444" s="9">
        <v>2</v>
      </c>
      <c r="F2444" s="9">
        <v>8.0000000000000002E-3</v>
      </c>
      <c r="G2444" s="9">
        <v>38.878999999999998</v>
      </c>
      <c r="H2444" s="9">
        <v>30.667000000000002</v>
      </c>
      <c r="I2444" s="9">
        <v>207.333</v>
      </c>
      <c r="J2444" s="9">
        <v>-90</v>
      </c>
      <c r="K2444" s="9">
        <v>1.016</v>
      </c>
    </row>
    <row r="2445" spans="2:14" x14ac:dyDescent="0.25">
      <c r="B2445" s="1"/>
      <c r="C2445" s="1"/>
      <c r="D2445" s="1"/>
      <c r="E2445" s="9">
        <v>3</v>
      </c>
      <c r="F2445" s="9">
        <v>8.0000000000000002E-3</v>
      </c>
      <c r="G2445" s="9">
        <v>37.573</v>
      </c>
      <c r="H2445" s="9">
        <v>28.667000000000002</v>
      </c>
      <c r="I2445" s="9">
        <v>79</v>
      </c>
      <c r="J2445" s="9">
        <v>-90</v>
      </c>
      <c r="K2445" s="9">
        <v>0.98399999999999999</v>
      </c>
    </row>
    <row r="2446" spans="2:14" x14ac:dyDescent="0.25">
      <c r="B2446" s="1"/>
      <c r="C2446" s="1"/>
      <c r="D2446" s="1"/>
      <c r="E2446" s="9">
        <v>4</v>
      </c>
      <c r="F2446" s="9">
        <v>8.0000000000000002E-3</v>
      </c>
      <c r="G2446" s="9">
        <v>37.570999999999998</v>
      </c>
      <c r="H2446" s="9">
        <v>28.667000000000002</v>
      </c>
      <c r="I2446" s="9">
        <v>79</v>
      </c>
      <c r="J2446" s="9">
        <v>-90</v>
      </c>
      <c r="K2446" s="9">
        <v>0.99199999999999999</v>
      </c>
    </row>
    <row r="2447" spans="2:14" x14ac:dyDescent="0.25">
      <c r="B2447" s="1"/>
      <c r="C2447" s="1"/>
      <c r="D2447" s="1"/>
      <c r="E2447" s="9">
        <v>5</v>
      </c>
      <c r="F2447" s="9">
        <v>8.0000000000000002E-3</v>
      </c>
      <c r="G2447" s="9">
        <v>37.558</v>
      </c>
      <c r="H2447" s="9">
        <v>28</v>
      </c>
      <c r="I2447" s="9">
        <v>78</v>
      </c>
      <c r="J2447" s="9">
        <v>-90</v>
      </c>
      <c r="K2447" s="9">
        <v>0.99199999999999999</v>
      </c>
    </row>
    <row r="2448" spans="2:14" x14ac:dyDescent="0.25">
      <c r="B2448" s="1"/>
      <c r="C2448" s="1"/>
      <c r="D2448" s="1"/>
      <c r="E2448" s="9">
        <v>6</v>
      </c>
      <c r="F2448" s="9">
        <v>7.0000000000000001E-3</v>
      </c>
      <c r="G2448" s="9">
        <v>247.43799999999999</v>
      </c>
      <c r="H2448" s="9">
        <v>26.332999999999998</v>
      </c>
      <c r="I2448" s="9">
        <v>255</v>
      </c>
      <c r="J2448" s="9">
        <v>-90</v>
      </c>
      <c r="K2448" s="9">
        <v>0.873</v>
      </c>
    </row>
    <row r="2449" spans="2:13" x14ac:dyDescent="0.25">
      <c r="B2449" s="1"/>
      <c r="C2449" s="1"/>
      <c r="D2449" s="1"/>
      <c r="E2449" s="9">
        <v>7</v>
      </c>
      <c r="F2449" s="9">
        <v>6.0000000000000001E-3</v>
      </c>
      <c r="G2449" s="9">
        <v>236.11699999999999</v>
      </c>
      <c r="H2449" s="9">
        <v>26.667000000000002</v>
      </c>
      <c r="I2449" s="9">
        <v>255</v>
      </c>
      <c r="J2449" s="9">
        <v>-90</v>
      </c>
      <c r="K2449" s="9">
        <v>0.76200000000000001</v>
      </c>
    </row>
    <row r="2450" spans="2:13" x14ac:dyDescent="0.25">
      <c r="B2450" s="1"/>
      <c r="C2450" s="1"/>
      <c r="D2450" s="1"/>
      <c r="E2450" s="9">
        <v>8</v>
      </c>
      <c r="F2450" s="9">
        <v>7.0000000000000001E-3</v>
      </c>
      <c r="G2450" s="9">
        <v>247.34800000000001</v>
      </c>
      <c r="H2450" s="9">
        <v>27.667000000000002</v>
      </c>
      <c r="I2450" s="9">
        <v>255</v>
      </c>
      <c r="J2450" s="9">
        <v>-90</v>
      </c>
      <c r="K2450" s="9">
        <v>0.88900000000000001</v>
      </c>
    </row>
    <row r="2451" spans="2:13" x14ac:dyDescent="0.25">
      <c r="B2451" s="1"/>
      <c r="C2451" s="1"/>
      <c r="D2451" s="1"/>
      <c r="E2451" s="9">
        <v>9</v>
      </c>
      <c r="F2451" s="9">
        <v>4.0000000000000001E-3</v>
      </c>
      <c r="G2451" s="9">
        <v>245.29300000000001</v>
      </c>
      <c r="H2451" s="9">
        <v>33.667000000000002</v>
      </c>
      <c r="I2451" s="9">
        <v>255</v>
      </c>
      <c r="J2451" s="9">
        <v>-90</v>
      </c>
      <c r="K2451" s="9">
        <v>0.51600000000000001</v>
      </c>
    </row>
    <row r="2452" spans="2:13" x14ac:dyDescent="0.25">
      <c r="B2452" s="1"/>
      <c r="C2452" s="1"/>
      <c r="D2452" s="1"/>
      <c r="E2452" s="9">
        <v>10</v>
      </c>
      <c r="F2452" s="9">
        <v>2E-3</v>
      </c>
      <c r="G2452" s="9">
        <v>229.14</v>
      </c>
      <c r="H2452" s="9">
        <v>28.667000000000002</v>
      </c>
      <c r="I2452" s="9">
        <v>255</v>
      </c>
      <c r="J2452" s="9">
        <v>-90</v>
      </c>
      <c r="K2452" s="9">
        <v>0.29399999999999998</v>
      </c>
    </row>
    <row r="2453" spans="2:13" x14ac:dyDescent="0.25">
      <c r="B2453" s="1"/>
      <c r="C2453" s="1"/>
      <c r="D2453" s="1"/>
      <c r="E2453" s="9">
        <v>11</v>
      </c>
      <c r="F2453" s="9">
        <v>11.381</v>
      </c>
      <c r="G2453" s="9">
        <v>216.40600000000001</v>
      </c>
      <c r="H2453" s="9">
        <v>11</v>
      </c>
      <c r="I2453" s="9">
        <v>255</v>
      </c>
      <c r="J2453" s="9">
        <v>0</v>
      </c>
      <c r="K2453" s="9">
        <v>0</v>
      </c>
    </row>
    <row r="2454" spans="2:13" x14ac:dyDescent="0.25">
      <c r="B2454" s="1"/>
      <c r="C2454" s="1"/>
      <c r="D2454" s="1"/>
      <c r="E2454" s="9">
        <v>12</v>
      </c>
      <c r="F2454" s="9">
        <v>11.381</v>
      </c>
      <c r="G2454" s="9">
        <v>216.40600000000001</v>
      </c>
      <c r="H2454" s="9">
        <v>11</v>
      </c>
      <c r="I2454" s="9">
        <v>255</v>
      </c>
      <c r="J2454" s="9">
        <v>0</v>
      </c>
      <c r="K2454" s="9">
        <v>0</v>
      </c>
    </row>
    <row r="2455" spans="2:13" x14ac:dyDescent="0.25">
      <c r="B2455" s="1"/>
      <c r="C2455" s="1"/>
      <c r="D2455" s="1"/>
      <c r="E2455" s="9">
        <v>13</v>
      </c>
      <c r="F2455" s="9">
        <v>11.381</v>
      </c>
      <c r="G2455" s="9">
        <v>216.40600000000001</v>
      </c>
      <c r="H2455" s="9">
        <v>11</v>
      </c>
      <c r="I2455" s="9">
        <v>255</v>
      </c>
      <c r="J2455" s="9">
        <v>0</v>
      </c>
      <c r="K2455" s="9">
        <v>0</v>
      </c>
    </row>
    <row r="2456" spans="2:13" x14ac:dyDescent="0.25">
      <c r="B2456" s="1"/>
      <c r="C2456" s="1"/>
      <c r="D2456" s="1"/>
      <c r="E2456" s="9">
        <v>14</v>
      </c>
      <c r="F2456" s="10">
        <v>8.8179999999999997E-4</v>
      </c>
      <c r="G2456" s="9">
        <v>33.451999999999998</v>
      </c>
      <c r="H2456" s="9">
        <v>30.332999999999998</v>
      </c>
      <c r="I2456" s="9">
        <v>37.332999999999998</v>
      </c>
      <c r="J2456" s="9">
        <v>-90</v>
      </c>
      <c r="K2456" s="9">
        <v>0.10299999999999999</v>
      </c>
    </row>
    <row r="2457" spans="2:13" x14ac:dyDescent="0.25">
      <c r="B2457" s="1"/>
      <c r="C2457" s="1"/>
      <c r="D2457" s="1"/>
      <c r="E2457" s="9">
        <v>15</v>
      </c>
      <c r="F2457" s="10">
        <v>2.52E-4</v>
      </c>
      <c r="G2457" s="9">
        <v>53.25</v>
      </c>
      <c r="H2457" s="9">
        <v>31.332999999999998</v>
      </c>
      <c r="I2457" s="9">
        <v>102</v>
      </c>
      <c r="J2457" s="9">
        <v>-90</v>
      </c>
      <c r="K2457" s="9">
        <v>2.4E-2</v>
      </c>
    </row>
    <row r="2458" spans="2:13" x14ac:dyDescent="0.25">
      <c r="B2458" s="1"/>
      <c r="C2458" s="1"/>
      <c r="D2458" s="1"/>
      <c r="E2458" s="9">
        <v>16</v>
      </c>
      <c r="F2458" s="10">
        <v>8.1879999999999995E-4</v>
      </c>
      <c r="G2458" s="9">
        <v>92.641000000000005</v>
      </c>
      <c r="H2458" s="9">
        <v>34</v>
      </c>
      <c r="I2458" s="9">
        <v>144</v>
      </c>
      <c r="J2458" s="9">
        <v>-90</v>
      </c>
      <c r="K2458" s="9">
        <v>9.5000000000000001E-2</v>
      </c>
    </row>
    <row r="2459" spans="2:13" x14ac:dyDescent="0.25">
      <c r="B2459" s="1"/>
      <c r="C2459" s="1"/>
      <c r="D2459" s="1"/>
      <c r="E2459" s="9">
        <v>17</v>
      </c>
      <c r="F2459" s="10">
        <v>8.1879999999999995E-4</v>
      </c>
      <c r="G2459" s="9">
        <v>34.667000000000002</v>
      </c>
      <c r="H2459" s="9">
        <v>33</v>
      </c>
      <c r="I2459" s="9">
        <v>36.667000000000002</v>
      </c>
      <c r="J2459" s="9">
        <v>-90</v>
      </c>
      <c r="K2459" s="9">
        <v>9.5000000000000001E-2</v>
      </c>
    </row>
    <row r="2460" spans="2:13" x14ac:dyDescent="0.25">
      <c r="B2460" s="1"/>
      <c r="C2460" s="1"/>
      <c r="D2460" s="1"/>
      <c r="E2460" s="9">
        <v>18</v>
      </c>
      <c r="F2460" s="9">
        <v>1E-3</v>
      </c>
      <c r="G2460" s="9">
        <v>41.686</v>
      </c>
      <c r="H2460" s="9">
        <v>28.667000000000002</v>
      </c>
      <c r="I2460" s="9">
        <v>188</v>
      </c>
      <c r="J2460" s="9">
        <v>-90</v>
      </c>
      <c r="K2460" s="9">
        <v>0.127</v>
      </c>
    </row>
    <row r="2461" spans="2:13" x14ac:dyDescent="0.25">
      <c r="B2461" s="1"/>
      <c r="C2461" s="1"/>
      <c r="D2461" s="1"/>
      <c r="E2461" s="9">
        <v>19</v>
      </c>
      <c r="F2461" s="9">
        <v>11.381</v>
      </c>
      <c r="G2461" s="9">
        <v>216.40600000000001</v>
      </c>
      <c r="H2461" s="9">
        <v>11</v>
      </c>
      <c r="I2461" s="9">
        <v>255</v>
      </c>
      <c r="J2461" s="9">
        <v>0</v>
      </c>
      <c r="K2461" s="9">
        <v>0</v>
      </c>
    </row>
    <row r="2462" spans="2:13" x14ac:dyDescent="0.25">
      <c r="B2462" s="1"/>
      <c r="C2462" s="1"/>
      <c r="D2462" s="1"/>
      <c r="E2462" s="9">
        <v>20</v>
      </c>
      <c r="F2462" s="9">
        <v>11.381</v>
      </c>
      <c r="G2462" s="9">
        <v>216.40600000000001</v>
      </c>
      <c r="H2462" s="9">
        <v>11</v>
      </c>
      <c r="I2462" s="9">
        <v>255</v>
      </c>
      <c r="J2462" s="9">
        <v>0</v>
      </c>
      <c r="K2462" s="9">
        <v>0</v>
      </c>
    </row>
    <row r="2463" spans="2:13" x14ac:dyDescent="0.25">
      <c r="B2463" s="1"/>
      <c r="C2463" s="1"/>
      <c r="D2463" s="1"/>
      <c r="E2463" s="1"/>
    </row>
    <row r="2464" spans="2:13" ht="18.600000000000001" customHeight="1" x14ac:dyDescent="0.25">
      <c r="B2464" s="1" t="s">
        <v>331</v>
      </c>
      <c r="C2464" s="1" t="s">
        <v>295</v>
      </c>
      <c r="D2464" s="1"/>
      <c r="E2464" s="1" t="s">
        <v>335</v>
      </c>
      <c r="F2464" t="s">
        <v>29</v>
      </c>
      <c r="G2464" s="1" t="s">
        <v>99</v>
      </c>
      <c r="H2464">
        <v>3</v>
      </c>
      <c r="I2464">
        <v>332.19600000000003</v>
      </c>
      <c r="J2464">
        <v>158.51783599999999</v>
      </c>
      <c r="K2464">
        <v>3</v>
      </c>
      <c r="L2464" s="1">
        <v>38.981999999999999</v>
      </c>
      <c r="M2464">
        <v>49.904115999999995</v>
      </c>
    </row>
    <row r="2465" spans="1:14" ht="18.600000000000001" customHeight="1" x14ac:dyDescent="0.25">
      <c r="B2465" s="1" t="s">
        <v>331</v>
      </c>
      <c r="C2465" s="1" t="s">
        <v>295</v>
      </c>
      <c r="D2465" s="1"/>
      <c r="E2465" s="1" t="s">
        <v>335</v>
      </c>
      <c r="F2465" t="s">
        <v>29</v>
      </c>
      <c r="G2465" t="s">
        <v>336</v>
      </c>
      <c r="H2465">
        <v>3</v>
      </c>
      <c r="I2465">
        <v>10624.112999999999</v>
      </c>
      <c r="J2465">
        <v>2665.5601240000001</v>
      </c>
      <c r="K2465">
        <v>3</v>
      </c>
      <c r="L2465">
        <v>6304.9650000000001</v>
      </c>
      <c r="M2465">
        <v>3955.347616</v>
      </c>
    </row>
    <row r="2466" spans="1:14" s="1" customFormat="1" ht="18.600000000000001" customHeight="1" x14ac:dyDescent="0.25">
      <c r="A2466" s="1">
        <v>48</v>
      </c>
      <c r="B2466" s="1" t="s">
        <v>331</v>
      </c>
      <c r="C2466" s="1" t="s">
        <v>295</v>
      </c>
      <c r="E2466" s="1" t="s">
        <v>335</v>
      </c>
      <c r="F2466" t="s">
        <v>29</v>
      </c>
      <c r="G2466" t="s">
        <v>66</v>
      </c>
      <c r="H2466">
        <v>3</v>
      </c>
      <c r="I2466">
        <v>200</v>
      </c>
      <c r="J2466">
        <v>247.913284</v>
      </c>
      <c r="K2466">
        <v>3</v>
      </c>
      <c r="L2466">
        <v>66.667000000000002</v>
      </c>
      <c r="M2466" s="1">
        <v>88.297359999999998</v>
      </c>
    </row>
    <row r="2467" spans="1:14" ht="18.600000000000001" customHeight="1" x14ac:dyDescent="0.25">
      <c r="B2467" s="1" t="s">
        <v>331</v>
      </c>
      <c r="C2467" s="1" t="s">
        <v>295</v>
      </c>
      <c r="D2467" s="1"/>
      <c r="E2467" s="1" t="s">
        <v>335</v>
      </c>
      <c r="F2467" t="s">
        <v>29</v>
      </c>
      <c r="G2467" t="s">
        <v>49</v>
      </c>
      <c r="H2467">
        <v>3</v>
      </c>
      <c r="I2467">
        <v>3326.9229999999998</v>
      </c>
      <c r="J2467">
        <v>266.46127200000001</v>
      </c>
      <c r="K2467">
        <v>3</v>
      </c>
      <c r="L2467">
        <v>2307.692</v>
      </c>
      <c r="M2467">
        <v>499.61618399999998</v>
      </c>
    </row>
    <row r="2468" spans="1:14" ht="18.600000000000001" customHeight="1" x14ac:dyDescent="0.25">
      <c r="B2468" s="1" t="s">
        <v>331</v>
      </c>
      <c r="C2468" s="1" t="s">
        <v>295</v>
      </c>
      <c r="D2468" s="1"/>
      <c r="E2468" s="1" t="s">
        <v>335</v>
      </c>
      <c r="F2468" t="s">
        <v>29</v>
      </c>
      <c r="G2468" t="s">
        <v>50</v>
      </c>
      <c r="H2468">
        <v>3</v>
      </c>
      <c r="I2468">
        <v>29691.942999999999</v>
      </c>
      <c r="J2468">
        <v>4884.07546</v>
      </c>
      <c r="K2468">
        <v>3</v>
      </c>
      <c r="L2468">
        <v>18578.199000000001</v>
      </c>
      <c r="M2468">
        <v>4596.7764959999995</v>
      </c>
    </row>
    <row r="2469" spans="1:14" x14ac:dyDescent="0.25">
      <c r="B2469" s="1"/>
      <c r="C2469" s="1"/>
      <c r="D2469" s="1"/>
      <c r="E2469" s="1"/>
    </row>
    <row r="2470" spans="1:14" x14ac:dyDescent="0.25">
      <c r="B2470" s="1"/>
      <c r="C2470" s="1"/>
      <c r="D2470" s="1"/>
      <c r="F2470" t="s">
        <v>373</v>
      </c>
      <c r="G2470" t="s">
        <v>374</v>
      </c>
      <c r="H2470" t="s">
        <v>375</v>
      </c>
      <c r="I2470" t="s">
        <v>376</v>
      </c>
      <c r="J2470" t="s">
        <v>377</v>
      </c>
      <c r="K2470" t="s">
        <v>378</v>
      </c>
      <c r="M2470" t="s">
        <v>379</v>
      </c>
      <c r="N2470" t="s">
        <v>380</v>
      </c>
    </row>
    <row r="2471" spans="1:14" x14ac:dyDescent="0.25">
      <c r="B2471" s="1"/>
      <c r="C2471" s="1"/>
      <c r="D2471" s="1"/>
      <c r="E2471" s="9">
        <v>1</v>
      </c>
      <c r="F2471" s="9">
        <v>68.942999999999998</v>
      </c>
      <c r="G2471" s="9">
        <v>21.027999999999999</v>
      </c>
      <c r="H2471" s="9">
        <v>0</v>
      </c>
      <c r="I2471" s="9">
        <v>241.667</v>
      </c>
      <c r="J2471" s="9">
        <v>-90</v>
      </c>
      <c r="K2471" s="9">
        <v>38.981999999999999</v>
      </c>
      <c r="M2471" s="9">
        <v>38.981999999999999</v>
      </c>
      <c r="N2471">
        <f>1.732*K2473</f>
        <v>49.904115999999995</v>
      </c>
    </row>
    <row r="2472" spans="1:14" x14ac:dyDescent="0.25">
      <c r="B2472" s="1"/>
      <c r="C2472" s="1"/>
      <c r="D2472" s="1"/>
      <c r="E2472" s="9">
        <v>2</v>
      </c>
      <c r="F2472" s="9">
        <v>565.90300000000002</v>
      </c>
      <c r="G2472" s="9">
        <v>253.67699999999999</v>
      </c>
      <c r="H2472" s="9">
        <v>120.333</v>
      </c>
      <c r="I2472" s="9">
        <v>255</v>
      </c>
      <c r="J2472" s="9">
        <v>-90</v>
      </c>
      <c r="K2472" s="9">
        <v>332.19600000000003</v>
      </c>
      <c r="M2472" s="9">
        <v>332.19600000000003</v>
      </c>
      <c r="N2472">
        <f>1.732*K2474</f>
        <v>158.51783599999999</v>
      </c>
    </row>
    <row r="2473" spans="1:14" x14ac:dyDescent="0.25">
      <c r="B2473" s="1"/>
      <c r="C2473" s="1"/>
      <c r="D2473" s="1"/>
      <c r="E2473" s="9">
        <v>3</v>
      </c>
      <c r="F2473" s="9">
        <v>51.707000000000001</v>
      </c>
      <c r="G2473" s="9">
        <v>69.832999999999998</v>
      </c>
      <c r="H2473" s="9">
        <v>35.667000000000002</v>
      </c>
      <c r="I2473" s="9">
        <v>145.333</v>
      </c>
      <c r="J2473" s="9">
        <v>-90</v>
      </c>
      <c r="K2473" s="9">
        <v>28.812999999999999</v>
      </c>
      <c r="M2473" s="9">
        <v>6304.9650000000001</v>
      </c>
      <c r="N2473">
        <f>1.732*K2477</f>
        <v>3955.347616</v>
      </c>
    </row>
    <row r="2474" spans="1:14" x14ac:dyDescent="0.25">
      <c r="B2474" s="1"/>
      <c r="C2474" s="1"/>
      <c r="D2474" s="1"/>
      <c r="E2474" s="9">
        <v>4</v>
      </c>
      <c r="F2474" s="9">
        <v>157.99299999999999</v>
      </c>
      <c r="G2474" s="9">
        <v>123.93899999999999</v>
      </c>
      <c r="H2474" s="9">
        <v>49</v>
      </c>
      <c r="I2474" s="9">
        <v>140</v>
      </c>
      <c r="J2474" s="9">
        <v>-90</v>
      </c>
      <c r="K2474" s="9">
        <v>91.522999999999996</v>
      </c>
      <c r="M2474" s="9">
        <v>10624.112999999999</v>
      </c>
      <c r="N2474">
        <f>1.732*K2478</f>
        <v>2665.5601240000001</v>
      </c>
    </row>
    <row r="2475" spans="1:14" x14ac:dyDescent="0.25">
      <c r="B2475" s="1"/>
      <c r="C2475" s="1"/>
      <c r="D2475" s="1"/>
      <c r="E2475" s="9">
        <v>5</v>
      </c>
      <c r="F2475" s="9">
        <v>315477.08899999998</v>
      </c>
      <c r="G2475" s="9">
        <v>0.66100000000000003</v>
      </c>
      <c r="H2475" s="9">
        <v>0</v>
      </c>
      <c r="I2475" s="9">
        <v>49</v>
      </c>
      <c r="J2475" s="9">
        <v>-90</v>
      </c>
      <c r="K2475" s="9">
        <v>6304.9650000000001</v>
      </c>
      <c r="M2475" s="9">
        <v>66.667000000000002</v>
      </c>
      <c r="N2475">
        <f>1.732*K2481</f>
        <v>88.297359999999998</v>
      </c>
    </row>
    <row r="2476" spans="1:14" x14ac:dyDescent="0.25">
      <c r="B2476" s="1"/>
      <c r="C2476" s="1"/>
      <c r="D2476" s="1"/>
      <c r="E2476" s="9">
        <v>6</v>
      </c>
      <c r="F2476" s="9">
        <v>529902.92200000002</v>
      </c>
      <c r="G2476" s="9">
        <v>252.79499999999999</v>
      </c>
      <c r="H2476" s="9">
        <v>101.667</v>
      </c>
      <c r="I2476" s="9">
        <v>255</v>
      </c>
      <c r="J2476" s="9">
        <v>-90</v>
      </c>
      <c r="K2476" s="9">
        <v>10624.112999999999</v>
      </c>
      <c r="M2476" s="9">
        <v>200</v>
      </c>
      <c r="N2476">
        <f>1.732*K2482</f>
        <v>247.913284</v>
      </c>
    </row>
    <row r="2477" spans="1:14" x14ac:dyDescent="0.25">
      <c r="B2477" s="1"/>
      <c r="C2477" s="1"/>
      <c r="D2477" s="1"/>
      <c r="E2477" s="9">
        <v>7</v>
      </c>
      <c r="F2477" s="9">
        <v>115839.243</v>
      </c>
      <c r="G2477" s="9">
        <v>34.198999999999998</v>
      </c>
      <c r="H2477" s="9">
        <v>5.3330000000000002</v>
      </c>
      <c r="I2477" s="9">
        <v>35.667000000000002</v>
      </c>
      <c r="J2477" s="9">
        <v>-90</v>
      </c>
      <c r="K2477" s="9">
        <v>2283.6880000000001</v>
      </c>
      <c r="M2477" s="9">
        <v>2307.692</v>
      </c>
      <c r="N2477">
        <f>1.732*K2485</f>
        <v>499.61618399999998</v>
      </c>
    </row>
    <row r="2478" spans="1:14" x14ac:dyDescent="0.25">
      <c r="B2478" s="1"/>
      <c r="C2478" s="1"/>
      <c r="D2478" s="1"/>
      <c r="E2478" s="9">
        <v>8</v>
      </c>
      <c r="F2478" s="9">
        <v>78869.271999999997</v>
      </c>
      <c r="G2478" s="9">
        <v>63.802</v>
      </c>
      <c r="H2478" s="9">
        <v>35.667000000000002</v>
      </c>
      <c r="I2478" s="9">
        <v>112.333</v>
      </c>
      <c r="J2478" s="9">
        <v>-90</v>
      </c>
      <c r="K2478" s="9">
        <v>1539.0070000000001</v>
      </c>
      <c r="M2478" s="9">
        <v>3326.9229999999998</v>
      </c>
      <c r="N2478">
        <f t="shared" ref="N2478" si="88">1.732*K2486</f>
        <v>266.46127200000001</v>
      </c>
    </row>
    <row r="2479" spans="1:14" x14ac:dyDescent="0.25">
      <c r="B2479" s="1"/>
      <c r="C2479" s="1"/>
      <c r="D2479" s="1"/>
      <c r="E2479" s="9">
        <v>9</v>
      </c>
      <c r="F2479" s="9">
        <v>134.56399999999999</v>
      </c>
      <c r="G2479" s="9">
        <v>13.228999999999999</v>
      </c>
      <c r="H2479" s="9">
        <v>0</v>
      </c>
      <c r="I2479" s="9">
        <v>239</v>
      </c>
      <c r="J2479" s="9">
        <v>-90</v>
      </c>
      <c r="K2479" s="9">
        <v>66.667000000000002</v>
      </c>
      <c r="M2479" s="9">
        <v>18578.199000000001</v>
      </c>
      <c r="N2479">
        <f>1.732*K2489</f>
        <v>4596.7764959999995</v>
      </c>
    </row>
    <row r="2480" spans="1:14" x14ac:dyDescent="0.25">
      <c r="B2480" s="1"/>
      <c r="C2480" s="1"/>
      <c r="D2480" s="1"/>
      <c r="E2480" s="9">
        <v>10</v>
      </c>
      <c r="F2480" s="9">
        <v>396.00200000000001</v>
      </c>
      <c r="G2480" s="9">
        <v>253.75399999999999</v>
      </c>
      <c r="H2480" s="9">
        <v>137.333</v>
      </c>
      <c r="I2480" s="9">
        <v>255</v>
      </c>
      <c r="J2480" s="9">
        <v>-90</v>
      </c>
      <c r="K2480" s="9">
        <v>200</v>
      </c>
      <c r="M2480" s="9">
        <v>29691.942999999999</v>
      </c>
      <c r="N2480">
        <f>1.732*K2490</f>
        <v>4884.07546</v>
      </c>
    </row>
    <row r="2481" spans="1:13" x14ac:dyDescent="0.25">
      <c r="B2481" s="1"/>
      <c r="C2481" s="1"/>
      <c r="D2481" s="1"/>
      <c r="E2481" s="9">
        <v>11</v>
      </c>
      <c r="F2481" s="9">
        <v>103.806</v>
      </c>
      <c r="G2481" s="9">
        <v>115.407</v>
      </c>
      <c r="H2481" s="9">
        <v>0</v>
      </c>
      <c r="I2481" s="9">
        <v>137.333</v>
      </c>
      <c r="J2481" s="9">
        <v>-90</v>
      </c>
      <c r="K2481" s="9">
        <v>50.98</v>
      </c>
    </row>
    <row r="2482" spans="1:13" x14ac:dyDescent="0.25">
      <c r="B2482" s="1"/>
      <c r="C2482" s="1"/>
      <c r="D2482" s="1"/>
      <c r="E2482" s="9">
        <v>12</v>
      </c>
      <c r="F2482" s="9">
        <v>284.50599999999997</v>
      </c>
      <c r="G2482" s="9">
        <v>106.91</v>
      </c>
      <c r="H2482" s="9">
        <v>33</v>
      </c>
      <c r="I2482" s="9">
        <v>120.333</v>
      </c>
      <c r="J2482" s="9">
        <v>-90</v>
      </c>
      <c r="K2482" s="9">
        <v>143.137</v>
      </c>
    </row>
    <row r="2483" spans="1:13" x14ac:dyDescent="0.25">
      <c r="B2483" s="1"/>
      <c r="C2483" s="1"/>
      <c r="D2483" s="1"/>
      <c r="E2483" s="9">
        <v>13</v>
      </c>
      <c r="F2483" s="9">
        <v>44748.521000000001</v>
      </c>
      <c r="G2483" s="9">
        <v>4.1959999999999997</v>
      </c>
      <c r="H2483" s="9">
        <v>0</v>
      </c>
      <c r="I2483" s="9">
        <v>244.333</v>
      </c>
      <c r="J2483" s="9">
        <v>-90</v>
      </c>
      <c r="K2483" s="9">
        <v>2307.692</v>
      </c>
    </row>
    <row r="2484" spans="1:13" x14ac:dyDescent="0.25">
      <c r="B2484" s="1"/>
      <c r="C2484" s="1"/>
      <c r="D2484" s="1"/>
      <c r="E2484" s="9">
        <v>14</v>
      </c>
      <c r="F2484" s="9">
        <v>64349.112000000001</v>
      </c>
      <c r="G2484" s="9">
        <v>253.07300000000001</v>
      </c>
      <c r="H2484" s="9">
        <v>87.332999999999998</v>
      </c>
      <c r="I2484" s="9">
        <v>255</v>
      </c>
      <c r="J2484" s="9">
        <v>-90</v>
      </c>
      <c r="K2484" s="9">
        <v>3326.9229999999998</v>
      </c>
    </row>
    <row r="2485" spans="1:13" x14ac:dyDescent="0.25">
      <c r="B2485" s="1"/>
      <c r="C2485" s="1"/>
      <c r="D2485" s="1"/>
      <c r="E2485" s="9">
        <v>15</v>
      </c>
      <c r="F2485" s="9">
        <v>5917.16</v>
      </c>
      <c r="G2485" s="9">
        <v>31.957999999999998</v>
      </c>
      <c r="H2485" s="9">
        <v>10.667</v>
      </c>
      <c r="I2485" s="9">
        <v>38.667000000000002</v>
      </c>
      <c r="J2485" s="9">
        <v>-90</v>
      </c>
      <c r="K2485" s="9">
        <v>288.46199999999999</v>
      </c>
    </row>
    <row r="2486" spans="1:13" x14ac:dyDescent="0.25">
      <c r="B2486" s="1"/>
      <c r="C2486" s="1"/>
      <c r="D2486" s="1"/>
      <c r="E2486" s="9">
        <v>16</v>
      </c>
      <c r="F2486" s="9">
        <v>3328.402</v>
      </c>
      <c r="G2486" s="9">
        <v>41.593000000000004</v>
      </c>
      <c r="H2486" s="9">
        <v>22</v>
      </c>
      <c r="I2486" s="9">
        <v>49</v>
      </c>
      <c r="J2486" s="9">
        <v>-90</v>
      </c>
      <c r="K2486" s="9">
        <v>153.846</v>
      </c>
    </row>
    <row r="2487" spans="1:13" x14ac:dyDescent="0.25">
      <c r="B2487" s="1"/>
      <c r="C2487" s="1"/>
      <c r="D2487" s="1"/>
      <c r="E2487" s="9">
        <v>17</v>
      </c>
      <c r="F2487" s="9">
        <v>3109206.8909999998</v>
      </c>
      <c r="G2487" s="9">
        <v>1.431</v>
      </c>
      <c r="H2487" s="9">
        <v>0</v>
      </c>
      <c r="I2487" s="9">
        <v>150.667</v>
      </c>
      <c r="J2487" s="9">
        <v>-90</v>
      </c>
      <c r="K2487" s="9">
        <v>18578.199000000001</v>
      </c>
    </row>
    <row r="2488" spans="1:13" x14ac:dyDescent="0.25">
      <c r="B2488" s="1"/>
      <c r="C2488" s="1"/>
      <c r="D2488" s="1"/>
      <c r="E2488" s="9">
        <v>18</v>
      </c>
      <c r="F2488" s="9">
        <v>4952718.9419999998</v>
      </c>
      <c r="G2488" s="9">
        <v>252.33500000000001</v>
      </c>
      <c r="H2488" s="9">
        <v>22</v>
      </c>
      <c r="I2488" s="9">
        <v>255</v>
      </c>
      <c r="J2488" s="9">
        <v>-90</v>
      </c>
      <c r="K2488" s="9">
        <v>29691.942999999999</v>
      </c>
    </row>
    <row r="2489" spans="1:13" x14ac:dyDescent="0.25">
      <c r="B2489" s="1"/>
      <c r="C2489" s="1"/>
      <c r="D2489" s="1"/>
      <c r="E2489" s="9">
        <v>19</v>
      </c>
      <c r="F2489" s="9">
        <v>467756.78899999999</v>
      </c>
      <c r="G2489" s="9">
        <v>89.528999999999996</v>
      </c>
      <c r="H2489" s="9">
        <v>49</v>
      </c>
      <c r="I2489" s="9">
        <v>173</v>
      </c>
      <c r="J2489" s="9">
        <v>-90</v>
      </c>
      <c r="K2489" s="9">
        <v>2654.0279999999998</v>
      </c>
    </row>
    <row r="2490" spans="1:13" x14ac:dyDescent="0.25">
      <c r="B2490" s="1"/>
      <c r="C2490" s="1"/>
      <c r="D2490" s="1"/>
      <c r="E2490" s="9">
        <v>20</v>
      </c>
      <c r="F2490" s="9">
        <v>495271.89399999997</v>
      </c>
      <c r="G2490" s="9">
        <v>48.555999999999997</v>
      </c>
      <c r="H2490" s="9">
        <v>10.667</v>
      </c>
      <c r="I2490" s="9">
        <v>137.333</v>
      </c>
      <c r="J2490" s="9">
        <v>-90</v>
      </c>
      <c r="K2490" s="9">
        <v>2819.9050000000002</v>
      </c>
    </row>
    <row r="2491" spans="1:13" x14ac:dyDescent="0.25">
      <c r="B2491" s="1"/>
      <c r="C2491" s="1"/>
      <c r="D2491" s="1"/>
      <c r="E2491" s="1"/>
    </row>
    <row r="2492" spans="1:13" x14ac:dyDescent="0.25">
      <c r="B2492" s="1"/>
      <c r="C2492" s="1"/>
      <c r="D2492" s="1"/>
      <c r="E2492" s="1"/>
    </row>
    <row r="2493" spans="1:13" ht="18.600000000000001" customHeight="1" x14ac:dyDescent="0.25">
      <c r="B2493" s="1" t="s">
        <v>337</v>
      </c>
      <c r="C2493" s="1" t="s">
        <v>15</v>
      </c>
      <c r="D2493" s="1"/>
      <c r="E2493" s="1" t="s">
        <v>45</v>
      </c>
      <c r="F2493" t="s">
        <v>29</v>
      </c>
      <c r="G2493" s="1" t="s">
        <v>34</v>
      </c>
      <c r="H2493">
        <v>3</v>
      </c>
      <c r="I2493">
        <v>0.57099999999999995</v>
      </c>
      <c r="J2493">
        <v>0</v>
      </c>
      <c r="K2493">
        <v>3</v>
      </c>
      <c r="L2493" s="1">
        <v>1.006</v>
      </c>
      <c r="M2493">
        <v>4.1568000000000001E-2</v>
      </c>
    </row>
    <row r="2494" spans="1:13" ht="18.600000000000001" customHeight="1" x14ac:dyDescent="0.25">
      <c r="B2494" s="1" t="s">
        <v>337</v>
      </c>
      <c r="C2494" s="1" t="s">
        <v>15</v>
      </c>
      <c r="D2494" s="1"/>
      <c r="E2494" s="1" t="s">
        <v>45</v>
      </c>
      <c r="F2494" t="s">
        <v>29</v>
      </c>
      <c r="G2494" t="s">
        <v>32</v>
      </c>
      <c r="H2494">
        <v>3</v>
      </c>
      <c r="I2494">
        <v>0.97</v>
      </c>
      <c r="J2494">
        <v>0.14375599999999999</v>
      </c>
      <c r="K2494">
        <v>3</v>
      </c>
      <c r="L2494">
        <v>1.006</v>
      </c>
      <c r="M2494">
        <v>9.3528E-2</v>
      </c>
    </row>
    <row r="2495" spans="1:13" s="1" customFormat="1" ht="18.600000000000001" customHeight="1" x14ac:dyDescent="0.25">
      <c r="A2495" s="1">
        <v>49</v>
      </c>
      <c r="B2495" s="1" t="s">
        <v>337</v>
      </c>
      <c r="C2495" s="1" t="s">
        <v>15</v>
      </c>
      <c r="E2495" s="1" t="s">
        <v>45</v>
      </c>
      <c r="F2495" t="s">
        <v>29</v>
      </c>
      <c r="G2495" t="s">
        <v>33</v>
      </c>
      <c r="H2495">
        <v>3</v>
      </c>
      <c r="I2495">
        <v>0.59499999999999997</v>
      </c>
      <c r="J2495">
        <v>0</v>
      </c>
      <c r="K2495">
        <v>3</v>
      </c>
      <c r="L2495">
        <v>1.006</v>
      </c>
      <c r="M2495" s="1">
        <v>0.25806799999999996</v>
      </c>
    </row>
    <row r="2496" spans="1:13" ht="18.600000000000001" customHeight="1" x14ac:dyDescent="0.25">
      <c r="B2496" s="1" t="s">
        <v>337</v>
      </c>
      <c r="C2496" s="1" t="s">
        <v>15</v>
      </c>
      <c r="D2496" s="1"/>
      <c r="E2496" s="1" t="s">
        <v>45</v>
      </c>
      <c r="F2496" t="s">
        <v>29</v>
      </c>
      <c r="G2496" t="s">
        <v>55</v>
      </c>
      <c r="H2496">
        <v>3</v>
      </c>
      <c r="I2496">
        <v>0.95199999999999996</v>
      </c>
      <c r="J2496">
        <v>0</v>
      </c>
      <c r="K2496">
        <v>3</v>
      </c>
      <c r="L2496">
        <v>1</v>
      </c>
      <c r="M2496">
        <v>0</v>
      </c>
    </row>
    <row r="2497" spans="2:14" ht="18.600000000000001" customHeight="1" x14ac:dyDescent="0.25">
      <c r="B2497" s="1" t="s">
        <v>337</v>
      </c>
      <c r="C2497" s="1" t="s">
        <v>15</v>
      </c>
      <c r="D2497" s="1"/>
      <c r="E2497" s="1" t="s">
        <v>45</v>
      </c>
      <c r="F2497" t="s">
        <v>29</v>
      </c>
      <c r="G2497" t="s">
        <v>46</v>
      </c>
      <c r="H2497">
        <v>3</v>
      </c>
      <c r="I2497">
        <v>0.63700000000000001</v>
      </c>
      <c r="J2497">
        <v>0.2165</v>
      </c>
      <c r="K2497">
        <v>3</v>
      </c>
      <c r="L2497">
        <v>1.012</v>
      </c>
      <c r="M2497">
        <v>0.25806799999999996</v>
      </c>
    </row>
    <row r="2498" spans="2:14" x14ac:dyDescent="0.25">
      <c r="B2498" s="1"/>
      <c r="C2498" s="1"/>
      <c r="D2498" s="1"/>
      <c r="E2498" s="1"/>
    </row>
    <row r="2499" spans="2:14" x14ac:dyDescent="0.25">
      <c r="B2499" s="1"/>
      <c r="C2499" s="1"/>
      <c r="D2499" s="1"/>
      <c r="F2499" t="s">
        <v>373</v>
      </c>
      <c r="G2499" t="s">
        <v>374</v>
      </c>
      <c r="H2499" t="s">
        <v>375</v>
      </c>
      <c r="I2499" t="s">
        <v>376</v>
      </c>
      <c r="J2499" t="s">
        <v>377</v>
      </c>
      <c r="K2499" t="s">
        <v>378</v>
      </c>
      <c r="M2499" t="s">
        <v>379</v>
      </c>
      <c r="N2499" t="s">
        <v>380</v>
      </c>
    </row>
    <row r="2500" spans="2:14" x14ac:dyDescent="0.25">
      <c r="B2500" s="1"/>
      <c r="C2500" s="1"/>
      <c r="D2500" s="1"/>
      <c r="E2500" s="9">
        <v>1</v>
      </c>
      <c r="F2500" s="9">
        <v>6.0000000000000001E-3</v>
      </c>
      <c r="G2500" s="9">
        <v>250.398</v>
      </c>
      <c r="H2500" s="9">
        <v>56.667000000000002</v>
      </c>
      <c r="I2500" s="9">
        <v>255</v>
      </c>
      <c r="J2500" s="9">
        <v>-90</v>
      </c>
      <c r="K2500" s="9">
        <v>1.006</v>
      </c>
      <c r="M2500" s="9">
        <v>1.006</v>
      </c>
      <c r="N2500">
        <f>1.732*K2510</f>
        <v>4.1568000000000001E-2</v>
      </c>
    </row>
    <row r="2501" spans="2:14" x14ac:dyDescent="0.25">
      <c r="B2501" s="1"/>
      <c r="C2501" s="1"/>
      <c r="D2501" s="1"/>
      <c r="E2501" s="9">
        <v>2</v>
      </c>
      <c r="F2501" s="9">
        <v>6.0000000000000001E-3</v>
      </c>
      <c r="G2501" s="9">
        <v>250.398</v>
      </c>
      <c r="H2501" s="9">
        <v>56.667000000000002</v>
      </c>
      <c r="I2501" s="9">
        <v>255</v>
      </c>
      <c r="J2501" s="9">
        <v>-90</v>
      </c>
      <c r="K2501" s="9">
        <v>1.006</v>
      </c>
      <c r="M2501" s="9">
        <v>1.006</v>
      </c>
      <c r="N2501">
        <f t="shared" ref="N2501:N2509" si="89">1.732*K2511</f>
        <v>9.3528E-2</v>
      </c>
    </row>
    <row r="2502" spans="2:14" x14ac:dyDescent="0.25">
      <c r="B2502" s="1"/>
      <c r="C2502" s="1"/>
      <c r="D2502" s="1"/>
      <c r="E2502" s="9">
        <v>3</v>
      </c>
      <c r="F2502" s="9">
        <v>6.0000000000000001E-3</v>
      </c>
      <c r="G2502" s="9">
        <v>242.41399999999999</v>
      </c>
      <c r="H2502" s="9">
        <v>12.333</v>
      </c>
      <c r="I2502" s="9">
        <v>255</v>
      </c>
      <c r="J2502" s="9">
        <v>-90</v>
      </c>
      <c r="K2502" s="9">
        <v>1.006</v>
      </c>
      <c r="M2502" s="9">
        <v>1.006</v>
      </c>
      <c r="N2502">
        <f t="shared" si="89"/>
        <v>0.25806799999999996</v>
      </c>
    </row>
    <row r="2503" spans="2:14" x14ac:dyDescent="0.25">
      <c r="B2503" s="1"/>
      <c r="C2503" s="1"/>
      <c r="D2503" s="1"/>
      <c r="E2503" s="9">
        <v>4</v>
      </c>
      <c r="F2503" s="9">
        <v>6.0000000000000001E-3</v>
      </c>
      <c r="G2503" s="9">
        <v>250.88399999999999</v>
      </c>
      <c r="H2503" s="9">
        <v>42.667000000000002</v>
      </c>
      <c r="I2503" s="9">
        <v>255</v>
      </c>
      <c r="J2503" s="9">
        <v>-90</v>
      </c>
      <c r="K2503" s="9">
        <v>1</v>
      </c>
      <c r="M2503" s="9">
        <v>1</v>
      </c>
      <c r="N2503">
        <f t="shared" si="89"/>
        <v>0</v>
      </c>
    </row>
    <row r="2504" spans="2:14" x14ac:dyDescent="0.25">
      <c r="B2504" s="1"/>
      <c r="C2504" s="1"/>
      <c r="D2504" s="1"/>
      <c r="E2504" s="9">
        <v>5</v>
      </c>
      <c r="F2504" s="9">
        <v>6.0000000000000001E-3</v>
      </c>
      <c r="G2504" s="9">
        <v>230.65899999999999</v>
      </c>
      <c r="H2504" s="9">
        <v>12</v>
      </c>
      <c r="I2504" s="9">
        <v>243.667</v>
      </c>
      <c r="J2504" s="9">
        <v>-90</v>
      </c>
      <c r="K2504" s="9">
        <v>1.012</v>
      </c>
      <c r="M2504" s="9">
        <v>1.012</v>
      </c>
      <c r="N2504">
        <f t="shared" si="89"/>
        <v>0.25806799999999996</v>
      </c>
    </row>
    <row r="2505" spans="2:14" x14ac:dyDescent="0.25">
      <c r="B2505" s="1"/>
      <c r="C2505" s="1"/>
      <c r="D2505" s="1"/>
      <c r="E2505" s="9">
        <v>6</v>
      </c>
      <c r="F2505" s="9">
        <v>3.0000000000000001E-3</v>
      </c>
      <c r="G2505" s="9">
        <v>160.595</v>
      </c>
      <c r="H2505" s="9">
        <v>26.667000000000002</v>
      </c>
      <c r="I2505" s="9">
        <v>235.333</v>
      </c>
      <c r="J2505" s="9">
        <v>-90</v>
      </c>
      <c r="K2505" s="9">
        <v>0.57099999999999995</v>
      </c>
      <c r="M2505" s="9">
        <v>0.57099999999999995</v>
      </c>
      <c r="N2505">
        <f t="shared" si="89"/>
        <v>0</v>
      </c>
    </row>
    <row r="2506" spans="2:14" x14ac:dyDescent="0.25">
      <c r="B2506" s="1"/>
      <c r="C2506" s="1"/>
      <c r="D2506" s="1"/>
      <c r="E2506" s="9">
        <v>7</v>
      </c>
      <c r="F2506" s="9">
        <v>6.0000000000000001E-3</v>
      </c>
      <c r="G2506" s="9">
        <v>182.929</v>
      </c>
      <c r="H2506" s="9">
        <v>28.667000000000002</v>
      </c>
      <c r="I2506" s="9">
        <v>255</v>
      </c>
      <c r="J2506" s="9">
        <v>-90</v>
      </c>
      <c r="K2506" s="9">
        <v>0.97</v>
      </c>
      <c r="M2506" s="9">
        <v>0.97</v>
      </c>
      <c r="N2506">
        <f t="shared" si="89"/>
        <v>0.14375599999999999</v>
      </c>
    </row>
    <row r="2507" spans="2:14" x14ac:dyDescent="0.25">
      <c r="B2507" s="1"/>
      <c r="C2507" s="1"/>
      <c r="D2507" s="1"/>
      <c r="E2507" s="9">
        <v>8</v>
      </c>
      <c r="F2507" s="9">
        <v>4.0000000000000001E-3</v>
      </c>
      <c r="G2507" s="9">
        <v>176.845</v>
      </c>
      <c r="H2507" s="9">
        <v>26.667000000000002</v>
      </c>
      <c r="I2507" s="9">
        <v>255</v>
      </c>
      <c r="J2507" s="9">
        <v>-90</v>
      </c>
      <c r="K2507" s="9">
        <v>0.59499999999999997</v>
      </c>
      <c r="M2507" s="9">
        <v>0.59499999999999997</v>
      </c>
      <c r="N2507">
        <f t="shared" si="89"/>
        <v>0</v>
      </c>
    </row>
    <row r="2508" spans="2:14" x14ac:dyDescent="0.25">
      <c r="B2508" s="1"/>
      <c r="C2508" s="1"/>
      <c r="D2508" s="1"/>
      <c r="E2508" s="9">
        <v>9</v>
      </c>
      <c r="F2508" s="9">
        <v>6.0000000000000001E-3</v>
      </c>
      <c r="G2508" s="9">
        <v>184.07</v>
      </c>
      <c r="H2508" s="9">
        <v>20.667000000000002</v>
      </c>
      <c r="I2508" s="9">
        <v>255</v>
      </c>
      <c r="J2508" s="9">
        <v>-90</v>
      </c>
      <c r="K2508" s="9">
        <v>0.95199999999999996</v>
      </c>
      <c r="M2508" s="9">
        <v>0.95199999999999996</v>
      </c>
      <c r="N2508">
        <f t="shared" si="89"/>
        <v>0</v>
      </c>
    </row>
    <row r="2509" spans="2:14" x14ac:dyDescent="0.25">
      <c r="B2509" s="1"/>
      <c r="C2509" s="1"/>
      <c r="D2509" s="1"/>
      <c r="E2509" s="9">
        <v>10</v>
      </c>
      <c r="F2509" s="9">
        <v>4.0000000000000001E-3</v>
      </c>
      <c r="G2509" s="9">
        <v>151.392</v>
      </c>
      <c r="H2509" s="9">
        <v>11</v>
      </c>
      <c r="I2509" s="9">
        <v>212</v>
      </c>
      <c r="J2509" s="9">
        <v>-90</v>
      </c>
      <c r="K2509" s="9">
        <v>0.63700000000000001</v>
      </c>
      <c r="M2509" s="9">
        <v>0.63700000000000001</v>
      </c>
      <c r="N2509">
        <f t="shared" si="89"/>
        <v>0.2165</v>
      </c>
    </row>
    <row r="2510" spans="2:14" x14ac:dyDescent="0.25">
      <c r="B2510" s="1"/>
      <c r="C2510" s="1"/>
      <c r="D2510" s="1"/>
      <c r="E2510" s="9">
        <v>11</v>
      </c>
      <c r="F2510" s="10">
        <v>1.772E-4</v>
      </c>
      <c r="G2510" s="9">
        <v>34.6</v>
      </c>
      <c r="H2510" s="9">
        <v>24.667000000000002</v>
      </c>
      <c r="I2510" s="9">
        <v>43.332999999999998</v>
      </c>
      <c r="J2510" s="9">
        <v>-90</v>
      </c>
      <c r="K2510" s="9">
        <v>2.4E-2</v>
      </c>
    </row>
    <row r="2511" spans="2:14" x14ac:dyDescent="0.25">
      <c r="B2511" s="1"/>
      <c r="C2511" s="1"/>
      <c r="D2511" s="1"/>
      <c r="E2511" s="9">
        <v>12</v>
      </c>
      <c r="F2511" s="10">
        <v>3.5429999999999999E-4</v>
      </c>
      <c r="G2511" s="9">
        <v>86.8</v>
      </c>
      <c r="H2511" s="9">
        <v>31</v>
      </c>
      <c r="I2511" s="9">
        <v>123</v>
      </c>
      <c r="J2511" s="9">
        <v>-90</v>
      </c>
      <c r="K2511" s="9">
        <v>5.3999999999999999E-2</v>
      </c>
    </row>
    <row r="2512" spans="2:14" x14ac:dyDescent="0.25">
      <c r="B2512" s="1"/>
      <c r="C2512" s="1"/>
      <c r="D2512" s="1"/>
      <c r="E2512" s="9">
        <v>13</v>
      </c>
      <c r="F2512" s="10">
        <v>9.2119999999999995E-4</v>
      </c>
      <c r="G2512" s="9">
        <v>29.731000000000002</v>
      </c>
      <c r="H2512" s="9">
        <v>27.667000000000002</v>
      </c>
      <c r="I2512" s="9">
        <v>31.667000000000002</v>
      </c>
      <c r="J2512" s="9">
        <v>-90</v>
      </c>
      <c r="K2512" s="9">
        <v>0.14899999999999999</v>
      </c>
    </row>
    <row r="2513" spans="1:13" x14ac:dyDescent="0.25">
      <c r="B2513" s="1"/>
      <c r="C2513" s="1"/>
      <c r="D2513" s="1"/>
      <c r="E2513" s="9">
        <v>14</v>
      </c>
      <c r="F2513" s="9">
        <v>6.3739999999999997</v>
      </c>
      <c r="G2513" s="9">
        <v>224.04900000000001</v>
      </c>
      <c r="H2513" s="9">
        <v>0</v>
      </c>
      <c r="I2513" s="9">
        <v>255</v>
      </c>
      <c r="J2513" s="9">
        <v>0</v>
      </c>
      <c r="K2513" s="9">
        <v>0</v>
      </c>
    </row>
    <row r="2514" spans="1:13" x14ac:dyDescent="0.25">
      <c r="B2514" s="1"/>
      <c r="C2514" s="1"/>
      <c r="D2514" s="1"/>
      <c r="E2514" s="9">
        <v>15</v>
      </c>
      <c r="F2514" s="10">
        <v>9.2119999999999995E-4</v>
      </c>
      <c r="G2514" s="9">
        <v>26.974</v>
      </c>
      <c r="H2514" s="9">
        <v>26.332999999999998</v>
      </c>
      <c r="I2514" s="9">
        <v>30</v>
      </c>
      <c r="J2514" s="9">
        <v>-90</v>
      </c>
      <c r="K2514" s="9">
        <v>0.14899999999999999</v>
      </c>
    </row>
    <row r="2515" spans="1:13" x14ac:dyDescent="0.25">
      <c r="B2515" s="1"/>
      <c r="C2515" s="1"/>
      <c r="D2515" s="1"/>
      <c r="E2515" s="9">
        <v>16</v>
      </c>
      <c r="F2515" s="9">
        <v>6.3739999999999997</v>
      </c>
      <c r="G2515" s="9">
        <v>224.04900000000001</v>
      </c>
      <c r="H2515" s="9">
        <v>0</v>
      </c>
      <c r="I2515" s="9">
        <v>255</v>
      </c>
      <c r="J2515" s="9">
        <v>0</v>
      </c>
      <c r="K2515" s="9">
        <v>0</v>
      </c>
    </row>
    <row r="2516" spans="1:13" x14ac:dyDescent="0.25">
      <c r="B2516" s="1"/>
      <c r="C2516" s="1"/>
      <c r="D2516" s="1"/>
      <c r="E2516" s="9">
        <v>17</v>
      </c>
      <c r="F2516" s="10">
        <v>5.3149999999999996E-4</v>
      </c>
      <c r="G2516" s="9">
        <v>37.732999999999997</v>
      </c>
      <c r="H2516" s="9">
        <v>17.332999999999998</v>
      </c>
      <c r="I2516" s="9">
        <v>48.667000000000002</v>
      </c>
      <c r="J2516" s="9">
        <v>-90</v>
      </c>
      <c r="K2516" s="9">
        <v>8.3000000000000004E-2</v>
      </c>
    </row>
    <row r="2517" spans="1:13" x14ac:dyDescent="0.25">
      <c r="B2517" s="1"/>
      <c r="C2517" s="1"/>
      <c r="D2517" s="1"/>
      <c r="E2517" s="9">
        <v>18</v>
      </c>
      <c r="F2517" s="9">
        <v>6.3739999999999997</v>
      </c>
      <c r="G2517" s="9">
        <v>224.04900000000001</v>
      </c>
      <c r="H2517" s="9">
        <v>0</v>
      </c>
      <c r="I2517" s="9">
        <v>255</v>
      </c>
      <c r="J2517" s="9">
        <v>0</v>
      </c>
      <c r="K2517" s="9">
        <v>0</v>
      </c>
    </row>
    <row r="2518" spans="1:13" x14ac:dyDescent="0.25">
      <c r="B2518" s="1"/>
      <c r="C2518" s="1"/>
      <c r="D2518" s="1"/>
      <c r="E2518" s="9">
        <v>19</v>
      </c>
      <c r="F2518" s="9">
        <v>6.3739999999999997</v>
      </c>
      <c r="G2518" s="9">
        <v>224.04900000000001</v>
      </c>
      <c r="H2518" s="9">
        <v>0</v>
      </c>
      <c r="I2518" s="9">
        <v>255</v>
      </c>
      <c r="J2518" s="9">
        <v>0</v>
      </c>
      <c r="K2518" s="9">
        <v>0</v>
      </c>
    </row>
    <row r="2519" spans="1:13" x14ac:dyDescent="0.25">
      <c r="B2519" s="1"/>
      <c r="C2519" s="1"/>
      <c r="D2519" s="1"/>
      <c r="E2519" s="9">
        <v>20</v>
      </c>
      <c r="F2519" s="10">
        <v>7.7950000000000003E-4</v>
      </c>
      <c r="G2519" s="9">
        <v>39.712000000000003</v>
      </c>
      <c r="H2519" s="9">
        <v>25</v>
      </c>
      <c r="I2519" s="9">
        <v>84</v>
      </c>
      <c r="J2519" s="9">
        <v>-90</v>
      </c>
      <c r="K2519" s="9">
        <v>0.125</v>
      </c>
    </row>
    <row r="2520" spans="1:13" x14ac:dyDescent="0.25">
      <c r="B2520" s="1"/>
      <c r="C2520" s="1"/>
      <c r="D2520" s="1"/>
    </row>
    <row r="2521" spans="1:13" x14ac:dyDescent="0.25">
      <c r="B2521" s="1"/>
      <c r="C2521" s="1"/>
      <c r="D2521" s="1"/>
      <c r="E2521" s="1"/>
    </row>
    <row r="2522" spans="1:13" ht="18.600000000000001" customHeight="1" x14ac:dyDescent="0.25">
      <c r="B2522" t="s">
        <v>342</v>
      </c>
      <c r="C2522" s="1" t="s">
        <v>15</v>
      </c>
      <c r="D2522" s="1"/>
      <c r="E2522" s="1" t="s">
        <v>344</v>
      </c>
      <c r="F2522" t="s">
        <v>29</v>
      </c>
      <c r="G2522" s="1" t="s">
        <v>30</v>
      </c>
      <c r="H2522">
        <v>3</v>
      </c>
      <c r="I2522">
        <v>0.51</v>
      </c>
      <c r="J2522">
        <v>7.2744000000000003E-2</v>
      </c>
      <c r="K2522">
        <v>3</v>
      </c>
      <c r="L2522" s="1">
        <v>1.0109999999999999</v>
      </c>
      <c r="M2522">
        <v>0.19918</v>
      </c>
    </row>
    <row r="2523" spans="1:13" ht="18.600000000000001" customHeight="1" x14ac:dyDescent="0.25">
      <c r="B2523" t="s">
        <v>342</v>
      </c>
      <c r="C2523" s="1" t="s">
        <v>15</v>
      </c>
      <c r="D2523" s="1"/>
      <c r="E2523" s="1" t="s">
        <v>344</v>
      </c>
      <c r="F2523" t="s">
        <v>29</v>
      </c>
      <c r="G2523" t="s">
        <v>345</v>
      </c>
      <c r="H2523">
        <v>3</v>
      </c>
      <c r="I2523">
        <v>0.86499999999999999</v>
      </c>
      <c r="J2523">
        <v>0.16453999999999999</v>
      </c>
      <c r="K2523">
        <v>3</v>
      </c>
      <c r="L2523" s="1">
        <v>1.0109999999999999</v>
      </c>
      <c r="M2523">
        <v>9.0063999999999991E-2</v>
      </c>
    </row>
    <row r="2524" spans="1:13" s="1" customFormat="1" ht="18.600000000000001" customHeight="1" x14ac:dyDescent="0.25">
      <c r="A2524">
        <v>51</v>
      </c>
      <c r="B2524" t="s">
        <v>342</v>
      </c>
      <c r="C2524" s="1" t="s">
        <v>15</v>
      </c>
      <c r="E2524" s="1" t="s">
        <v>344</v>
      </c>
      <c r="F2524" t="s">
        <v>29</v>
      </c>
      <c r="G2524" t="s">
        <v>346</v>
      </c>
      <c r="H2524">
        <v>3</v>
      </c>
      <c r="I2524">
        <v>1.4059999999999999</v>
      </c>
      <c r="J2524">
        <v>0.16453999999999999</v>
      </c>
      <c r="K2524">
        <v>3</v>
      </c>
      <c r="L2524" s="1">
        <v>1.0209999999999999</v>
      </c>
      <c r="M2524" s="1">
        <v>0.14548800000000001</v>
      </c>
    </row>
    <row r="2525" spans="1:13" ht="18.600000000000001" customHeight="1" x14ac:dyDescent="0.25">
      <c r="B2525" t="s">
        <v>342</v>
      </c>
      <c r="C2525" s="1" t="s">
        <v>15</v>
      </c>
      <c r="D2525" s="1"/>
      <c r="E2525" s="1" t="s">
        <v>344</v>
      </c>
      <c r="F2525" t="s">
        <v>29</v>
      </c>
      <c r="G2525" t="s">
        <v>66</v>
      </c>
      <c r="H2525">
        <v>3</v>
      </c>
      <c r="I2525">
        <v>0.33700000000000002</v>
      </c>
      <c r="J2525">
        <v>0</v>
      </c>
      <c r="K2525">
        <v>3</v>
      </c>
      <c r="L2525" s="1">
        <v>1.0069999999999999</v>
      </c>
      <c r="M2525">
        <v>0.11604400000000001</v>
      </c>
    </row>
    <row r="2526" spans="1:13" ht="18.600000000000001" customHeight="1" x14ac:dyDescent="0.25">
      <c r="B2526" t="s">
        <v>342</v>
      </c>
      <c r="C2526" s="1" t="s">
        <v>15</v>
      </c>
      <c r="D2526" s="1"/>
      <c r="E2526" s="1" t="s">
        <v>344</v>
      </c>
      <c r="F2526" t="s">
        <v>29</v>
      </c>
      <c r="G2526" t="s">
        <v>99</v>
      </c>
      <c r="H2526">
        <v>3</v>
      </c>
      <c r="I2526">
        <v>0.94299999999999995</v>
      </c>
      <c r="J2526">
        <v>0.221696</v>
      </c>
      <c r="K2526">
        <v>3</v>
      </c>
      <c r="L2526" s="1">
        <v>0.999</v>
      </c>
      <c r="M2526">
        <v>0.23382</v>
      </c>
    </row>
    <row r="2527" spans="1:13" ht="18.600000000000001" customHeight="1" x14ac:dyDescent="0.25">
      <c r="B2527" t="s">
        <v>342</v>
      </c>
      <c r="C2527" s="1" t="s">
        <v>15</v>
      </c>
      <c r="D2527" s="1"/>
      <c r="E2527" s="1" t="s">
        <v>344</v>
      </c>
      <c r="F2527" t="s">
        <v>29</v>
      </c>
      <c r="G2527" t="s">
        <v>50</v>
      </c>
      <c r="H2527">
        <v>3</v>
      </c>
      <c r="I2527">
        <v>0.71599999999999997</v>
      </c>
      <c r="J2527">
        <v>7.4475999999999987E-2</v>
      </c>
      <c r="K2527">
        <v>3</v>
      </c>
      <c r="L2527" s="1">
        <v>0.99</v>
      </c>
      <c r="M2527">
        <v>0.131632</v>
      </c>
    </row>
    <row r="2528" spans="1:13" ht="18.600000000000001" customHeight="1" x14ac:dyDescent="0.25">
      <c r="B2528" t="s">
        <v>342</v>
      </c>
      <c r="C2528" s="1" t="s">
        <v>15</v>
      </c>
      <c r="D2528" s="1"/>
      <c r="E2528" s="1" t="s">
        <v>344</v>
      </c>
      <c r="F2528" t="s">
        <v>29</v>
      </c>
      <c r="G2528" t="s">
        <v>49</v>
      </c>
      <c r="H2528">
        <v>3</v>
      </c>
      <c r="I2528">
        <v>1.415</v>
      </c>
      <c r="J2528">
        <v>0.11777600000000001</v>
      </c>
      <c r="K2528">
        <v>3</v>
      </c>
      <c r="L2528" s="1">
        <v>0.98199999999999998</v>
      </c>
      <c r="M2528">
        <v>0.10218799999999999</v>
      </c>
    </row>
    <row r="2529" spans="2:14" ht="18.600000000000001" customHeight="1" x14ac:dyDescent="0.25">
      <c r="B2529" t="s">
        <v>342</v>
      </c>
      <c r="C2529" s="1" t="s">
        <v>15</v>
      </c>
      <c r="D2529" s="1"/>
      <c r="E2529" s="1" t="s">
        <v>344</v>
      </c>
      <c r="F2529" t="s">
        <v>29</v>
      </c>
      <c r="G2529" t="s">
        <v>43</v>
      </c>
      <c r="H2529">
        <v>3</v>
      </c>
      <c r="I2529">
        <v>0.77500000000000002</v>
      </c>
      <c r="J2529">
        <v>8.8331999999999994E-2</v>
      </c>
      <c r="K2529">
        <v>3</v>
      </c>
      <c r="L2529" s="1">
        <v>0.999</v>
      </c>
      <c r="M2529">
        <v>0.29097600000000001</v>
      </c>
    </row>
    <row r="2530" spans="2:14" ht="18.600000000000001" customHeight="1" x14ac:dyDescent="0.25">
      <c r="B2530" t="s">
        <v>342</v>
      </c>
      <c r="C2530" s="1" t="s">
        <v>15</v>
      </c>
      <c r="D2530" s="1"/>
      <c r="E2530" s="1" t="s">
        <v>344</v>
      </c>
      <c r="F2530" t="s">
        <v>29</v>
      </c>
      <c r="G2530" t="s">
        <v>47</v>
      </c>
      <c r="H2530">
        <v>3</v>
      </c>
      <c r="I2530">
        <v>0.42899999999999999</v>
      </c>
      <c r="J2530">
        <v>0</v>
      </c>
      <c r="K2530">
        <v>3</v>
      </c>
      <c r="L2530" s="1">
        <v>1.0069999999999999</v>
      </c>
      <c r="M2530">
        <v>0.263264</v>
      </c>
    </row>
    <row r="2531" spans="2:14" ht="18.600000000000001" customHeight="1" x14ac:dyDescent="0.25">
      <c r="B2531" t="s">
        <v>342</v>
      </c>
      <c r="C2531" s="1" t="s">
        <v>15</v>
      </c>
      <c r="D2531" s="1"/>
      <c r="E2531" s="1" t="s">
        <v>344</v>
      </c>
      <c r="F2531" t="s">
        <v>29</v>
      </c>
      <c r="G2531" t="s">
        <v>44</v>
      </c>
      <c r="H2531">
        <v>3</v>
      </c>
      <c r="I2531">
        <v>0.69099999999999995</v>
      </c>
      <c r="J2531">
        <v>0.221696</v>
      </c>
      <c r="K2531">
        <v>3</v>
      </c>
      <c r="L2531" s="1">
        <v>0.99</v>
      </c>
      <c r="M2531">
        <v>0.23382</v>
      </c>
    </row>
    <row r="2532" spans="2:14" x14ac:dyDescent="0.25">
      <c r="C2532" s="1"/>
      <c r="D2532" s="1"/>
      <c r="E2532" s="1"/>
      <c r="L2532" s="1"/>
    </row>
    <row r="2533" spans="2:14" x14ac:dyDescent="0.25">
      <c r="C2533" s="1"/>
      <c r="D2533" s="1"/>
      <c r="F2533" t="s">
        <v>373</v>
      </c>
      <c r="G2533" t="s">
        <v>374</v>
      </c>
      <c r="H2533" t="s">
        <v>375</v>
      </c>
      <c r="I2533" t="s">
        <v>376</v>
      </c>
      <c r="J2533" t="s">
        <v>377</v>
      </c>
      <c r="K2533" t="s">
        <v>378</v>
      </c>
      <c r="M2533" t="s">
        <v>379</v>
      </c>
      <c r="N2533" t="s">
        <v>380</v>
      </c>
    </row>
    <row r="2534" spans="2:14" x14ac:dyDescent="0.25">
      <c r="C2534" s="1"/>
      <c r="D2534" s="1"/>
      <c r="E2534" s="9">
        <v>1</v>
      </c>
      <c r="F2534" s="9">
        <v>5.0000000000000001E-3</v>
      </c>
      <c r="G2534" s="9">
        <v>249.477</v>
      </c>
      <c r="H2534" s="9">
        <v>0</v>
      </c>
      <c r="I2534" s="9">
        <v>255</v>
      </c>
      <c r="J2534" s="9">
        <v>-90</v>
      </c>
      <c r="K2534" s="9">
        <v>1.0109999999999999</v>
      </c>
      <c r="M2534" s="9">
        <v>1.0109999999999999</v>
      </c>
      <c r="N2534">
        <f>1.732*K2554</f>
        <v>0.19918</v>
      </c>
    </row>
    <row r="2535" spans="2:14" x14ac:dyDescent="0.25">
      <c r="C2535" s="1"/>
      <c r="D2535" s="1"/>
      <c r="E2535" s="9">
        <v>2</v>
      </c>
      <c r="F2535" s="9">
        <v>5.0000000000000001E-3</v>
      </c>
      <c r="G2535" s="9">
        <v>249.477</v>
      </c>
      <c r="H2535" s="9">
        <v>0</v>
      </c>
      <c r="I2535" s="9">
        <v>255</v>
      </c>
      <c r="J2535" s="9">
        <v>-90</v>
      </c>
      <c r="K2535" s="9">
        <v>1.0109999999999999</v>
      </c>
      <c r="M2535" s="9">
        <v>1.0109999999999999</v>
      </c>
      <c r="N2535">
        <f t="shared" ref="N2535:N2553" si="90">1.732*K2555</f>
        <v>9.0063999999999991E-2</v>
      </c>
    </row>
    <row r="2536" spans="2:14" x14ac:dyDescent="0.25">
      <c r="C2536" s="1"/>
      <c r="D2536" s="1"/>
      <c r="E2536" s="9">
        <v>3</v>
      </c>
      <c r="F2536" s="9">
        <v>5.0000000000000001E-3</v>
      </c>
      <c r="G2536" s="9">
        <v>247.477</v>
      </c>
      <c r="H2536" s="9">
        <v>0</v>
      </c>
      <c r="I2536" s="9">
        <v>255</v>
      </c>
      <c r="J2536" s="9">
        <v>-90</v>
      </c>
      <c r="K2536" s="9">
        <v>1.0209999999999999</v>
      </c>
      <c r="M2536" s="9">
        <v>1.0209999999999999</v>
      </c>
      <c r="N2536">
        <f t="shared" si="90"/>
        <v>0.14548800000000001</v>
      </c>
    </row>
    <row r="2537" spans="2:14" x14ac:dyDescent="0.25">
      <c r="C2537" s="1"/>
      <c r="D2537" s="1"/>
      <c r="E2537" s="9">
        <v>4</v>
      </c>
      <c r="F2537" s="9">
        <v>4.0000000000000001E-3</v>
      </c>
      <c r="G2537" s="9">
        <v>249.30500000000001</v>
      </c>
      <c r="H2537" s="9">
        <v>0</v>
      </c>
      <c r="I2537" s="9">
        <v>255</v>
      </c>
      <c r="J2537" s="9">
        <v>-90</v>
      </c>
      <c r="K2537" s="9">
        <v>1.0069999999999999</v>
      </c>
      <c r="M2537" s="9">
        <v>1.0069999999999999</v>
      </c>
      <c r="N2537">
        <f t="shared" si="90"/>
        <v>0.11604400000000001</v>
      </c>
    </row>
    <row r="2538" spans="2:14" x14ac:dyDescent="0.25">
      <c r="C2538" s="1"/>
      <c r="D2538" s="1"/>
      <c r="E2538" s="9">
        <v>5</v>
      </c>
      <c r="F2538" s="9">
        <v>4.0000000000000001E-3</v>
      </c>
      <c r="G2538" s="9">
        <v>250.61600000000001</v>
      </c>
      <c r="H2538" s="9">
        <v>0</v>
      </c>
      <c r="I2538" s="9">
        <v>255</v>
      </c>
      <c r="J2538" s="9">
        <v>-90</v>
      </c>
      <c r="K2538" s="9">
        <v>0.999</v>
      </c>
      <c r="M2538" s="9">
        <v>0.999</v>
      </c>
      <c r="N2538">
        <f t="shared" si="90"/>
        <v>0.23382</v>
      </c>
    </row>
    <row r="2539" spans="2:14" x14ac:dyDescent="0.25">
      <c r="C2539" s="1"/>
      <c r="D2539" s="1"/>
      <c r="E2539" s="9">
        <v>6</v>
      </c>
      <c r="F2539" s="9">
        <v>4.0000000000000001E-3</v>
      </c>
      <c r="G2539" s="9">
        <v>253.15299999999999</v>
      </c>
      <c r="H2539" s="9">
        <v>56</v>
      </c>
      <c r="I2539" s="9">
        <v>255</v>
      </c>
      <c r="J2539" s="9">
        <v>-90</v>
      </c>
      <c r="K2539" s="9">
        <v>0.99</v>
      </c>
      <c r="M2539" s="9">
        <v>0.99</v>
      </c>
      <c r="N2539">
        <f t="shared" si="90"/>
        <v>0.131632</v>
      </c>
    </row>
    <row r="2540" spans="2:14" x14ac:dyDescent="0.25">
      <c r="C2540" s="1"/>
      <c r="D2540" s="1"/>
      <c r="E2540" s="9">
        <v>7</v>
      </c>
      <c r="F2540" s="9">
        <v>4.0000000000000001E-3</v>
      </c>
      <c r="G2540" s="9">
        <v>254.51900000000001</v>
      </c>
      <c r="H2540" s="9">
        <v>153</v>
      </c>
      <c r="I2540" s="9">
        <v>255</v>
      </c>
      <c r="J2540" s="9">
        <v>-90</v>
      </c>
      <c r="K2540" s="9">
        <v>0.98199999999999998</v>
      </c>
      <c r="M2540" s="9">
        <v>0.98199999999999998</v>
      </c>
      <c r="N2540">
        <f t="shared" si="90"/>
        <v>0.10218799999999999</v>
      </c>
    </row>
    <row r="2541" spans="2:14" x14ac:dyDescent="0.25">
      <c r="C2541" s="1"/>
      <c r="D2541" s="1"/>
      <c r="E2541" s="9">
        <v>8</v>
      </c>
      <c r="F2541" s="9">
        <v>4.0000000000000001E-3</v>
      </c>
      <c r="G2541" s="9">
        <v>251.22399999999999</v>
      </c>
      <c r="H2541" s="9">
        <v>0</v>
      </c>
      <c r="I2541" s="9">
        <v>255</v>
      </c>
      <c r="J2541" s="9">
        <v>-90</v>
      </c>
      <c r="K2541" s="9">
        <v>0.999</v>
      </c>
      <c r="M2541" s="9">
        <v>0.999</v>
      </c>
      <c r="N2541">
        <f t="shared" si="90"/>
        <v>0.29097600000000001</v>
      </c>
    </row>
    <row r="2542" spans="2:14" x14ac:dyDescent="0.25">
      <c r="C2542" s="1"/>
      <c r="D2542" s="1"/>
      <c r="E2542" s="9">
        <v>9</v>
      </c>
      <c r="F2542" s="9">
        <v>4.0000000000000001E-3</v>
      </c>
      <c r="G2542" s="9">
        <v>249.31</v>
      </c>
      <c r="H2542" s="9">
        <v>0</v>
      </c>
      <c r="I2542" s="9">
        <v>255</v>
      </c>
      <c r="J2542" s="9">
        <v>-90</v>
      </c>
      <c r="K2542" s="9">
        <v>1.0069999999999999</v>
      </c>
      <c r="M2542" s="9">
        <v>1.0069999999999999</v>
      </c>
      <c r="N2542">
        <f t="shared" si="90"/>
        <v>0.263264</v>
      </c>
    </row>
    <row r="2543" spans="2:14" x14ac:dyDescent="0.25">
      <c r="C2543" s="1"/>
      <c r="D2543" s="1"/>
      <c r="E2543" s="9">
        <v>10</v>
      </c>
      <c r="F2543" s="9">
        <v>4.0000000000000001E-3</v>
      </c>
      <c r="G2543" s="9">
        <v>253.15299999999999</v>
      </c>
      <c r="H2543" s="9">
        <v>56</v>
      </c>
      <c r="I2543" s="9">
        <v>255</v>
      </c>
      <c r="J2543" s="9">
        <v>-90</v>
      </c>
      <c r="K2543" s="9">
        <v>0.99</v>
      </c>
      <c r="M2543" s="9">
        <v>0.99</v>
      </c>
      <c r="N2543">
        <f t="shared" si="90"/>
        <v>0.23382</v>
      </c>
    </row>
    <row r="2544" spans="2:14" x14ac:dyDescent="0.25">
      <c r="C2544" s="1"/>
      <c r="D2544" s="1"/>
      <c r="E2544" s="9">
        <v>11</v>
      </c>
      <c r="F2544" s="9">
        <v>3.0000000000000001E-3</v>
      </c>
      <c r="G2544" s="9">
        <v>0</v>
      </c>
      <c r="H2544" s="9">
        <v>0</v>
      </c>
      <c r="I2544" s="9">
        <v>0</v>
      </c>
      <c r="J2544" s="9">
        <v>-90</v>
      </c>
      <c r="K2544" s="9">
        <v>0.51</v>
      </c>
      <c r="M2544" s="9">
        <v>0.51</v>
      </c>
      <c r="N2544">
        <f t="shared" si="90"/>
        <v>7.2744000000000003E-2</v>
      </c>
    </row>
    <row r="2545" spans="3:14" x14ac:dyDescent="0.25">
      <c r="C2545" s="1"/>
      <c r="D2545" s="1"/>
      <c r="E2545" s="9">
        <v>12</v>
      </c>
      <c r="F2545" s="9">
        <v>5.0000000000000001E-3</v>
      </c>
      <c r="G2545" s="9">
        <v>6.76</v>
      </c>
      <c r="H2545" s="9">
        <v>0</v>
      </c>
      <c r="I2545" s="9">
        <v>255</v>
      </c>
      <c r="J2545" s="9">
        <v>-90</v>
      </c>
      <c r="K2545" s="9">
        <v>0.86499999999999999</v>
      </c>
      <c r="M2545" s="9">
        <v>0.86499999999999999</v>
      </c>
      <c r="N2545">
        <f t="shared" si="90"/>
        <v>0.16453999999999999</v>
      </c>
    </row>
    <row r="2546" spans="3:14" x14ac:dyDescent="0.25">
      <c r="C2546" s="1"/>
      <c r="D2546" s="1"/>
      <c r="E2546" s="9">
        <v>13</v>
      </c>
      <c r="F2546" s="9">
        <v>7.0000000000000001E-3</v>
      </c>
      <c r="G2546" s="9">
        <v>2.262</v>
      </c>
      <c r="H2546" s="9">
        <v>0</v>
      </c>
      <c r="I2546" s="9">
        <v>255</v>
      </c>
      <c r="J2546" s="9">
        <v>-90</v>
      </c>
      <c r="K2546" s="9">
        <v>1.4059999999999999</v>
      </c>
      <c r="M2546" s="9">
        <v>1.4059999999999999</v>
      </c>
      <c r="N2546">
        <f t="shared" si="90"/>
        <v>0.16453999999999999</v>
      </c>
    </row>
    <row r="2547" spans="3:14" x14ac:dyDescent="0.25">
      <c r="C2547" s="1"/>
      <c r="D2547" s="1"/>
      <c r="E2547" s="9">
        <v>14</v>
      </c>
      <c r="F2547" s="9">
        <v>1E-3</v>
      </c>
      <c r="G2547" s="9">
        <v>1.444</v>
      </c>
      <c r="H2547" s="9">
        <v>0</v>
      </c>
      <c r="I2547" s="9">
        <v>73</v>
      </c>
      <c r="J2547" s="9">
        <v>-90</v>
      </c>
      <c r="K2547" s="9">
        <v>0.33700000000000002</v>
      </c>
      <c r="M2547" s="9">
        <v>0.33700000000000002</v>
      </c>
      <c r="N2547">
        <f t="shared" si="90"/>
        <v>0</v>
      </c>
    </row>
    <row r="2548" spans="3:14" x14ac:dyDescent="0.25">
      <c r="C2548" s="1"/>
      <c r="D2548" s="1"/>
      <c r="E2548" s="9">
        <v>15</v>
      </c>
      <c r="F2548" s="9">
        <v>4.0000000000000001E-3</v>
      </c>
      <c r="G2548" s="9">
        <v>3.5999999999999997E-2</v>
      </c>
      <c r="H2548" s="9">
        <v>0</v>
      </c>
      <c r="I2548" s="9">
        <v>8</v>
      </c>
      <c r="J2548" s="9">
        <v>-90</v>
      </c>
      <c r="K2548" s="9">
        <v>0.94299999999999995</v>
      </c>
      <c r="M2548" s="9">
        <v>0.94299999999999995</v>
      </c>
      <c r="N2548">
        <f t="shared" si="90"/>
        <v>0.221696</v>
      </c>
    </row>
    <row r="2549" spans="3:14" x14ac:dyDescent="0.25">
      <c r="C2549" s="1"/>
      <c r="D2549" s="1"/>
      <c r="E2549" s="9">
        <v>16</v>
      </c>
      <c r="F2549" s="9">
        <v>3.0000000000000001E-3</v>
      </c>
      <c r="G2549" s="9">
        <v>3.2509999999999999</v>
      </c>
      <c r="H2549" s="9">
        <v>0</v>
      </c>
      <c r="I2549" s="9">
        <v>242</v>
      </c>
      <c r="J2549" s="9">
        <v>-90</v>
      </c>
      <c r="K2549" s="9">
        <v>0.71599999999999997</v>
      </c>
      <c r="M2549" s="9">
        <v>0.71599999999999997</v>
      </c>
      <c r="N2549">
        <f t="shared" si="90"/>
        <v>7.4475999999999987E-2</v>
      </c>
    </row>
    <row r="2550" spans="3:14" x14ac:dyDescent="0.25">
      <c r="C2550" s="1"/>
      <c r="D2550" s="1"/>
      <c r="E2550" s="9">
        <v>17</v>
      </c>
      <c r="F2550" s="9">
        <v>6.0000000000000001E-3</v>
      </c>
      <c r="G2550" s="9">
        <v>0.28199999999999997</v>
      </c>
      <c r="H2550" s="9">
        <v>0</v>
      </c>
      <c r="I2550" s="9">
        <v>86</v>
      </c>
      <c r="J2550" s="9">
        <v>-90</v>
      </c>
      <c r="K2550" s="9">
        <v>1.415</v>
      </c>
      <c r="M2550" s="9">
        <v>1.415</v>
      </c>
      <c r="N2550">
        <f t="shared" si="90"/>
        <v>0.11777600000000001</v>
      </c>
    </row>
    <row r="2551" spans="3:14" x14ac:dyDescent="0.25">
      <c r="C2551" s="1"/>
      <c r="D2551" s="1"/>
      <c r="E2551" s="9">
        <v>18</v>
      </c>
      <c r="F2551" s="9">
        <v>3.0000000000000001E-3</v>
      </c>
      <c r="G2551" s="9">
        <v>0.45900000000000002</v>
      </c>
      <c r="H2551" s="9">
        <v>0</v>
      </c>
      <c r="I2551" s="9">
        <v>44</v>
      </c>
      <c r="J2551" s="9">
        <v>-90</v>
      </c>
      <c r="K2551" s="9">
        <v>0.77500000000000002</v>
      </c>
      <c r="M2551" s="9">
        <v>0.77500000000000002</v>
      </c>
      <c r="N2551">
        <f t="shared" si="90"/>
        <v>8.8331999999999994E-2</v>
      </c>
    </row>
    <row r="2552" spans="3:14" x14ac:dyDescent="0.25">
      <c r="C2552" s="1"/>
      <c r="D2552" s="1"/>
      <c r="E2552" s="9">
        <v>19</v>
      </c>
      <c r="F2552" s="9">
        <v>2E-3</v>
      </c>
      <c r="G2552" s="9">
        <v>5.1260000000000003</v>
      </c>
      <c r="H2552" s="9">
        <v>0</v>
      </c>
      <c r="I2552" s="9">
        <v>246</v>
      </c>
      <c r="J2552" s="9">
        <v>-90</v>
      </c>
      <c r="K2552" s="9">
        <v>0.42899999999999999</v>
      </c>
      <c r="M2552" s="9">
        <v>0.42899999999999999</v>
      </c>
      <c r="N2552">
        <f t="shared" si="90"/>
        <v>0</v>
      </c>
    </row>
    <row r="2553" spans="3:14" x14ac:dyDescent="0.25">
      <c r="C2553" s="1"/>
      <c r="D2553" s="1"/>
      <c r="E2553" s="9">
        <v>20</v>
      </c>
      <c r="F2553" s="9">
        <v>3.0000000000000001E-3</v>
      </c>
      <c r="G2553" s="9">
        <v>1.036</v>
      </c>
      <c r="H2553" s="9">
        <v>0</v>
      </c>
      <c r="I2553" s="9">
        <v>113</v>
      </c>
      <c r="J2553" s="9">
        <v>-90</v>
      </c>
      <c r="K2553" s="9">
        <v>0.69099999999999995</v>
      </c>
      <c r="M2553" s="9">
        <v>0.69099999999999995</v>
      </c>
      <c r="N2553">
        <f t="shared" si="90"/>
        <v>0.221696</v>
      </c>
    </row>
    <row r="2554" spans="3:14" x14ac:dyDescent="0.25">
      <c r="C2554" s="1"/>
      <c r="D2554" s="1"/>
      <c r="E2554" s="9">
        <v>21</v>
      </c>
      <c r="F2554" s="10">
        <v>6.3049999999999998E-4</v>
      </c>
      <c r="G2554" s="9">
        <v>53.216999999999999</v>
      </c>
      <c r="H2554" s="9">
        <v>52</v>
      </c>
      <c r="I2554" s="9">
        <v>54</v>
      </c>
      <c r="J2554" s="9">
        <v>-90</v>
      </c>
      <c r="K2554" s="9">
        <v>0.115</v>
      </c>
    </row>
    <row r="2555" spans="3:14" x14ac:dyDescent="0.25">
      <c r="C2555" s="1"/>
      <c r="D2555" s="1"/>
      <c r="E2555" s="9">
        <v>22</v>
      </c>
      <c r="F2555" s="10">
        <v>3.0150000000000001E-4</v>
      </c>
      <c r="G2555" s="9">
        <v>81.364000000000004</v>
      </c>
      <c r="H2555" s="9">
        <v>22</v>
      </c>
      <c r="I2555" s="9">
        <v>255</v>
      </c>
      <c r="J2555" s="9">
        <v>-90</v>
      </c>
      <c r="K2555" s="9">
        <v>5.1999999999999998E-2</v>
      </c>
    </row>
    <row r="2556" spans="3:14" x14ac:dyDescent="0.25">
      <c r="C2556" s="1"/>
      <c r="D2556" s="1"/>
      <c r="E2556" s="9">
        <v>23</v>
      </c>
      <c r="F2556" s="10">
        <v>4.66E-4</v>
      </c>
      <c r="G2556" s="9">
        <v>60.529000000000003</v>
      </c>
      <c r="H2556" s="9">
        <v>0</v>
      </c>
      <c r="I2556" s="9">
        <v>239</v>
      </c>
      <c r="J2556" s="9">
        <v>-90</v>
      </c>
      <c r="K2556" s="9">
        <v>8.4000000000000005E-2</v>
      </c>
    </row>
    <row r="2557" spans="3:14" x14ac:dyDescent="0.25">
      <c r="C2557" s="1"/>
      <c r="D2557" s="1"/>
      <c r="E2557" s="9">
        <v>24</v>
      </c>
      <c r="F2557" s="10">
        <v>3.0140000000000001E-4</v>
      </c>
      <c r="G2557" s="9">
        <v>235.82400000000001</v>
      </c>
      <c r="H2557" s="9">
        <v>57</v>
      </c>
      <c r="I2557" s="9">
        <v>255</v>
      </c>
      <c r="J2557" s="9">
        <v>-90</v>
      </c>
      <c r="K2557" s="9">
        <v>6.7000000000000004E-2</v>
      </c>
    </row>
    <row r="2558" spans="3:14" x14ac:dyDescent="0.25">
      <c r="C2558" s="1"/>
      <c r="D2558" s="1"/>
      <c r="E2558" s="9">
        <v>25</v>
      </c>
      <c r="F2558" s="10">
        <v>5.8500000000000002E-4</v>
      </c>
      <c r="G2558" s="9">
        <v>135.45500000000001</v>
      </c>
      <c r="H2558" s="9">
        <v>116</v>
      </c>
      <c r="I2558" s="9">
        <v>138</v>
      </c>
      <c r="J2558" s="9">
        <v>-90</v>
      </c>
      <c r="K2558" s="9">
        <v>0.13500000000000001</v>
      </c>
    </row>
    <row r="2559" spans="3:14" x14ac:dyDescent="0.25">
      <c r="C2559" s="1"/>
      <c r="D2559" s="1"/>
      <c r="E2559" s="9">
        <v>26</v>
      </c>
      <c r="F2559" s="10">
        <v>3.368E-4</v>
      </c>
      <c r="G2559" s="9">
        <v>148.21100000000001</v>
      </c>
      <c r="H2559" s="9">
        <v>39</v>
      </c>
      <c r="I2559" s="9">
        <v>197</v>
      </c>
      <c r="J2559" s="9">
        <v>-90</v>
      </c>
      <c r="K2559" s="9">
        <v>7.5999999999999998E-2</v>
      </c>
    </row>
    <row r="2560" spans="3:14" x14ac:dyDescent="0.25">
      <c r="C2560" s="1"/>
      <c r="D2560" s="1"/>
      <c r="E2560" s="9">
        <v>27</v>
      </c>
      <c r="F2560" s="10">
        <v>2.6590000000000001E-4</v>
      </c>
      <c r="G2560" s="9">
        <v>201.46700000000001</v>
      </c>
      <c r="H2560" s="9">
        <v>52</v>
      </c>
      <c r="I2560" s="9">
        <v>239</v>
      </c>
      <c r="J2560" s="9">
        <v>-90</v>
      </c>
      <c r="K2560" s="9">
        <v>5.8999999999999997E-2</v>
      </c>
    </row>
    <row r="2561" spans="2:13" x14ac:dyDescent="0.25">
      <c r="C2561" s="1"/>
      <c r="D2561" s="1"/>
      <c r="E2561" s="9">
        <v>28</v>
      </c>
      <c r="F2561" s="10">
        <v>7.2690000000000005E-4</v>
      </c>
      <c r="G2561" s="9">
        <v>201.04900000000001</v>
      </c>
      <c r="H2561" s="9">
        <v>125</v>
      </c>
      <c r="I2561" s="9">
        <v>210</v>
      </c>
      <c r="J2561" s="9">
        <v>-90</v>
      </c>
      <c r="K2561" s="9">
        <v>0.16800000000000001</v>
      </c>
    </row>
    <row r="2562" spans="2:13" x14ac:dyDescent="0.25">
      <c r="C2562" s="1"/>
      <c r="D2562" s="1"/>
      <c r="E2562" s="9">
        <v>29</v>
      </c>
      <c r="F2562" s="10">
        <v>6.5600000000000001E-4</v>
      </c>
      <c r="G2562" s="9">
        <v>255</v>
      </c>
      <c r="H2562" s="9">
        <v>255</v>
      </c>
      <c r="I2562" s="9">
        <v>255</v>
      </c>
      <c r="J2562" s="9">
        <v>-90</v>
      </c>
      <c r="K2562" s="9">
        <v>0.152</v>
      </c>
    </row>
    <row r="2563" spans="2:13" x14ac:dyDescent="0.25">
      <c r="C2563" s="1"/>
      <c r="D2563" s="1"/>
      <c r="E2563" s="9">
        <v>30</v>
      </c>
      <c r="F2563" s="10">
        <v>5.8500000000000002E-4</v>
      </c>
      <c r="G2563" s="9">
        <v>146.364</v>
      </c>
      <c r="H2563" s="9">
        <v>36</v>
      </c>
      <c r="I2563" s="9">
        <v>255</v>
      </c>
      <c r="J2563" s="9">
        <v>-90</v>
      </c>
      <c r="K2563" s="9">
        <v>0.13500000000000001</v>
      </c>
    </row>
    <row r="2564" spans="2:13" x14ac:dyDescent="0.25">
      <c r="C2564" s="1"/>
      <c r="D2564" s="1"/>
      <c r="E2564" s="9">
        <v>31</v>
      </c>
      <c r="F2564" s="10">
        <v>2.4929999999999999E-4</v>
      </c>
      <c r="G2564" s="9">
        <v>37.222000000000001</v>
      </c>
      <c r="H2564" s="9">
        <v>0</v>
      </c>
      <c r="I2564" s="9">
        <v>91</v>
      </c>
      <c r="J2564" s="9">
        <v>-90</v>
      </c>
      <c r="K2564" s="9">
        <v>4.2000000000000003E-2</v>
      </c>
    </row>
    <row r="2565" spans="2:13" x14ac:dyDescent="0.25">
      <c r="C2565" s="1"/>
      <c r="D2565" s="1"/>
      <c r="E2565" s="9">
        <v>32</v>
      </c>
      <c r="F2565" s="10">
        <v>5.2630000000000005E-4</v>
      </c>
      <c r="G2565" s="9">
        <v>51.210999999999999</v>
      </c>
      <c r="H2565" s="9">
        <v>0</v>
      </c>
      <c r="I2565" s="9">
        <v>58</v>
      </c>
      <c r="J2565" s="9">
        <v>-90</v>
      </c>
      <c r="K2565" s="9">
        <v>9.5000000000000001E-2</v>
      </c>
    </row>
    <row r="2566" spans="2:13" x14ac:dyDescent="0.25">
      <c r="C2566" s="1"/>
      <c r="D2566" s="1"/>
      <c r="E2566" s="9">
        <v>33</v>
      </c>
      <c r="F2566" s="10">
        <v>5.2630000000000005E-4</v>
      </c>
      <c r="G2566" s="9">
        <v>215.26300000000001</v>
      </c>
      <c r="H2566" s="9">
        <v>0</v>
      </c>
      <c r="I2566" s="9">
        <v>255</v>
      </c>
      <c r="J2566" s="9">
        <v>-90</v>
      </c>
      <c r="K2566" s="9">
        <v>9.5000000000000001E-2</v>
      </c>
    </row>
    <row r="2567" spans="2:13" x14ac:dyDescent="0.25">
      <c r="C2567" s="1"/>
      <c r="D2567" s="1"/>
      <c r="E2567" s="9">
        <v>34</v>
      </c>
      <c r="F2567" s="9">
        <v>12.938000000000001</v>
      </c>
      <c r="G2567" s="9">
        <v>209.548</v>
      </c>
      <c r="H2567" s="9">
        <v>0</v>
      </c>
      <c r="I2567" s="9">
        <v>255</v>
      </c>
      <c r="J2567" s="9">
        <v>0</v>
      </c>
      <c r="K2567" s="9">
        <v>0</v>
      </c>
    </row>
    <row r="2568" spans="2:13" x14ac:dyDescent="0.25">
      <c r="C2568" s="1"/>
      <c r="D2568" s="1"/>
      <c r="E2568" s="9">
        <v>35</v>
      </c>
      <c r="F2568" s="10">
        <v>5.6130000000000004E-4</v>
      </c>
      <c r="G2568" s="9">
        <v>139</v>
      </c>
      <c r="H2568" s="9">
        <v>98</v>
      </c>
      <c r="I2568" s="9">
        <v>255</v>
      </c>
      <c r="J2568" s="9">
        <v>-90</v>
      </c>
      <c r="K2568" s="9">
        <v>0.128</v>
      </c>
    </row>
    <row r="2569" spans="2:13" x14ac:dyDescent="0.25">
      <c r="C2569" s="1"/>
      <c r="D2569" s="1"/>
      <c r="E2569" s="9">
        <v>36</v>
      </c>
      <c r="F2569" s="10">
        <v>1.9919999999999999E-4</v>
      </c>
      <c r="G2569" s="9">
        <v>154.636</v>
      </c>
      <c r="H2569" s="9">
        <v>70</v>
      </c>
      <c r="I2569" s="9">
        <v>229</v>
      </c>
      <c r="J2569" s="9">
        <v>-90</v>
      </c>
      <c r="K2569" s="9">
        <v>4.2999999999999997E-2</v>
      </c>
      <c r="L2569" s="1"/>
    </row>
    <row r="2570" spans="2:13" x14ac:dyDescent="0.25">
      <c r="C2570" s="1"/>
      <c r="D2570" s="1"/>
      <c r="E2570" s="9">
        <v>37</v>
      </c>
      <c r="F2570" s="10">
        <v>3.078E-4</v>
      </c>
      <c r="G2570" s="9">
        <v>162.471</v>
      </c>
      <c r="H2570" s="9">
        <v>61</v>
      </c>
      <c r="I2570" s="9">
        <v>184</v>
      </c>
      <c r="J2570" s="9">
        <v>-90</v>
      </c>
      <c r="K2570" s="9">
        <v>6.8000000000000005E-2</v>
      </c>
      <c r="L2570" s="1"/>
    </row>
    <row r="2571" spans="2:13" x14ac:dyDescent="0.25">
      <c r="C2571" s="1"/>
      <c r="D2571" s="1"/>
      <c r="E2571" s="9">
        <v>38</v>
      </c>
      <c r="F2571" s="10">
        <v>2.354E-4</v>
      </c>
      <c r="G2571" s="9">
        <v>212.923</v>
      </c>
      <c r="H2571" s="9">
        <v>44</v>
      </c>
      <c r="I2571" s="9">
        <v>255</v>
      </c>
      <c r="J2571" s="9">
        <v>-90</v>
      </c>
      <c r="K2571" s="9">
        <v>5.0999999999999997E-2</v>
      </c>
      <c r="L2571" s="1"/>
    </row>
    <row r="2572" spans="2:13" x14ac:dyDescent="0.25">
      <c r="C2572" s="1"/>
      <c r="D2572" s="1"/>
      <c r="E2572" s="9">
        <v>39</v>
      </c>
      <c r="F2572" s="9">
        <v>12.938000000000001</v>
      </c>
      <c r="G2572" s="9">
        <v>209.548</v>
      </c>
      <c r="H2572" s="9">
        <v>0</v>
      </c>
      <c r="I2572" s="9">
        <v>255</v>
      </c>
      <c r="J2572" s="9">
        <v>0</v>
      </c>
      <c r="K2572" s="9">
        <v>0</v>
      </c>
      <c r="L2572" s="1"/>
    </row>
    <row r="2573" spans="2:13" x14ac:dyDescent="0.25">
      <c r="C2573" s="1"/>
      <c r="D2573" s="1"/>
      <c r="E2573" s="9">
        <v>40</v>
      </c>
      <c r="F2573" s="10">
        <v>5.6130000000000004E-4</v>
      </c>
      <c r="G2573" s="9">
        <v>243.09700000000001</v>
      </c>
      <c r="H2573" s="9">
        <v>112</v>
      </c>
      <c r="I2573" s="9">
        <v>255</v>
      </c>
      <c r="J2573" s="9">
        <v>-90</v>
      </c>
      <c r="K2573" s="9">
        <v>0.128</v>
      </c>
      <c r="L2573" s="1"/>
    </row>
    <row r="2574" spans="2:13" x14ac:dyDescent="0.25">
      <c r="C2574" s="1"/>
      <c r="D2574" s="1"/>
      <c r="L2574" s="1"/>
    </row>
    <row r="2575" spans="2:13" ht="18.600000000000001" customHeight="1" x14ac:dyDescent="0.25">
      <c r="B2575" s="1" t="s">
        <v>342</v>
      </c>
      <c r="C2575" s="1" t="s">
        <v>15</v>
      </c>
      <c r="D2575" s="1"/>
      <c r="E2575" s="1" t="s">
        <v>344</v>
      </c>
      <c r="F2575" t="s">
        <v>29</v>
      </c>
      <c r="G2575" s="1" t="s">
        <v>31</v>
      </c>
      <c r="H2575">
        <v>3</v>
      </c>
      <c r="I2575">
        <v>0.54400000000000004</v>
      </c>
      <c r="J2575">
        <v>0.100456</v>
      </c>
      <c r="K2575">
        <v>3</v>
      </c>
      <c r="L2575" s="1">
        <v>1.0049999999999999</v>
      </c>
      <c r="M2575">
        <v>0.25806799999999996</v>
      </c>
    </row>
    <row r="2576" spans="2:13" ht="18.600000000000001" customHeight="1" x14ac:dyDescent="0.25">
      <c r="B2576" s="1" t="s">
        <v>342</v>
      </c>
      <c r="C2576" s="1" t="s">
        <v>15</v>
      </c>
      <c r="D2576" s="1"/>
      <c r="E2576" s="1" t="s">
        <v>344</v>
      </c>
      <c r="F2576" t="s">
        <v>29</v>
      </c>
      <c r="G2576" t="s">
        <v>5</v>
      </c>
      <c r="H2576">
        <v>3</v>
      </c>
      <c r="I2576">
        <v>0.26400000000000001</v>
      </c>
      <c r="J2576">
        <v>0</v>
      </c>
      <c r="K2576">
        <v>3</v>
      </c>
      <c r="L2576">
        <v>1.012</v>
      </c>
      <c r="M2576">
        <v>0.315224</v>
      </c>
    </row>
    <row r="2577" spans="1:14" s="1" customFormat="1" ht="18.600000000000001" customHeight="1" x14ac:dyDescent="0.25">
      <c r="A2577" s="1">
        <v>52</v>
      </c>
      <c r="B2577" s="1" t="s">
        <v>342</v>
      </c>
      <c r="C2577" s="1" t="s">
        <v>15</v>
      </c>
      <c r="E2577" s="1" t="s">
        <v>344</v>
      </c>
      <c r="F2577" t="s">
        <v>29</v>
      </c>
      <c r="G2577" t="s">
        <v>32</v>
      </c>
      <c r="H2577">
        <v>3</v>
      </c>
      <c r="I2577">
        <v>0.67200000000000004</v>
      </c>
      <c r="J2577">
        <v>0.20091200000000001</v>
      </c>
      <c r="K2577">
        <v>3</v>
      </c>
      <c r="L2577">
        <v>0.98899999999999999</v>
      </c>
      <c r="M2577" s="1">
        <v>0.21476799999999999</v>
      </c>
    </row>
    <row r="2578" spans="1:14" ht="18.600000000000001" customHeight="1" x14ac:dyDescent="0.25">
      <c r="B2578" s="1" t="s">
        <v>342</v>
      </c>
      <c r="C2578" s="1" t="s">
        <v>15</v>
      </c>
      <c r="D2578" s="1"/>
      <c r="E2578" s="1" t="s">
        <v>344</v>
      </c>
      <c r="F2578" t="s">
        <v>29</v>
      </c>
      <c r="G2578" t="s">
        <v>33</v>
      </c>
      <c r="H2578">
        <v>3</v>
      </c>
      <c r="I2578">
        <v>0.13600000000000001</v>
      </c>
      <c r="J2578">
        <v>2.9444000000000001E-2</v>
      </c>
      <c r="K2578">
        <v>3</v>
      </c>
      <c r="L2578">
        <v>1.02</v>
      </c>
      <c r="M2578">
        <v>0.17146800000000001</v>
      </c>
    </row>
    <row r="2579" spans="1:14" ht="18.600000000000001" customHeight="1" x14ac:dyDescent="0.25">
      <c r="B2579" s="1" t="s">
        <v>342</v>
      </c>
      <c r="C2579" s="1" t="s">
        <v>15</v>
      </c>
      <c r="D2579" s="1"/>
      <c r="E2579" s="1" t="s">
        <v>344</v>
      </c>
      <c r="F2579" t="s">
        <v>29</v>
      </c>
      <c r="G2579" t="s">
        <v>56</v>
      </c>
      <c r="H2579">
        <v>3</v>
      </c>
      <c r="I2579">
        <v>0.65600000000000003</v>
      </c>
      <c r="J2579">
        <v>0.157612</v>
      </c>
      <c r="K2579">
        <v>3</v>
      </c>
      <c r="L2579">
        <v>1.012</v>
      </c>
      <c r="M2579">
        <v>0.30136799999999997</v>
      </c>
    </row>
    <row r="2580" spans="1:14" ht="18.600000000000001" customHeight="1" x14ac:dyDescent="0.25">
      <c r="B2580" s="1" t="s">
        <v>342</v>
      </c>
      <c r="C2580" s="1" t="s">
        <v>15</v>
      </c>
      <c r="D2580" s="1"/>
      <c r="E2580" s="1" t="s">
        <v>344</v>
      </c>
      <c r="F2580" t="s">
        <v>29</v>
      </c>
      <c r="G2580" t="s">
        <v>73</v>
      </c>
      <c r="H2580">
        <v>3</v>
      </c>
      <c r="I2580">
        <v>0.46400000000000002</v>
      </c>
      <c r="J2580">
        <v>0.14375599999999999</v>
      </c>
      <c r="K2580">
        <v>3</v>
      </c>
      <c r="L2580">
        <v>1.012</v>
      </c>
      <c r="M2580">
        <v>0.271924</v>
      </c>
    </row>
    <row r="2581" spans="1:14" ht="18.600000000000001" customHeight="1" x14ac:dyDescent="0.25">
      <c r="B2581" s="1" t="s">
        <v>342</v>
      </c>
      <c r="C2581" s="1" t="s">
        <v>15</v>
      </c>
      <c r="D2581" s="1"/>
      <c r="E2581" s="1" t="s">
        <v>344</v>
      </c>
      <c r="F2581" t="s">
        <v>29</v>
      </c>
      <c r="G2581" t="s">
        <v>204</v>
      </c>
      <c r="H2581">
        <v>3</v>
      </c>
      <c r="I2581">
        <v>0.68799999999999994</v>
      </c>
      <c r="J2581">
        <v>7.1012000000000006E-2</v>
      </c>
      <c r="K2581">
        <v>3</v>
      </c>
      <c r="L2581">
        <v>1.0169999999999999</v>
      </c>
      <c r="M2581">
        <v>0.157612</v>
      </c>
    </row>
    <row r="2582" spans="1:14" ht="18.600000000000001" customHeight="1" x14ac:dyDescent="0.25">
      <c r="B2582" s="1" t="s">
        <v>342</v>
      </c>
      <c r="C2582" s="1" t="s">
        <v>15</v>
      </c>
      <c r="D2582" s="1"/>
      <c r="E2582" s="1" t="s">
        <v>344</v>
      </c>
      <c r="F2582" t="s">
        <v>29</v>
      </c>
      <c r="G2582" t="s">
        <v>300</v>
      </c>
      <c r="H2582">
        <v>3</v>
      </c>
      <c r="I2582">
        <v>0.76200000000000001</v>
      </c>
      <c r="J2582">
        <v>8.660000000000001E-2</v>
      </c>
      <c r="K2582">
        <v>3</v>
      </c>
      <c r="L2582">
        <v>1.0169999999999999</v>
      </c>
      <c r="M2582">
        <v>0.14375599999999999</v>
      </c>
    </row>
    <row r="2583" spans="1:14" ht="18.600000000000001" customHeight="1" x14ac:dyDescent="0.25">
      <c r="B2583" s="1" t="s">
        <v>342</v>
      </c>
      <c r="C2583" s="1" t="s">
        <v>15</v>
      </c>
      <c r="D2583" s="1"/>
      <c r="E2583" s="1" t="s">
        <v>344</v>
      </c>
      <c r="F2583" t="s">
        <v>29</v>
      </c>
      <c r="G2583" t="s">
        <v>134</v>
      </c>
      <c r="H2583">
        <v>3</v>
      </c>
      <c r="I2583">
        <v>1.127</v>
      </c>
      <c r="J2583">
        <v>0.44512400000000002</v>
      </c>
      <c r="K2583">
        <v>3</v>
      </c>
      <c r="L2583">
        <v>1.0169999999999999</v>
      </c>
      <c r="M2583">
        <v>0.51613599999999993</v>
      </c>
    </row>
    <row r="2584" spans="1:14" x14ac:dyDescent="0.25">
      <c r="B2584" s="1"/>
      <c r="C2584" s="1"/>
      <c r="D2584" s="1"/>
      <c r="E2584" s="1"/>
    </row>
    <row r="2585" spans="1:14" x14ac:dyDescent="0.25">
      <c r="B2585" s="1"/>
      <c r="C2585" s="1"/>
      <c r="D2585" s="1"/>
      <c r="F2585" t="s">
        <v>373</v>
      </c>
      <c r="G2585" t="s">
        <v>374</v>
      </c>
      <c r="H2585" t="s">
        <v>375</v>
      </c>
      <c r="I2585" t="s">
        <v>376</v>
      </c>
      <c r="J2585" t="s">
        <v>377</v>
      </c>
      <c r="K2585" t="s">
        <v>378</v>
      </c>
      <c r="M2585" t="s">
        <v>379</v>
      </c>
      <c r="N2585" t="s">
        <v>380</v>
      </c>
    </row>
    <row r="2586" spans="1:14" x14ac:dyDescent="0.25">
      <c r="B2586" s="1"/>
      <c r="C2586" s="1"/>
      <c r="D2586" s="1"/>
      <c r="E2586" s="9">
        <v>1</v>
      </c>
      <c r="F2586" s="9">
        <v>8.0000000000000002E-3</v>
      </c>
      <c r="G2586" s="9">
        <v>253.24199999999999</v>
      </c>
      <c r="H2586" s="9">
        <v>143.333</v>
      </c>
      <c r="I2586" s="9">
        <v>255</v>
      </c>
      <c r="J2586" s="9">
        <v>-90</v>
      </c>
      <c r="K2586" s="9">
        <v>1.0049999999999999</v>
      </c>
      <c r="M2586" s="9">
        <v>1.0049999999999999</v>
      </c>
      <c r="N2586">
        <f>1.732*K2604</f>
        <v>0.25806799999999996</v>
      </c>
    </row>
    <row r="2587" spans="1:14" x14ac:dyDescent="0.25">
      <c r="B2587" s="1"/>
      <c r="C2587" s="1"/>
      <c r="D2587" s="1"/>
      <c r="E2587" s="9">
        <v>2</v>
      </c>
      <c r="F2587" s="9">
        <v>8.0000000000000002E-3</v>
      </c>
      <c r="G2587" s="9">
        <v>253.28899999999999</v>
      </c>
      <c r="H2587" s="9">
        <v>143.333</v>
      </c>
      <c r="I2587" s="9">
        <v>255</v>
      </c>
      <c r="J2587" s="9">
        <v>-90</v>
      </c>
      <c r="K2587" s="9">
        <v>1.012</v>
      </c>
      <c r="M2587" s="9">
        <v>1.012</v>
      </c>
      <c r="N2587">
        <f t="shared" ref="N2587:N2603" si="91">1.732*K2605</f>
        <v>0.315224</v>
      </c>
    </row>
    <row r="2588" spans="1:14" x14ac:dyDescent="0.25">
      <c r="B2588" s="1"/>
      <c r="C2588" s="1"/>
      <c r="D2588" s="1"/>
      <c r="E2588" s="9">
        <v>3</v>
      </c>
      <c r="F2588" s="9">
        <v>8.0000000000000002E-3</v>
      </c>
      <c r="G2588" s="9">
        <v>254.048</v>
      </c>
      <c r="H2588" s="9">
        <v>143.333</v>
      </c>
      <c r="I2588" s="9">
        <v>255</v>
      </c>
      <c r="J2588" s="9">
        <v>-90</v>
      </c>
      <c r="K2588" s="9">
        <v>0.98899999999999999</v>
      </c>
      <c r="M2588" s="9">
        <v>0.98899999999999999</v>
      </c>
      <c r="N2588">
        <f t="shared" si="91"/>
        <v>0.21476799999999999</v>
      </c>
    </row>
    <row r="2589" spans="1:14" x14ac:dyDescent="0.25">
      <c r="B2589" s="1"/>
      <c r="C2589" s="1"/>
      <c r="D2589" s="1"/>
      <c r="E2589" s="9">
        <v>4</v>
      </c>
      <c r="F2589" s="9">
        <v>8.0000000000000002E-3</v>
      </c>
      <c r="G2589" s="9">
        <v>250.68199999999999</v>
      </c>
      <c r="H2589" s="9">
        <v>121.667</v>
      </c>
      <c r="I2589" s="9">
        <v>255</v>
      </c>
      <c r="J2589" s="9">
        <v>-90</v>
      </c>
      <c r="K2589" s="9">
        <v>1.02</v>
      </c>
      <c r="M2589" s="9">
        <v>1.02</v>
      </c>
      <c r="N2589">
        <f t="shared" si="91"/>
        <v>0.17146800000000001</v>
      </c>
    </row>
    <row r="2590" spans="1:14" x14ac:dyDescent="0.25">
      <c r="B2590" s="1"/>
      <c r="C2590" s="1"/>
      <c r="D2590" s="1"/>
      <c r="E2590" s="9">
        <v>5</v>
      </c>
      <c r="F2590" s="9">
        <v>8.0000000000000002E-3</v>
      </c>
      <c r="G2590" s="9">
        <v>252.44399999999999</v>
      </c>
      <c r="H2590" s="9">
        <v>107</v>
      </c>
      <c r="I2590" s="9">
        <v>255</v>
      </c>
      <c r="J2590" s="9">
        <v>-90</v>
      </c>
      <c r="K2590" s="9">
        <v>1.012</v>
      </c>
      <c r="M2590" s="9">
        <v>1.012</v>
      </c>
      <c r="N2590">
        <f t="shared" si="91"/>
        <v>0.30136799999999997</v>
      </c>
    </row>
    <row r="2591" spans="1:14" x14ac:dyDescent="0.25">
      <c r="B2591" s="1"/>
      <c r="C2591" s="1"/>
      <c r="D2591" s="1"/>
      <c r="E2591" s="9">
        <v>6</v>
      </c>
      <c r="F2591" s="9">
        <v>8.0000000000000002E-3</v>
      </c>
      <c r="G2591" s="9">
        <v>252.904</v>
      </c>
      <c r="H2591" s="9">
        <v>147</v>
      </c>
      <c r="I2591" s="9">
        <v>255</v>
      </c>
      <c r="J2591" s="9">
        <v>-90</v>
      </c>
      <c r="K2591" s="9">
        <v>1.012</v>
      </c>
      <c r="M2591" s="9">
        <v>1.012</v>
      </c>
      <c r="N2591">
        <f t="shared" si="91"/>
        <v>0.271924</v>
      </c>
    </row>
    <row r="2592" spans="1:14" x14ac:dyDescent="0.25">
      <c r="B2592" s="1"/>
      <c r="C2592" s="1"/>
      <c r="D2592" s="1"/>
      <c r="E2592" s="9">
        <v>7</v>
      </c>
      <c r="F2592" s="9">
        <v>8.9999999999999993E-3</v>
      </c>
      <c r="G2592" s="9">
        <v>253.18199999999999</v>
      </c>
      <c r="H2592" s="9">
        <v>152.667</v>
      </c>
      <c r="I2592" s="9">
        <v>255</v>
      </c>
      <c r="J2592" s="9">
        <v>-90</v>
      </c>
      <c r="K2592" s="9">
        <v>1.0169999999999999</v>
      </c>
      <c r="M2592" s="9">
        <v>1.0169999999999999</v>
      </c>
      <c r="N2592">
        <f t="shared" si="91"/>
        <v>0.157612</v>
      </c>
    </row>
    <row r="2593" spans="2:14" x14ac:dyDescent="0.25">
      <c r="B2593" s="1"/>
      <c r="C2593" s="1"/>
      <c r="D2593" s="1"/>
      <c r="E2593" s="9">
        <v>8</v>
      </c>
      <c r="F2593" s="9">
        <v>8.9999999999999993E-3</v>
      </c>
      <c r="G2593" s="9">
        <v>253.18199999999999</v>
      </c>
      <c r="H2593" s="9">
        <v>152.667</v>
      </c>
      <c r="I2593" s="9">
        <v>255</v>
      </c>
      <c r="J2593" s="9">
        <v>-90</v>
      </c>
      <c r="K2593" s="9">
        <v>1.0169999999999999</v>
      </c>
      <c r="M2593" s="9">
        <v>1.0169999999999999</v>
      </c>
      <c r="N2593">
        <f t="shared" si="91"/>
        <v>0.14375599999999999</v>
      </c>
    </row>
    <row r="2594" spans="2:14" x14ac:dyDescent="0.25">
      <c r="B2594" s="1"/>
      <c r="C2594" s="1"/>
      <c r="D2594" s="1"/>
      <c r="E2594" s="9">
        <v>9</v>
      </c>
      <c r="F2594" s="9">
        <v>8.9999999999999993E-3</v>
      </c>
      <c r="G2594" s="9">
        <v>253.17599999999999</v>
      </c>
      <c r="H2594" s="9">
        <v>152.667</v>
      </c>
      <c r="I2594" s="9">
        <v>255</v>
      </c>
      <c r="J2594" s="9">
        <v>-90</v>
      </c>
      <c r="K2594" s="9">
        <v>1.0169999999999999</v>
      </c>
      <c r="M2594" s="9">
        <v>1.0169999999999999</v>
      </c>
      <c r="N2594">
        <f t="shared" si="91"/>
        <v>0.51613599999999993</v>
      </c>
    </row>
    <row r="2595" spans="2:14" x14ac:dyDescent="0.25">
      <c r="B2595" s="1"/>
      <c r="C2595" s="1"/>
      <c r="D2595" s="1"/>
      <c r="E2595" s="9">
        <v>10</v>
      </c>
      <c r="F2595" s="9">
        <v>4.0000000000000001E-3</v>
      </c>
      <c r="G2595" s="9">
        <v>33.497999999999998</v>
      </c>
      <c r="H2595" s="9">
        <v>20.667000000000002</v>
      </c>
      <c r="I2595" s="9">
        <v>86.667000000000002</v>
      </c>
      <c r="J2595" s="9">
        <v>-90</v>
      </c>
      <c r="K2595" s="9">
        <v>0.54400000000000004</v>
      </c>
      <c r="M2595" s="9">
        <v>0.54400000000000004</v>
      </c>
      <c r="N2595">
        <f t="shared" si="91"/>
        <v>0.100456</v>
      </c>
    </row>
    <row r="2596" spans="2:14" x14ac:dyDescent="0.25">
      <c r="B2596" s="1"/>
      <c r="C2596" s="1"/>
      <c r="D2596" s="1"/>
      <c r="E2596" s="9">
        <v>11</v>
      </c>
      <c r="F2596" s="9">
        <v>2E-3</v>
      </c>
      <c r="G2596" s="9">
        <v>34.069000000000003</v>
      </c>
      <c r="H2596" s="9">
        <v>26.667000000000002</v>
      </c>
      <c r="I2596" s="9">
        <v>67</v>
      </c>
      <c r="J2596" s="9">
        <v>-90</v>
      </c>
      <c r="K2596" s="9">
        <v>0.26400000000000001</v>
      </c>
      <c r="M2596" s="9">
        <v>0.26400000000000001</v>
      </c>
      <c r="N2596">
        <f t="shared" si="91"/>
        <v>0</v>
      </c>
    </row>
    <row r="2597" spans="2:14" x14ac:dyDescent="0.25">
      <c r="B2597" s="1"/>
      <c r="C2597" s="1"/>
      <c r="D2597" s="1"/>
      <c r="E2597" s="9">
        <v>12</v>
      </c>
      <c r="F2597" s="9">
        <v>5.0000000000000001E-3</v>
      </c>
      <c r="G2597" s="9">
        <v>34.924999999999997</v>
      </c>
      <c r="H2597" s="9">
        <v>25.667000000000002</v>
      </c>
      <c r="I2597" s="9">
        <v>216.333</v>
      </c>
      <c r="J2597" s="9">
        <v>-90</v>
      </c>
      <c r="K2597" s="9">
        <v>0.67200000000000004</v>
      </c>
      <c r="M2597" s="9">
        <v>0.67200000000000004</v>
      </c>
      <c r="N2597">
        <f t="shared" si="91"/>
        <v>0.20091200000000001</v>
      </c>
    </row>
    <row r="2598" spans="2:14" x14ac:dyDescent="0.25">
      <c r="B2598" s="1"/>
      <c r="C2598" s="1"/>
      <c r="D2598" s="1"/>
      <c r="E2598" s="9">
        <v>13</v>
      </c>
      <c r="F2598" s="9">
        <v>1E-3</v>
      </c>
      <c r="G2598" s="9">
        <v>41.5</v>
      </c>
      <c r="H2598" s="9">
        <v>26.667000000000002</v>
      </c>
      <c r="I2598" s="9">
        <v>180.667</v>
      </c>
      <c r="J2598" s="9">
        <v>-90</v>
      </c>
      <c r="K2598" s="9">
        <v>0.13600000000000001</v>
      </c>
      <c r="M2598" s="9">
        <v>0.13600000000000001</v>
      </c>
      <c r="N2598">
        <f t="shared" si="91"/>
        <v>2.9444000000000001E-2</v>
      </c>
    </row>
    <row r="2599" spans="2:14" x14ac:dyDescent="0.25">
      <c r="B2599" s="1"/>
      <c r="C2599" s="1"/>
      <c r="D2599" s="1"/>
      <c r="E2599" s="9">
        <v>14</v>
      </c>
      <c r="F2599" s="9">
        <v>5.0000000000000001E-3</v>
      </c>
      <c r="G2599" s="9">
        <v>40.537999999999997</v>
      </c>
      <c r="H2599" s="9">
        <v>23.667000000000002</v>
      </c>
      <c r="I2599" s="9">
        <v>255</v>
      </c>
      <c r="J2599" s="9">
        <v>-90</v>
      </c>
      <c r="K2599" s="9">
        <v>0.65600000000000003</v>
      </c>
      <c r="M2599" s="9">
        <v>0.65600000000000003</v>
      </c>
      <c r="N2599">
        <f t="shared" si="91"/>
        <v>0.157612</v>
      </c>
    </row>
    <row r="2600" spans="2:14" x14ac:dyDescent="0.25">
      <c r="B2600" s="1"/>
      <c r="C2600" s="1"/>
      <c r="D2600" s="1"/>
      <c r="E2600" s="9">
        <v>15</v>
      </c>
      <c r="F2600" s="9">
        <v>4.0000000000000001E-3</v>
      </c>
      <c r="G2600" s="9">
        <v>33.536999999999999</v>
      </c>
      <c r="H2600" s="9">
        <v>22.667000000000002</v>
      </c>
      <c r="I2600" s="9">
        <v>81.332999999999998</v>
      </c>
      <c r="J2600" s="9">
        <v>-90</v>
      </c>
      <c r="K2600" s="9">
        <v>0.46400000000000002</v>
      </c>
      <c r="M2600" s="9">
        <v>0.46400000000000002</v>
      </c>
      <c r="N2600">
        <f t="shared" si="91"/>
        <v>0.14375599999999999</v>
      </c>
    </row>
    <row r="2601" spans="2:14" x14ac:dyDescent="0.25">
      <c r="B2601" s="1"/>
      <c r="C2601" s="1"/>
      <c r="D2601" s="1"/>
      <c r="E2601" s="9">
        <v>16</v>
      </c>
      <c r="F2601" s="9">
        <v>6.0000000000000001E-3</v>
      </c>
      <c r="G2601" s="9">
        <v>33.603000000000002</v>
      </c>
      <c r="H2601" s="9">
        <v>21.667000000000002</v>
      </c>
      <c r="I2601" s="9">
        <v>88</v>
      </c>
      <c r="J2601" s="9">
        <v>-90</v>
      </c>
      <c r="K2601" s="9">
        <v>0.68799999999999994</v>
      </c>
      <c r="M2601" s="9">
        <v>0.68799999999999994</v>
      </c>
      <c r="N2601">
        <f t="shared" si="91"/>
        <v>7.1012000000000006E-2</v>
      </c>
    </row>
    <row r="2602" spans="2:14" x14ac:dyDescent="0.25">
      <c r="B2602" s="1"/>
      <c r="C2602" s="1"/>
      <c r="D2602" s="1"/>
      <c r="E2602" s="9">
        <v>17</v>
      </c>
      <c r="F2602" s="9">
        <v>6.0000000000000001E-3</v>
      </c>
      <c r="G2602" s="9">
        <v>33.917999999999999</v>
      </c>
      <c r="H2602" s="9">
        <v>21.667000000000002</v>
      </c>
      <c r="I2602" s="9">
        <v>114.333</v>
      </c>
      <c r="J2602" s="9">
        <v>-90</v>
      </c>
      <c r="K2602" s="9">
        <v>0.76200000000000001</v>
      </c>
      <c r="M2602" s="9">
        <v>0.76200000000000001</v>
      </c>
      <c r="N2602">
        <f t="shared" si="91"/>
        <v>8.660000000000001E-2</v>
      </c>
    </row>
    <row r="2603" spans="2:14" x14ac:dyDescent="0.25">
      <c r="B2603" s="1"/>
      <c r="C2603" s="1"/>
      <c r="D2603" s="1"/>
      <c r="E2603" s="9">
        <v>18</v>
      </c>
      <c r="F2603" s="9">
        <v>8.9999999999999993E-3</v>
      </c>
      <c r="G2603" s="9">
        <v>34.478999999999999</v>
      </c>
      <c r="H2603" s="9">
        <v>21.667000000000002</v>
      </c>
      <c r="I2603" s="9">
        <v>246.667</v>
      </c>
      <c r="J2603" s="9">
        <v>-90</v>
      </c>
      <c r="K2603" s="9">
        <v>1.127</v>
      </c>
      <c r="M2603" s="9">
        <v>1.127</v>
      </c>
      <c r="N2603">
        <f t="shared" si="91"/>
        <v>0.44512400000000002</v>
      </c>
    </row>
    <row r="2604" spans="2:14" x14ac:dyDescent="0.25">
      <c r="B2604" s="1"/>
      <c r="C2604" s="1"/>
      <c r="D2604" s="1"/>
      <c r="E2604" s="9">
        <v>19</v>
      </c>
      <c r="F2604" s="9">
        <v>1E-3</v>
      </c>
      <c r="G2604" s="9">
        <v>96.087999999999994</v>
      </c>
      <c r="H2604" s="9">
        <v>64.332999999999998</v>
      </c>
      <c r="I2604" s="9">
        <v>243.333</v>
      </c>
      <c r="J2604" s="9">
        <v>-90</v>
      </c>
      <c r="K2604" s="9">
        <v>0.14899999999999999</v>
      </c>
    </row>
    <row r="2605" spans="2:14" x14ac:dyDescent="0.25">
      <c r="B2605" s="1"/>
      <c r="C2605" s="1"/>
      <c r="D2605" s="1"/>
      <c r="E2605" s="9">
        <v>20</v>
      </c>
      <c r="F2605" s="9">
        <v>2E-3</v>
      </c>
      <c r="G2605" s="9">
        <v>239.95699999999999</v>
      </c>
      <c r="H2605" s="9">
        <v>135.667</v>
      </c>
      <c r="I2605" s="9">
        <v>255</v>
      </c>
      <c r="J2605" s="9">
        <v>-90</v>
      </c>
      <c r="K2605" s="9">
        <v>0.182</v>
      </c>
    </row>
    <row r="2606" spans="2:14" x14ac:dyDescent="0.25">
      <c r="B2606" s="1"/>
      <c r="C2606" s="1"/>
      <c r="D2606" s="1"/>
      <c r="E2606" s="9">
        <v>21</v>
      </c>
      <c r="F2606" s="9">
        <v>1E-3</v>
      </c>
      <c r="G2606" s="9">
        <v>210.02099999999999</v>
      </c>
      <c r="H2606" s="9">
        <v>129.333</v>
      </c>
      <c r="I2606" s="9">
        <v>229.333</v>
      </c>
      <c r="J2606" s="9">
        <v>-90</v>
      </c>
      <c r="K2606" s="9">
        <v>0.124</v>
      </c>
    </row>
    <row r="2607" spans="2:14" x14ac:dyDescent="0.25">
      <c r="B2607" s="1"/>
      <c r="C2607" s="1"/>
      <c r="D2607" s="1"/>
      <c r="E2607" s="9">
        <v>22</v>
      </c>
      <c r="F2607" s="10">
        <v>8.9209999999999995E-4</v>
      </c>
      <c r="G2607" s="9">
        <v>244.46199999999999</v>
      </c>
      <c r="H2607" s="9">
        <v>170</v>
      </c>
      <c r="I2607" s="9">
        <v>255</v>
      </c>
      <c r="J2607" s="9">
        <v>-90</v>
      </c>
      <c r="K2607" s="9">
        <v>9.9000000000000005E-2</v>
      </c>
    </row>
    <row r="2608" spans="2:14" x14ac:dyDescent="0.25">
      <c r="B2608" s="1"/>
      <c r="C2608" s="1"/>
      <c r="D2608" s="1"/>
      <c r="E2608" s="9">
        <v>23</v>
      </c>
      <c r="F2608" s="9">
        <v>2E-3</v>
      </c>
      <c r="G2608" s="9">
        <v>240.78800000000001</v>
      </c>
      <c r="H2608" s="9">
        <v>100</v>
      </c>
      <c r="I2608" s="9">
        <v>255</v>
      </c>
      <c r="J2608" s="9">
        <v>-90</v>
      </c>
      <c r="K2608" s="9">
        <v>0.17399999999999999</v>
      </c>
    </row>
    <row r="2609" spans="2:13" x14ac:dyDescent="0.25">
      <c r="B2609" s="1"/>
      <c r="C2609" s="1"/>
      <c r="D2609" s="1"/>
      <c r="E2609" s="9">
        <v>24</v>
      </c>
      <c r="F2609" s="9">
        <v>1E-3</v>
      </c>
      <c r="G2609" s="9">
        <v>112.467</v>
      </c>
      <c r="H2609" s="9">
        <v>63</v>
      </c>
      <c r="I2609" s="9">
        <v>255</v>
      </c>
      <c r="J2609" s="9">
        <v>-90</v>
      </c>
      <c r="K2609" s="9">
        <v>0.157</v>
      </c>
    </row>
    <row r="2610" spans="2:13" x14ac:dyDescent="0.25">
      <c r="B2610" s="1"/>
      <c r="C2610" s="1"/>
      <c r="D2610" s="1"/>
      <c r="E2610" s="9">
        <v>25</v>
      </c>
      <c r="F2610" s="10">
        <v>8.2350000000000001E-4</v>
      </c>
      <c r="G2610" s="9">
        <v>230.167</v>
      </c>
      <c r="H2610" s="9">
        <v>115.667</v>
      </c>
      <c r="I2610" s="9">
        <v>255</v>
      </c>
      <c r="J2610" s="9">
        <v>-90</v>
      </c>
      <c r="K2610" s="9">
        <v>9.0999999999999998E-2</v>
      </c>
    </row>
    <row r="2611" spans="2:13" x14ac:dyDescent="0.25">
      <c r="B2611" s="1"/>
      <c r="C2611" s="1"/>
      <c r="D2611" s="1"/>
      <c r="E2611" s="9">
        <v>26</v>
      </c>
      <c r="F2611" s="10">
        <v>7.5489999999999997E-4</v>
      </c>
      <c r="G2611" s="9">
        <v>232.57599999999999</v>
      </c>
      <c r="H2611" s="9">
        <v>127</v>
      </c>
      <c r="I2611" s="9">
        <v>255</v>
      </c>
      <c r="J2611" s="9">
        <v>-90</v>
      </c>
      <c r="K2611" s="9">
        <v>8.3000000000000004E-2</v>
      </c>
    </row>
    <row r="2612" spans="2:13" x14ac:dyDescent="0.25">
      <c r="B2612" s="1"/>
      <c r="C2612" s="1"/>
      <c r="D2612" s="1"/>
      <c r="E2612" s="9">
        <v>27</v>
      </c>
      <c r="F2612" s="9">
        <v>3.0000000000000001E-3</v>
      </c>
      <c r="G2612" s="9">
        <v>119.76600000000001</v>
      </c>
      <c r="H2612" s="9">
        <v>79</v>
      </c>
      <c r="I2612" s="9">
        <v>121</v>
      </c>
      <c r="J2612" s="9">
        <v>-90</v>
      </c>
      <c r="K2612" s="9">
        <v>0.29799999999999999</v>
      </c>
    </row>
    <row r="2613" spans="2:13" x14ac:dyDescent="0.25">
      <c r="B2613" s="1"/>
      <c r="C2613" s="1"/>
      <c r="D2613" s="1"/>
      <c r="E2613" s="9">
        <v>28</v>
      </c>
      <c r="F2613" s="10">
        <v>5.4900000000000001E-4</v>
      </c>
      <c r="G2613" s="9">
        <v>150.5</v>
      </c>
      <c r="H2613" s="9">
        <v>88.332999999999998</v>
      </c>
      <c r="I2613" s="9">
        <v>165</v>
      </c>
      <c r="J2613" s="9">
        <v>-90</v>
      </c>
      <c r="K2613" s="9">
        <v>5.8000000000000003E-2</v>
      </c>
    </row>
    <row r="2614" spans="2:13" x14ac:dyDescent="0.25">
      <c r="B2614" s="1"/>
      <c r="C2614" s="1"/>
      <c r="D2614" s="1"/>
      <c r="E2614" s="9">
        <v>29</v>
      </c>
      <c r="F2614" s="9">
        <v>14.26</v>
      </c>
      <c r="G2614" s="9">
        <v>220.417</v>
      </c>
      <c r="H2614" s="9">
        <v>1</v>
      </c>
      <c r="I2614" s="9">
        <v>255</v>
      </c>
      <c r="J2614" s="9">
        <v>0</v>
      </c>
      <c r="K2614" s="9">
        <v>0</v>
      </c>
    </row>
    <row r="2615" spans="2:13" x14ac:dyDescent="0.25">
      <c r="B2615" s="1"/>
      <c r="C2615" s="1"/>
      <c r="D2615" s="1"/>
      <c r="E2615" s="9">
        <v>30</v>
      </c>
      <c r="F2615" s="9">
        <v>1E-3</v>
      </c>
      <c r="G2615" s="9">
        <v>157.31100000000001</v>
      </c>
      <c r="H2615" s="9">
        <v>97.332999999999998</v>
      </c>
      <c r="I2615" s="9">
        <v>255</v>
      </c>
      <c r="J2615" s="9">
        <v>-90</v>
      </c>
      <c r="K2615" s="9">
        <v>0.11600000000000001</v>
      </c>
    </row>
    <row r="2616" spans="2:13" x14ac:dyDescent="0.25">
      <c r="B2616" s="1"/>
      <c r="C2616" s="1"/>
      <c r="D2616" s="1"/>
      <c r="E2616" s="9">
        <v>31</v>
      </c>
      <c r="F2616" s="10">
        <v>2.0589999999999999E-4</v>
      </c>
      <c r="G2616" s="9">
        <v>182.22200000000001</v>
      </c>
      <c r="H2616" s="9">
        <v>132.333</v>
      </c>
      <c r="I2616" s="9">
        <v>255</v>
      </c>
      <c r="J2616" s="9">
        <v>-90</v>
      </c>
      <c r="K2616" s="9">
        <v>1.7000000000000001E-2</v>
      </c>
    </row>
    <row r="2617" spans="2:13" x14ac:dyDescent="0.25">
      <c r="B2617" s="1"/>
      <c r="C2617" s="1"/>
      <c r="D2617" s="1"/>
      <c r="E2617" s="9">
        <v>32</v>
      </c>
      <c r="F2617" s="10">
        <v>8.2350000000000001E-4</v>
      </c>
      <c r="G2617" s="9">
        <v>173.11099999999999</v>
      </c>
      <c r="H2617" s="9">
        <v>84.332999999999998</v>
      </c>
      <c r="I2617" s="9">
        <v>227.333</v>
      </c>
      <c r="J2617" s="9">
        <v>-90</v>
      </c>
      <c r="K2617" s="9">
        <v>9.0999999999999998E-2</v>
      </c>
    </row>
    <row r="2618" spans="2:13" x14ac:dyDescent="0.25">
      <c r="B2618" s="1"/>
      <c r="C2618" s="1"/>
      <c r="D2618" s="1"/>
      <c r="E2618" s="9">
        <v>33</v>
      </c>
      <c r="F2618" s="10">
        <v>7.5489999999999997E-4</v>
      </c>
      <c r="G2618" s="9">
        <v>128.06100000000001</v>
      </c>
      <c r="H2618" s="9">
        <v>78</v>
      </c>
      <c r="I2618" s="9">
        <v>255</v>
      </c>
      <c r="J2618" s="9">
        <v>-90</v>
      </c>
      <c r="K2618" s="9">
        <v>8.3000000000000004E-2</v>
      </c>
    </row>
    <row r="2619" spans="2:13" x14ac:dyDescent="0.25">
      <c r="B2619" s="1"/>
      <c r="C2619" s="1"/>
      <c r="D2619" s="1"/>
      <c r="E2619" s="9">
        <v>34</v>
      </c>
      <c r="F2619" s="10">
        <v>4.1179999999999998E-4</v>
      </c>
      <c r="G2619" s="9">
        <v>192.167</v>
      </c>
      <c r="H2619" s="9">
        <v>77</v>
      </c>
      <c r="I2619" s="9">
        <v>255</v>
      </c>
      <c r="J2619" s="9">
        <v>-90</v>
      </c>
      <c r="K2619" s="9">
        <v>4.1000000000000002E-2</v>
      </c>
    </row>
    <row r="2620" spans="2:13" x14ac:dyDescent="0.25">
      <c r="B2620" s="1"/>
      <c r="C2620" s="1"/>
      <c r="D2620" s="1"/>
      <c r="E2620" s="9">
        <v>35</v>
      </c>
      <c r="F2620" s="10">
        <v>4.8040000000000002E-4</v>
      </c>
      <c r="G2620" s="9">
        <v>162.952</v>
      </c>
      <c r="H2620" s="9">
        <v>93.667000000000002</v>
      </c>
      <c r="I2620" s="9">
        <v>255</v>
      </c>
      <c r="J2620" s="9">
        <v>-90</v>
      </c>
      <c r="K2620" s="9">
        <v>0.05</v>
      </c>
    </row>
    <row r="2621" spans="2:13" x14ac:dyDescent="0.25">
      <c r="B2621" s="1"/>
      <c r="C2621" s="1"/>
      <c r="D2621" s="1"/>
      <c r="E2621" s="9">
        <v>36</v>
      </c>
      <c r="F2621" s="9">
        <v>2E-3</v>
      </c>
      <c r="G2621" s="9">
        <v>236.208</v>
      </c>
      <c r="H2621" s="9">
        <v>156</v>
      </c>
      <c r="I2621" s="9">
        <v>248.333</v>
      </c>
      <c r="J2621" s="9">
        <v>-90</v>
      </c>
      <c r="K2621" s="9">
        <v>0.25700000000000001</v>
      </c>
    </row>
    <row r="2622" spans="2:13" x14ac:dyDescent="0.25">
      <c r="B2622" s="1"/>
      <c r="C2622" s="1"/>
      <c r="D2622" s="1"/>
    </row>
    <row r="2623" spans="2:13" ht="18.600000000000001" customHeight="1" x14ac:dyDescent="0.25">
      <c r="B2623" s="1" t="s">
        <v>348</v>
      </c>
      <c r="C2623" s="1" t="s">
        <v>295</v>
      </c>
      <c r="D2623" s="1"/>
      <c r="E2623" t="s">
        <v>341</v>
      </c>
      <c r="F2623" t="s">
        <v>29</v>
      </c>
      <c r="G2623" s="1" t="s">
        <v>30</v>
      </c>
      <c r="H2623">
        <v>3</v>
      </c>
      <c r="I2623">
        <v>0.44600000000000001</v>
      </c>
      <c r="J2623">
        <v>0.10218799999999999</v>
      </c>
      <c r="K2623">
        <v>3</v>
      </c>
      <c r="L2623" s="1">
        <v>0.71</v>
      </c>
      <c r="M2623">
        <v>0.152416</v>
      </c>
    </row>
    <row r="2624" spans="2:13" ht="18.600000000000001" customHeight="1" x14ac:dyDescent="0.25">
      <c r="B2624" s="1" t="s">
        <v>348</v>
      </c>
      <c r="C2624" s="1" t="s">
        <v>295</v>
      </c>
      <c r="E2624" t="s">
        <v>341</v>
      </c>
      <c r="F2624" t="s">
        <v>29</v>
      </c>
      <c r="G2624" t="s">
        <v>14</v>
      </c>
      <c r="H2624">
        <v>3</v>
      </c>
      <c r="I2624">
        <v>0.55500000000000005</v>
      </c>
      <c r="J2624">
        <v>6.5816E-2</v>
      </c>
      <c r="K2624">
        <v>3</v>
      </c>
      <c r="L2624">
        <v>0.81799999999999995</v>
      </c>
      <c r="M2624">
        <v>0.15414799999999998</v>
      </c>
    </row>
    <row r="2625" spans="1:14" s="1" customFormat="1" x14ac:dyDescent="0.25">
      <c r="A2625" s="1">
        <v>53</v>
      </c>
      <c r="B2625"/>
      <c r="C2625"/>
      <c r="D2625"/>
      <c r="E2625"/>
      <c r="F2625"/>
      <c r="G2625"/>
      <c r="H2625"/>
      <c r="I2625"/>
      <c r="J2625"/>
      <c r="K2625"/>
      <c r="L2625"/>
    </row>
    <row r="2626" spans="1:14" x14ac:dyDescent="0.25">
      <c r="F2626" t="s">
        <v>373</v>
      </c>
      <c r="G2626" t="s">
        <v>374</v>
      </c>
      <c r="H2626" t="s">
        <v>375</v>
      </c>
      <c r="I2626" t="s">
        <v>376</v>
      </c>
      <c r="J2626" t="s">
        <v>377</v>
      </c>
      <c r="K2626" t="s">
        <v>378</v>
      </c>
      <c r="M2626" t="s">
        <v>379</v>
      </c>
      <c r="N2626" t="s">
        <v>380</v>
      </c>
    </row>
    <row r="2627" spans="1:14" x14ac:dyDescent="0.25">
      <c r="E2627" s="9">
        <v>1</v>
      </c>
      <c r="F2627" s="9">
        <v>3.0000000000000001E-3</v>
      </c>
      <c r="G2627" s="9">
        <v>3.3690000000000002</v>
      </c>
      <c r="H2627" s="9">
        <v>0</v>
      </c>
      <c r="I2627" s="9">
        <v>93</v>
      </c>
      <c r="J2627" s="9">
        <v>-90</v>
      </c>
      <c r="K2627" s="9">
        <v>0.71</v>
      </c>
      <c r="M2627" s="9">
        <v>0.71</v>
      </c>
      <c r="N2627">
        <f>1.732*K2629</f>
        <v>0.152416</v>
      </c>
    </row>
    <row r="2628" spans="1:14" x14ac:dyDescent="0.25">
      <c r="E2628" s="9">
        <v>2</v>
      </c>
      <c r="F2628" s="9">
        <v>2E-3</v>
      </c>
      <c r="G2628" s="9">
        <v>2.6640000000000001</v>
      </c>
      <c r="H2628" s="9">
        <v>0</v>
      </c>
      <c r="I2628" s="9">
        <v>19</v>
      </c>
      <c r="J2628" s="9">
        <v>-90</v>
      </c>
      <c r="K2628" s="9">
        <v>0.44600000000000001</v>
      </c>
      <c r="M2628" s="9">
        <v>0.44600000000000001</v>
      </c>
      <c r="N2628">
        <f>1.732*K2630</f>
        <v>0.10218799999999999</v>
      </c>
    </row>
    <row r="2629" spans="1:14" x14ac:dyDescent="0.25">
      <c r="E2629" s="9">
        <v>3</v>
      </c>
      <c r="F2629" s="10">
        <v>3.346E-4</v>
      </c>
      <c r="G2629" s="9">
        <v>126.693</v>
      </c>
      <c r="H2629" s="9">
        <v>41</v>
      </c>
      <c r="I2629" s="9">
        <v>145.333</v>
      </c>
      <c r="J2629" s="9">
        <v>-90</v>
      </c>
      <c r="K2629" s="9">
        <v>8.7999999999999995E-2</v>
      </c>
      <c r="M2629" s="9">
        <v>0.81799999999999995</v>
      </c>
      <c r="N2629">
        <f>1.732*K2633</f>
        <v>0.15414799999999998</v>
      </c>
    </row>
    <row r="2630" spans="1:14" x14ac:dyDescent="0.25">
      <c r="E2630" s="9">
        <v>4</v>
      </c>
      <c r="F2630" s="10">
        <v>2.275E-4</v>
      </c>
      <c r="G2630" s="9">
        <v>146.54900000000001</v>
      </c>
      <c r="H2630" s="9">
        <v>8</v>
      </c>
      <c r="I2630" s="9">
        <v>183.667</v>
      </c>
      <c r="J2630" s="9">
        <v>-90</v>
      </c>
      <c r="K2630" s="9">
        <v>5.8999999999999997E-2</v>
      </c>
      <c r="M2630" s="9">
        <v>0.55500000000000005</v>
      </c>
      <c r="N2630">
        <f>1.732*K2634</f>
        <v>6.5816E-2</v>
      </c>
    </row>
    <row r="2631" spans="1:14" x14ac:dyDescent="0.25">
      <c r="E2631" s="9">
        <v>5</v>
      </c>
      <c r="F2631" s="9">
        <v>3.0000000000000001E-3</v>
      </c>
      <c r="G2631" s="9">
        <v>0.96199999999999997</v>
      </c>
      <c r="H2631" s="9">
        <v>0</v>
      </c>
      <c r="I2631" s="9">
        <v>46.332999999999998</v>
      </c>
      <c r="J2631" s="9">
        <v>-90</v>
      </c>
      <c r="K2631" s="9">
        <v>0.81799999999999995</v>
      </c>
    </row>
    <row r="2632" spans="1:14" x14ac:dyDescent="0.25">
      <c r="E2632" s="9">
        <v>6</v>
      </c>
      <c r="F2632" s="9">
        <v>2E-3</v>
      </c>
      <c r="G2632" s="9">
        <v>4.3659999999999997</v>
      </c>
      <c r="H2632" s="9">
        <v>0</v>
      </c>
      <c r="I2632" s="9">
        <v>153.333</v>
      </c>
      <c r="J2632" s="9">
        <v>-90</v>
      </c>
      <c r="K2632" s="9">
        <v>0.55500000000000005</v>
      </c>
    </row>
    <row r="2633" spans="1:14" x14ac:dyDescent="0.25">
      <c r="E2633" s="9">
        <v>7</v>
      </c>
      <c r="F2633" s="10">
        <v>3.9500000000000001E-4</v>
      </c>
      <c r="G2633" s="9">
        <v>99.772999999999996</v>
      </c>
      <c r="H2633" s="9">
        <v>74</v>
      </c>
      <c r="I2633" s="9">
        <v>120.333</v>
      </c>
      <c r="J2633" s="9">
        <v>-90</v>
      </c>
      <c r="K2633" s="9">
        <v>8.8999999999999996E-2</v>
      </c>
    </row>
    <row r="2634" spans="1:14" x14ac:dyDescent="0.25">
      <c r="E2634" s="9">
        <v>8</v>
      </c>
      <c r="F2634" s="10">
        <v>1.795E-4</v>
      </c>
      <c r="G2634" s="9">
        <v>108.233</v>
      </c>
      <c r="H2634" s="9">
        <v>60.667000000000002</v>
      </c>
      <c r="I2634" s="9">
        <v>132</v>
      </c>
      <c r="J2634" s="9">
        <v>-90</v>
      </c>
      <c r="K2634" s="9">
        <v>3.7999999999999999E-2</v>
      </c>
    </row>
    <row r="2637" spans="1:14" x14ac:dyDescent="0.25">
      <c r="D2637" s="1"/>
    </row>
    <row r="2638" spans="1:14" ht="18.600000000000001" customHeight="1" x14ac:dyDescent="0.25">
      <c r="B2638" s="1" t="s">
        <v>350</v>
      </c>
      <c r="C2638" s="1" t="s">
        <v>295</v>
      </c>
      <c r="D2638" s="1"/>
      <c r="E2638" s="1" t="s">
        <v>30</v>
      </c>
      <c r="F2638" t="s">
        <v>29</v>
      </c>
      <c r="G2638" s="1" t="s">
        <v>14</v>
      </c>
      <c r="H2638">
        <v>3</v>
      </c>
      <c r="I2638">
        <v>0.373</v>
      </c>
      <c r="J2638">
        <v>0</v>
      </c>
      <c r="K2638">
        <v>3</v>
      </c>
      <c r="L2638" s="1">
        <v>1.012</v>
      </c>
      <c r="M2638">
        <v>9.1796000000000003E-2</v>
      </c>
    </row>
    <row r="2639" spans="1:14" ht="18.600000000000001" customHeight="1" x14ac:dyDescent="0.25">
      <c r="B2639" s="1" t="s">
        <v>350</v>
      </c>
      <c r="C2639" s="1" t="s">
        <v>295</v>
      </c>
      <c r="D2639" s="1"/>
      <c r="E2639" s="1" t="s">
        <v>30</v>
      </c>
      <c r="F2639" t="s">
        <v>29</v>
      </c>
      <c r="G2639" t="s">
        <v>52</v>
      </c>
      <c r="H2639">
        <v>3</v>
      </c>
      <c r="I2639">
        <v>0.38200000000000001</v>
      </c>
      <c r="J2639">
        <v>0</v>
      </c>
      <c r="K2639">
        <v>3</v>
      </c>
      <c r="L2639">
        <v>1.03</v>
      </c>
      <c r="M2639">
        <v>7.6207999999999998E-2</v>
      </c>
    </row>
    <row r="2640" spans="1:14" s="1" customFormat="1" ht="18.600000000000001" customHeight="1" x14ac:dyDescent="0.25">
      <c r="A2640" s="1">
        <v>54</v>
      </c>
      <c r="B2640" s="1" t="s">
        <v>350</v>
      </c>
      <c r="C2640" s="1" t="s">
        <v>295</v>
      </c>
      <c r="E2640" s="1" t="s">
        <v>30</v>
      </c>
      <c r="F2640" t="s">
        <v>29</v>
      </c>
      <c r="G2640" t="s">
        <v>53</v>
      </c>
      <c r="H2640">
        <v>3</v>
      </c>
      <c r="I2640">
        <v>0.57699999999999996</v>
      </c>
      <c r="J2640">
        <v>7.6207999999999998E-2</v>
      </c>
      <c r="K2640">
        <v>3</v>
      </c>
      <c r="L2640">
        <v>1.0029999999999999</v>
      </c>
      <c r="M2640" s="1">
        <v>6.2351999999999998E-2</v>
      </c>
    </row>
    <row r="2641" spans="2:14" ht="18.600000000000001" customHeight="1" x14ac:dyDescent="0.25">
      <c r="B2641" s="1" t="s">
        <v>350</v>
      </c>
      <c r="C2641" s="1" t="s">
        <v>295</v>
      </c>
      <c r="D2641" s="1"/>
      <c r="E2641" s="1" t="s">
        <v>30</v>
      </c>
      <c r="F2641" t="s">
        <v>29</v>
      </c>
      <c r="G2641" t="s">
        <v>66</v>
      </c>
      <c r="H2641">
        <v>3</v>
      </c>
      <c r="I2641">
        <v>0.34599999999999997</v>
      </c>
      <c r="J2641">
        <v>0</v>
      </c>
      <c r="K2641">
        <v>3</v>
      </c>
      <c r="L2641">
        <v>0.99399999999999999</v>
      </c>
      <c r="M2641">
        <v>7.6207999999999998E-2</v>
      </c>
    </row>
    <row r="2642" spans="2:14" ht="18.600000000000001" customHeight="1" x14ac:dyDescent="0.25">
      <c r="B2642" s="1" t="s">
        <v>350</v>
      </c>
      <c r="C2642" s="1" t="s">
        <v>295</v>
      </c>
      <c r="D2642" s="1"/>
      <c r="E2642" s="1" t="s">
        <v>30</v>
      </c>
      <c r="F2642" t="s">
        <v>29</v>
      </c>
      <c r="G2642" t="s">
        <v>44</v>
      </c>
      <c r="H2642">
        <v>3</v>
      </c>
      <c r="I2642">
        <v>0.28399999999999997</v>
      </c>
      <c r="J2642">
        <v>0</v>
      </c>
      <c r="K2642">
        <v>3</v>
      </c>
      <c r="L2642">
        <v>0.99399999999999999</v>
      </c>
      <c r="M2642">
        <v>6.2351999999999998E-2</v>
      </c>
    </row>
    <row r="2643" spans="2:14" ht="18.600000000000001" customHeight="1" x14ac:dyDescent="0.25">
      <c r="B2643" s="1" t="s">
        <v>350</v>
      </c>
      <c r="C2643" s="1" t="s">
        <v>295</v>
      </c>
      <c r="D2643" s="1"/>
      <c r="E2643" s="1" t="s">
        <v>30</v>
      </c>
      <c r="F2643" t="s">
        <v>29</v>
      </c>
      <c r="G2643" t="s">
        <v>43</v>
      </c>
      <c r="H2643">
        <v>3</v>
      </c>
      <c r="I2643">
        <v>0.36399999999999999</v>
      </c>
      <c r="J2643">
        <v>0</v>
      </c>
      <c r="K2643">
        <v>3</v>
      </c>
      <c r="L2643">
        <v>1.0209999999999999</v>
      </c>
      <c r="M2643">
        <v>0.10738399999999999</v>
      </c>
    </row>
    <row r="2644" spans="2:14" ht="18.600000000000001" customHeight="1" x14ac:dyDescent="0.25">
      <c r="B2644" s="1" t="s">
        <v>350</v>
      </c>
      <c r="C2644" s="1" t="s">
        <v>295</v>
      </c>
      <c r="D2644" s="1"/>
      <c r="E2644" s="1" t="s">
        <v>30</v>
      </c>
      <c r="F2644" t="s">
        <v>29</v>
      </c>
      <c r="G2644" t="s">
        <v>47</v>
      </c>
      <c r="H2644">
        <v>3</v>
      </c>
      <c r="I2644">
        <v>0.92300000000000004</v>
      </c>
      <c r="J2644">
        <v>6.2351999999999998E-2</v>
      </c>
      <c r="K2644">
        <v>3</v>
      </c>
      <c r="L2644">
        <v>0.98499999999999999</v>
      </c>
      <c r="M2644">
        <v>0.12297199999999998</v>
      </c>
    </row>
    <row r="2645" spans="2:14" ht="18.600000000000001" customHeight="1" x14ac:dyDescent="0.25">
      <c r="B2645" s="1" t="s">
        <v>350</v>
      </c>
      <c r="C2645" s="1" t="s">
        <v>295</v>
      </c>
      <c r="D2645" s="1"/>
      <c r="E2645" s="1" t="s">
        <v>30</v>
      </c>
      <c r="F2645" t="s">
        <v>29</v>
      </c>
      <c r="G2645" t="s">
        <v>49</v>
      </c>
      <c r="H2645">
        <v>3</v>
      </c>
      <c r="I2645">
        <v>0.35499999999999998</v>
      </c>
      <c r="J2645">
        <v>0</v>
      </c>
      <c r="K2645">
        <v>3</v>
      </c>
      <c r="L2645">
        <v>1.0029999999999999</v>
      </c>
      <c r="M2645">
        <v>9.1796000000000003E-2</v>
      </c>
    </row>
    <row r="2646" spans="2:14" ht="18.600000000000001" customHeight="1" x14ac:dyDescent="0.25">
      <c r="B2646" s="1" t="s">
        <v>350</v>
      </c>
      <c r="C2646" s="1" t="s">
        <v>295</v>
      </c>
      <c r="D2646" s="1"/>
      <c r="E2646" s="1" t="s">
        <v>30</v>
      </c>
      <c r="F2646" t="s">
        <v>29</v>
      </c>
      <c r="G2646" t="s">
        <v>50</v>
      </c>
      <c r="H2646">
        <v>3</v>
      </c>
      <c r="I2646">
        <v>0.45300000000000001</v>
      </c>
      <c r="J2646">
        <v>7.6207999999999998E-2</v>
      </c>
      <c r="K2646">
        <v>3</v>
      </c>
      <c r="L2646">
        <v>1.012</v>
      </c>
      <c r="M2646">
        <v>0.10738399999999999</v>
      </c>
    </row>
    <row r="2647" spans="2:14" ht="18.600000000000001" customHeight="1" x14ac:dyDescent="0.25">
      <c r="B2647" s="1" t="s">
        <v>350</v>
      </c>
      <c r="C2647" s="1" t="s">
        <v>295</v>
      </c>
      <c r="D2647" s="1"/>
      <c r="E2647" s="1" t="s">
        <v>30</v>
      </c>
      <c r="F2647" t="s">
        <v>29</v>
      </c>
      <c r="G2647" t="s">
        <v>103</v>
      </c>
      <c r="H2647">
        <v>3</v>
      </c>
      <c r="I2647">
        <v>0.34599999999999997</v>
      </c>
      <c r="J2647">
        <v>7.6207999999999998E-2</v>
      </c>
      <c r="K2647">
        <v>3</v>
      </c>
      <c r="L2647">
        <v>1.03</v>
      </c>
      <c r="M2647">
        <v>6.2351999999999998E-2</v>
      </c>
    </row>
    <row r="2648" spans="2:14" ht="18.600000000000001" customHeight="1" x14ac:dyDescent="0.25">
      <c r="B2648" s="1" t="s">
        <v>350</v>
      </c>
      <c r="C2648" s="1" t="s">
        <v>295</v>
      </c>
      <c r="D2648" s="1"/>
      <c r="E2648" s="1" t="s">
        <v>30</v>
      </c>
      <c r="F2648" t="s">
        <v>29</v>
      </c>
      <c r="G2648" t="s">
        <v>352</v>
      </c>
      <c r="H2648">
        <v>3</v>
      </c>
      <c r="I2648">
        <v>0.79</v>
      </c>
      <c r="J2648">
        <v>7.6207999999999998E-2</v>
      </c>
      <c r="K2648">
        <v>3</v>
      </c>
      <c r="L2648">
        <v>1.012</v>
      </c>
      <c r="M2648">
        <v>9.1796000000000003E-2</v>
      </c>
    </row>
    <row r="2649" spans="2:14" ht="18.600000000000001" customHeight="1" x14ac:dyDescent="0.25">
      <c r="B2649" s="1" t="s">
        <v>350</v>
      </c>
      <c r="C2649" s="1" t="s">
        <v>295</v>
      </c>
      <c r="D2649" s="1"/>
      <c r="E2649" s="1" t="s">
        <v>30</v>
      </c>
      <c r="F2649" t="s">
        <v>29</v>
      </c>
      <c r="G2649" t="s">
        <v>31</v>
      </c>
      <c r="H2649">
        <v>3</v>
      </c>
      <c r="I2649">
        <v>0.28399999999999997</v>
      </c>
      <c r="J2649">
        <v>7.6207999999999998E-2</v>
      </c>
      <c r="K2649">
        <v>3</v>
      </c>
      <c r="L2649">
        <v>1.012</v>
      </c>
      <c r="M2649">
        <v>9.1796000000000003E-2</v>
      </c>
    </row>
    <row r="2650" spans="2:14" ht="18.600000000000001" customHeight="1" x14ac:dyDescent="0.25">
      <c r="B2650" s="1" t="s">
        <v>350</v>
      </c>
      <c r="C2650" s="1" t="s">
        <v>295</v>
      </c>
      <c r="D2650" s="1"/>
      <c r="E2650" s="1" t="s">
        <v>30</v>
      </c>
      <c r="F2650" t="s">
        <v>29</v>
      </c>
      <c r="G2650" t="s">
        <v>32</v>
      </c>
      <c r="H2650">
        <v>3</v>
      </c>
      <c r="I2650">
        <v>0.54100000000000004</v>
      </c>
      <c r="J2650">
        <v>7.6207999999999998E-2</v>
      </c>
      <c r="K2650">
        <v>3</v>
      </c>
      <c r="L2650">
        <v>1.03</v>
      </c>
      <c r="M2650">
        <v>9.1796000000000003E-2</v>
      </c>
    </row>
    <row r="2651" spans="2:14" x14ac:dyDescent="0.25">
      <c r="B2651" s="1"/>
      <c r="C2651" s="1"/>
      <c r="D2651" s="1"/>
      <c r="E2651" s="1"/>
    </row>
    <row r="2652" spans="2:14" x14ac:dyDescent="0.25">
      <c r="B2652" s="1"/>
      <c r="C2652" s="1"/>
      <c r="D2652" s="1"/>
    </row>
    <row r="2653" spans="2:14" x14ac:dyDescent="0.25">
      <c r="B2653" s="1"/>
      <c r="C2653" s="1"/>
      <c r="D2653" s="1"/>
      <c r="E2653" s="9"/>
      <c r="F2653" t="s">
        <v>373</v>
      </c>
      <c r="G2653" t="s">
        <v>374</v>
      </c>
      <c r="H2653" t="s">
        <v>375</v>
      </c>
      <c r="I2653" t="s">
        <v>376</v>
      </c>
      <c r="J2653" t="s">
        <v>377</v>
      </c>
      <c r="K2653" t="s">
        <v>378</v>
      </c>
      <c r="M2653" t="s">
        <v>379</v>
      </c>
      <c r="N2653" t="s">
        <v>380</v>
      </c>
    </row>
    <row r="2654" spans="2:14" x14ac:dyDescent="0.25">
      <c r="B2654" s="1"/>
      <c r="C2654" s="1"/>
      <c r="D2654" s="1"/>
      <c r="E2654" s="9">
        <v>1</v>
      </c>
      <c r="F2654" s="9">
        <v>5.0000000000000001E-3</v>
      </c>
      <c r="G2654" s="9">
        <v>232.69</v>
      </c>
      <c r="H2654" s="9">
        <v>0</v>
      </c>
      <c r="I2654" s="9">
        <v>255</v>
      </c>
      <c r="J2654" s="9">
        <v>-90</v>
      </c>
      <c r="K2654" s="9">
        <v>1.012</v>
      </c>
      <c r="M2654" s="9">
        <v>1.012</v>
      </c>
      <c r="N2654">
        <f>1.732*K2680</f>
        <v>9.1796000000000003E-2</v>
      </c>
    </row>
    <row r="2655" spans="2:14" x14ac:dyDescent="0.25">
      <c r="B2655" s="1"/>
      <c r="C2655" s="1"/>
      <c r="D2655" s="1"/>
      <c r="E2655" s="9">
        <v>2</v>
      </c>
      <c r="F2655" s="9">
        <v>5.0000000000000001E-3</v>
      </c>
      <c r="G2655" s="9">
        <v>217.41499999999999</v>
      </c>
      <c r="H2655" s="9">
        <v>0</v>
      </c>
      <c r="I2655" s="9">
        <v>255</v>
      </c>
      <c r="J2655" s="9">
        <v>-90</v>
      </c>
      <c r="K2655" s="9">
        <v>1.03</v>
      </c>
      <c r="M2655" s="9">
        <v>1.03</v>
      </c>
      <c r="N2655">
        <f t="shared" ref="N2655:N2679" si="92">1.732*K2681</f>
        <v>7.6207999999999998E-2</v>
      </c>
    </row>
    <row r="2656" spans="2:14" x14ac:dyDescent="0.25">
      <c r="B2656" s="1"/>
      <c r="C2656" s="1"/>
      <c r="D2656" s="1"/>
      <c r="E2656" s="9">
        <v>3</v>
      </c>
      <c r="F2656" s="9">
        <v>4.0000000000000001E-3</v>
      </c>
      <c r="G2656" s="9">
        <v>234.84299999999999</v>
      </c>
      <c r="H2656" s="9">
        <v>0</v>
      </c>
      <c r="I2656" s="9">
        <v>255</v>
      </c>
      <c r="J2656" s="9">
        <v>-90</v>
      </c>
      <c r="K2656" s="9">
        <v>1.0029999999999999</v>
      </c>
      <c r="M2656" s="9">
        <v>1.0029999999999999</v>
      </c>
      <c r="N2656">
        <f t="shared" si="92"/>
        <v>6.2351999999999998E-2</v>
      </c>
    </row>
    <row r="2657" spans="2:14" x14ac:dyDescent="0.25">
      <c r="B2657" s="1"/>
      <c r="C2657" s="1"/>
      <c r="D2657" s="1"/>
      <c r="E2657" s="9">
        <v>4</v>
      </c>
      <c r="F2657" s="9">
        <v>4.0000000000000001E-3</v>
      </c>
      <c r="G2657" s="9">
        <v>230.55</v>
      </c>
      <c r="H2657" s="9">
        <v>0</v>
      </c>
      <c r="I2657" s="9">
        <v>255</v>
      </c>
      <c r="J2657" s="9">
        <v>-90</v>
      </c>
      <c r="K2657" s="9">
        <v>0.99399999999999999</v>
      </c>
      <c r="M2657" s="9">
        <v>0.99399999999999999</v>
      </c>
      <c r="N2657">
        <f t="shared" si="92"/>
        <v>7.6207999999999998E-2</v>
      </c>
    </row>
    <row r="2658" spans="2:14" x14ac:dyDescent="0.25">
      <c r="B2658" s="1"/>
      <c r="C2658" s="1"/>
      <c r="D2658" s="1"/>
      <c r="E2658" s="9">
        <v>5</v>
      </c>
      <c r="F2658" s="9">
        <v>4.0000000000000001E-3</v>
      </c>
      <c r="G2658" s="9">
        <v>222.75299999999999</v>
      </c>
      <c r="H2658" s="9">
        <v>5.3330000000000002</v>
      </c>
      <c r="I2658" s="9">
        <v>255</v>
      </c>
      <c r="J2658" s="9">
        <v>-90</v>
      </c>
      <c r="K2658" s="9">
        <v>0.99399999999999999</v>
      </c>
      <c r="M2658" s="9">
        <v>0.99399999999999999</v>
      </c>
      <c r="N2658">
        <f t="shared" si="92"/>
        <v>6.2351999999999998E-2</v>
      </c>
    </row>
    <row r="2659" spans="2:14" x14ac:dyDescent="0.25">
      <c r="B2659" s="1"/>
      <c r="C2659" s="1"/>
      <c r="D2659" s="1"/>
      <c r="E2659" s="9">
        <v>6</v>
      </c>
      <c r="F2659" s="9">
        <v>5.0000000000000001E-3</v>
      </c>
      <c r="G2659" s="9">
        <v>229.102</v>
      </c>
      <c r="H2659" s="9">
        <v>0</v>
      </c>
      <c r="I2659" s="9">
        <v>255</v>
      </c>
      <c r="J2659" s="9">
        <v>-90</v>
      </c>
      <c r="K2659" s="9">
        <v>1.0209999999999999</v>
      </c>
      <c r="M2659" s="9">
        <v>1.0209999999999999</v>
      </c>
      <c r="N2659">
        <f t="shared" si="92"/>
        <v>0.10738399999999999</v>
      </c>
    </row>
    <row r="2660" spans="2:14" x14ac:dyDescent="0.25">
      <c r="B2660" s="1"/>
      <c r="C2660" s="1"/>
      <c r="D2660" s="1"/>
      <c r="E2660" s="9">
        <v>7</v>
      </c>
      <c r="F2660" s="9">
        <v>4.0000000000000001E-3</v>
      </c>
      <c r="G2660" s="9">
        <v>238.41399999999999</v>
      </c>
      <c r="H2660" s="9">
        <v>8</v>
      </c>
      <c r="I2660" s="9">
        <v>255</v>
      </c>
      <c r="J2660" s="9">
        <v>-90</v>
      </c>
      <c r="K2660" s="9">
        <v>0.98499999999999999</v>
      </c>
      <c r="M2660" s="9">
        <v>0.98499999999999999</v>
      </c>
      <c r="N2660">
        <f t="shared" si="92"/>
        <v>0.12297199999999998</v>
      </c>
    </row>
    <row r="2661" spans="2:14" x14ac:dyDescent="0.25">
      <c r="B2661" s="1"/>
      <c r="C2661" s="1"/>
      <c r="D2661" s="1"/>
      <c r="E2661" s="9">
        <v>8</v>
      </c>
      <c r="F2661" s="9">
        <v>4.0000000000000001E-3</v>
      </c>
      <c r="G2661" s="9">
        <v>221.755</v>
      </c>
      <c r="H2661" s="9">
        <v>0</v>
      </c>
      <c r="I2661" s="9">
        <v>255</v>
      </c>
      <c r="J2661" s="9">
        <v>-90</v>
      </c>
      <c r="K2661" s="9">
        <v>1.0029999999999999</v>
      </c>
      <c r="M2661" s="9">
        <v>1.0029999999999999</v>
      </c>
      <c r="N2661">
        <f t="shared" si="92"/>
        <v>9.1796000000000003E-2</v>
      </c>
    </row>
    <row r="2662" spans="2:14" x14ac:dyDescent="0.25">
      <c r="B2662" s="1"/>
      <c r="C2662" s="1"/>
      <c r="D2662" s="1"/>
      <c r="E2662" s="9">
        <v>9</v>
      </c>
      <c r="F2662" s="9">
        <v>5.0000000000000001E-3</v>
      </c>
      <c r="G2662" s="9">
        <v>223.393</v>
      </c>
      <c r="H2662" s="9">
        <v>0</v>
      </c>
      <c r="I2662" s="9">
        <v>255</v>
      </c>
      <c r="J2662" s="9">
        <v>-90</v>
      </c>
      <c r="K2662" s="9">
        <v>1.012</v>
      </c>
      <c r="M2662" s="9">
        <v>1.012</v>
      </c>
      <c r="N2662">
        <f t="shared" si="92"/>
        <v>0.10738399999999999</v>
      </c>
    </row>
    <row r="2663" spans="2:14" x14ac:dyDescent="0.25">
      <c r="B2663" s="1"/>
      <c r="C2663" s="1"/>
      <c r="D2663" s="1"/>
      <c r="E2663" s="9">
        <v>10</v>
      </c>
      <c r="F2663" s="9">
        <v>5.0000000000000001E-3</v>
      </c>
      <c r="G2663" s="9">
        <v>234.989</v>
      </c>
      <c r="H2663" s="9">
        <v>0</v>
      </c>
      <c r="I2663" s="9">
        <v>255</v>
      </c>
      <c r="J2663" s="9">
        <v>-90</v>
      </c>
      <c r="K2663" s="9">
        <v>1.03</v>
      </c>
      <c r="M2663" s="9">
        <v>1.03</v>
      </c>
      <c r="N2663">
        <f t="shared" si="92"/>
        <v>6.2351999999999998E-2</v>
      </c>
    </row>
    <row r="2664" spans="2:14" x14ac:dyDescent="0.25">
      <c r="B2664" s="1"/>
      <c r="C2664" s="1"/>
      <c r="D2664" s="1"/>
      <c r="E2664" s="9">
        <v>11</v>
      </c>
      <c r="F2664" s="9">
        <v>5.0000000000000001E-3</v>
      </c>
      <c r="G2664" s="9">
        <v>222.39699999999999</v>
      </c>
      <c r="H2664" s="9">
        <v>0</v>
      </c>
      <c r="I2664" s="9">
        <v>255</v>
      </c>
      <c r="J2664" s="9">
        <v>-90</v>
      </c>
      <c r="K2664" s="9">
        <v>1.012</v>
      </c>
      <c r="M2664" s="9">
        <v>1.012</v>
      </c>
      <c r="N2664">
        <f t="shared" si="92"/>
        <v>9.1796000000000003E-2</v>
      </c>
    </row>
    <row r="2665" spans="2:14" x14ac:dyDescent="0.25">
      <c r="B2665" s="1"/>
      <c r="C2665" s="1"/>
      <c r="D2665" s="1"/>
      <c r="E2665" s="9">
        <v>12</v>
      </c>
      <c r="F2665" s="9">
        <v>5.0000000000000001E-3</v>
      </c>
      <c r="G2665" s="9">
        <v>228.67</v>
      </c>
      <c r="H2665" s="9">
        <v>0</v>
      </c>
      <c r="I2665" s="9">
        <v>255</v>
      </c>
      <c r="J2665" s="9">
        <v>-90</v>
      </c>
      <c r="K2665" s="9">
        <v>1.012</v>
      </c>
      <c r="M2665" s="9">
        <v>1.012</v>
      </c>
      <c r="N2665">
        <f t="shared" si="92"/>
        <v>9.1796000000000003E-2</v>
      </c>
    </row>
    <row r="2666" spans="2:14" x14ac:dyDescent="0.25">
      <c r="B2666" s="1"/>
      <c r="C2666" s="1"/>
      <c r="D2666" s="1"/>
      <c r="E2666" s="9">
        <v>13</v>
      </c>
      <c r="F2666" s="9">
        <v>5.0000000000000001E-3</v>
      </c>
      <c r="G2666" s="9">
        <v>227.75</v>
      </c>
      <c r="H2666" s="9">
        <v>0</v>
      </c>
      <c r="I2666" s="9">
        <v>255</v>
      </c>
      <c r="J2666" s="9">
        <v>-90</v>
      </c>
      <c r="K2666" s="9">
        <v>1.03</v>
      </c>
      <c r="M2666" s="9">
        <v>1.03</v>
      </c>
      <c r="N2666">
        <f t="shared" si="92"/>
        <v>9.1796000000000003E-2</v>
      </c>
    </row>
    <row r="2667" spans="2:14" x14ac:dyDescent="0.25">
      <c r="B2667" s="1"/>
      <c r="C2667" s="1"/>
      <c r="D2667" s="1"/>
      <c r="E2667" s="9">
        <v>14</v>
      </c>
      <c r="F2667" s="9">
        <v>2E-3</v>
      </c>
      <c r="G2667" s="9">
        <v>125.41200000000001</v>
      </c>
      <c r="H2667" s="9">
        <v>0</v>
      </c>
      <c r="I2667" s="9">
        <v>244.333</v>
      </c>
      <c r="J2667" s="9">
        <v>-90</v>
      </c>
      <c r="K2667" s="9">
        <v>0.373</v>
      </c>
      <c r="M2667" s="9">
        <v>0.373</v>
      </c>
      <c r="N2667">
        <f t="shared" si="92"/>
        <v>0</v>
      </c>
    </row>
    <row r="2668" spans="2:14" x14ac:dyDescent="0.25">
      <c r="B2668" s="1"/>
      <c r="C2668" s="1"/>
      <c r="D2668" s="1"/>
      <c r="E2668" s="9">
        <v>15</v>
      </c>
      <c r="F2668" s="9">
        <v>2E-3</v>
      </c>
      <c r="G2668" s="9">
        <v>122.379</v>
      </c>
      <c r="H2668" s="9">
        <v>0</v>
      </c>
      <c r="I2668" s="9">
        <v>255</v>
      </c>
      <c r="J2668" s="9">
        <v>-90</v>
      </c>
      <c r="K2668" s="9">
        <v>0.38200000000000001</v>
      </c>
      <c r="M2668" s="9">
        <v>0.38200000000000001</v>
      </c>
      <c r="N2668">
        <f t="shared" si="92"/>
        <v>0</v>
      </c>
    </row>
    <row r="2669" spans="2:14" x14ac:dyDescent="0.25">
      <c r="B2669" s="1"/>
      <c r="C2669" s="1"/>
      <c r="D2669" s="1"/>
      <c r="E2669" s="9">
        <v>16</v>
      </c>
      <c r="F2669" s="9">
        <v>3.0000000000000001E-3</v>
      </c>
      <c r="G2669" s="9">
        <v>113.47799999999999</v>
      </c>
      <c r="H2669" s="9">
        <v>0</v>
      </c>
      <c r="I2669" s="9">
        <v>206</v>
      </c>
      <c r="J2669" s="9">
        <v>-90</v>
      </c>
      <c r="K2669" s="9">
        <v>0.57699999999999996</v>
      </c>
      <c r="M2669" s="9">
        <v>0.57699999999999996</v>
      </c>
      <c r="N2669">
        <f t="shared" si="92"/>
        <v>7.6207999999999998E-2</v>
      </c>
    </row>
    <row r="2670" spans="2:14" x14ac:dyDescent="0.25">
      <c r="B2670" s="1"/>
      <c r="C2670" s="1"/>
      <c r="D2670" s="1"/>
      <c r="E2670" s="9">
        <v>17</v>
      </c>
      <c r="F2670" s="9">
        <v>2E-3</v>
      </c>
      <c r="G2670" s="9">
        <v>123.211</v>
      </c>
      <c r="H2670" s="9">
        <v>0</v>
      </c>
      <c r="I2670" s="9">
        <v>255</v>
      </c>
      <c r="J2670" s="9">
        <v>-90</v>
      </c>
      <c r="K2670" s="9">
        <v>0.34599999999999997</v>
      </c>
      <c r="M2670" s="9">
        <v>0.34599999999999997</v>
      </c>
      <c r="N2670">
        <f t="shared" si="92"/>
        <v>0</v>
      </c>
    </row>
    <row r="2671" spans="2:14" x14ac:dyDescent="0.25">
      <c r="B2671" s="1"/>
      <c r="C2671" s="1"/>
      <c r="D2671" s="1"/>
      <c r="E2671" s="9">
        <v>18</v>
      </c>
      <c r="F2671" s="9">
        <v>1E-3</v>
      </c>
      <c r="G2671" s="9">
        <v>115.462</v>
      </c>
      <c r="H2671" s="9">
        <v>0</v>
      </c>
      <c r="I2671" s="9">
        <v>214</v>
      </c>
      <c r="J2671" s="9">
        <v>-90</v>
      </c>
      <c r="K2671" s="9">
        <v>0.28399999999999997</v>
      </c>
      <c r="M2671" s="9">
        <v>0.28399999999999997</v>
      </c>
      <c r="N2671">
        <f t="shared" si="92"/>
        <v>0</v>
      </c>
    </row>
    <row r="2672" spans="2:14" x14ac:dyDescent="0.25">
      <c r="B2672" s="1"/>
      <c r="C2672" s="1"/>
      <c r="D2672" s="1"/>
      <c r="E2672" s="9">
        <v>19</v>
      </c>
      <c r="F2672" s="9">
        <v>2E-3</v>
      </c>
      <c r="G2672" s="9">
        <v>124.655</v>
      </c>
      <c r="H2672" s="9">
        <v>0</v>
      </c>
      <c r="I2672" s="9">
        <v>255</v>
      </c>
      <c r="J2672" s="9">
        <v>-90</v>
      </c>
      <c r="K2672" s="9">
        <v>0.36399999999999999</v>
      </c>
      <c r="M2672" s="9">
        <v>0.36399999999999999</v>
      </c>
      <c r="N2672">
        <f t="shared" si="92"/>
        <v>0</v>
      </c>
    </row>
    <row r="2673" spans="1:15" x14ac:dyDescent="0.25">
      <c r="B2673" s="1"/>
      <c r="C2673" s="1"/>
      <c r="D2673" s="1"/>
      <c r="E2673" s="9">
        <v>20</v>
      </c>
      <c r="F2673" s="9">
        <v>4.0000000000000001E-3</v>
      </c>
      <c r="G2673" s="9">
        <v>124.41</v>
      </c>
      <c r="H2673" s="9">
        <v>0</v>
      </c>
      <c r="I2673" s="9">
        <v>255</v>
      </c>
      <c r="J2673" s="9">
        <v>-90</v>
      </c>
      <c r="K2673" s="9">
        <v>0.92300000000000004</v>
      </c>
      <c r="M2673" s="9">
        <v>0.92300000000000004</v>
      </c>
      <c r="N2673">
        <f t="shared" si="92"/>
        <v>6.2351999999999998E-2</v>
      </c>
    </row>
    <row r="2674" spans="1:15" x14ac:dyDescent="0.25">
      <c r="B2674" s="1"/>
      <c r="C2674" s="1"/>
      <c r="D2674" s="1"/>
      <c r="E2674" s="9">
        <v>21</v>
      </c>
      <c r="F2674" s="9">
        <v>2E-3</v>
      </c>
      <c r="G2674" s="9">
        <v>116.416</v>
      </c>
      <c r="H2674" s="9">
        <v>0</v>
      </c>
      <c r="I2674" s="9">
        <v>255</v>
      </c>
      <c r="J2674" s="9">
        <v>-90</v>
      </c>
      <c r="K2674" s="9">
        <v>0.35499999999999998</v>
      </c>
      <c r="M2674" s="9">
        <v>0.35499999999999998</v>
      </c>
      <c r="N2674">
        <f t="shared" si="92"/>
        <v>0</v>
      </c>
    </row>
    <row r="2675" spans="1:15" x14ac:dyDescent="0.25">
      <c r="B2675" s="1"/>
      <c r="C2675" s="1"/>
      <c r="D2675" s="1"/>
      <c r="E2675" s="9">
        <v>22</v>
      </c>
      <c r="F2675" s="9">
        <v>2E-3</v>
      </c>
      <c r="G2675" s="9">
        <v>129.33000000000001</v>
      </c>
      <c r="H2675" s="9">
        <v>0</v>
      </c>
      <c r="I2675" s="9">
        <v>255</v>
      </c>
      <c r="J2675" s="9">
        <v>-90</v>
      </c>
      <c r="K2675" s="9">
        <v>0.45300000000000001</v>
      </c>
      <c r="M2675" s="9">
        <v>0.45300000000000001</v>
      </c>
      <c r="N2675">
        <f t="shared" si="92"/>
        <v>7.6207999999999998E-2</v>
      </c>
    </row>
    <row r="2676" spans="1:15" x14ac:dyDescent="0.25">
      <c r="B2676" s="1"/>
      <c r="C2676" s="1"/>
      <c r="D2676" s="1"/>
      <c r="E2676" s="9">
        <v>23</v>
      </c>
      <c r="F2676" s="9">
        <v>2E-3</v>
      </c>
      <c r="G2676" s="9">
        <v>116.992</v>
      </c>
      <c r="H2676" s="9">
        <v>0</v>
      </c>
      <c r="I2676" s="9">
        <v>255</v>
      </c>
      <c r="J2676" s="9">
        <v>-90</v>
      </c>
      <c r="K2676" s="9">
        <v>0.34599999999999997</v>
      </c>
      <c r="M2676" s="9">
        <v>0.34599999999999997</v>
      </c>
      <c r="N2676">
        <f t="shared" si="92"/>
        <v>7.6207999999999998E-2</v>
      </c>
    </row>
    <row r="2677" spans="1:15" x14ac:dyDescent="0.25">
      <c r="B2677" s="1"/>
      <c r="C2677" s="1"/>
      <c r="D2677" s="1"/>
      <c r="E2677" s="9">
        <v>24</v>
      </c>
      <c r="F2677" s="9">
        <v>4.0000000000000001E-3</v>
      </c>
      <c r="G2677" s="9">
        <v>120.59</v>
      </c>
      <c r="H2677" s="9">
        <v>0</v>
      </c>
      <c r="I2677" s="9">
        <v>255</v>
      </c>
      <c r="J2677" s="9">
        <v>-90</v>
      </c>
      <c r="K2677" s="9">
        <v>0.79</v>
      </c>
      <c r="M2677" s="9">
        <v>0.79</v>
      </c>
      <c r="N2677">
        <f t="shared" si="92"/>
        <v>7.6207999999999998E-2</v>
      </c>
    </row>
    <row r="2678" spans="1:15" x14ac:dyDescent="0.25">
      <c r="B2678" s="1"/>
      <c r="C2678" s="1"/>
      <c r="D2678" s="1"/>
      <c r="E2678" s="9">
        <v>25</v>
      </c>
      <c r="F2678" s="9">
        <v>1E-3</v>
      </c>
      <c r="G2678" s="9">
        <v>104.738</v>
      </c>
      <c r="H2678" s="9">
        <v>0</v>
      </c>
      <c r="I2678" s="9">
        <v>255</v>
      </c>
      <c r="J2678" s="9">
        <v>-90</v>
      </c>
      <c r="K2678" s="9">
        <v>0.28399999999999997</v>
      </c>
      <c r="M2678" s="9">
        <v>0.28399999999999997</v>
      </c>
      <c r="N2678">
        <f t="shared" si="92"/>
        <v>7.6207999999999998E-2</v>
      </c>
    </row>
    <row r="2679" spans="1:15" x14ac:dyDescent="0.25">
      <c r="B2679" s="1"/>
      <c r="C2679" s="1"/>
      <c r="D2679" s="1"/>
      <c r="E2679" s="9">
        <v>26</v>
      </c>
      <c r="F2679" s="9">
        <v>2E-3</v>
      </c>
      <c r="G2679" s="9">
        <v>123.13800000000001</v>
      </c>
      <c r="H2679" s="9">
        <v>0</v>
      </c>
      <c r="I2679" s="9">
        <v>255</v>
      </c>
      <c r="J2679" s="9">
        <v>-90</v>
      </c>
      <c r="K2679" s="9">
        <v>0.54100000000000004</v>
      </c>
      <c r="M2679" s="9">
        <v>0.54100000000000004</v>
      </c>
      <c r="N2679">
        <f t="shared" si="92"/>
        <v>7.6207999999999998E-2</v>
      </c>
    </row>
    <row r="2680" spans="1:15" x14ac:dyDescent="0.25">
      <c r="B2680" s="1"/>
      <c r="C2680" s="1"/>
      <c r="D2680" s="1"/>
      <c r="E2680" s="9">
        <v>27</v>
      </c>
      <c r="F2680" s="10">
        <v>2.5599999999999999E-4</v>
      </c>
      <c r="G2680" s="9">
        <v>0</v>
      </c>
      <c r="H2680" s="9">
        <v>0</v>
      </c>
      <c r="I2680" s="9">
        <v>0</v>
      </c>
      <c r="J2680" s="9">
        <v>-90</v>
      </c>
      <c r="K2680" s="9">
        <v>5.2999999999999999E-2</v>
      </c>
      <c r="M2680" s="9"/>
    </row>
    <row r="2681" spans="1:15" x14ac:dyDescent="0.25">
      <c r="B2681" s="1"/>
      <c r="C2681" s="1"/>
      <c r="D2681" s="1"/>
      <c r="E2681" s="9">
        <v>28</v>
      </c>
      <c r="F2681" s="10">
        <v>2.1660000000000001E-4</v>
      </c>
      <c r="G2681" s="9">
        <v>15.394</v>
      </c>
      <c r="H2681" s="9">
        <v>0</v>
      </c>
      <c r="I2681" s="9">
        <v>33</v>
      </c>
      <c r="J2681" s="9">
        <v>-90</v>
      </c>
      <c r="K2681" s="9">
        <v>4.3999999999999997E-2</v>
      </c>
    </row>
    <row r="2682" spans="1:15" s="1" customFormat="1" x14ac:dyDescent="0.25">
      <c r="A2682"/>
      <c r="E2682" s="9">
        <v>29</v>
      </c>
      <c r="F2682" s="10">
        <v>1.773E-4</v>
      </c>
      <c r="G2682" s="9">
        <v>50.222000000000001</v>
      </c>
      <c r="H2682" s="9">
        <v>0</v>
      </c>
      <c r="I2682" s="9">
        <v>120.333</v>
      </c>
      <c r="J2682" s="9">
        <v>-90</v>
      </c>
      <c r="K2682" s="9">
        <v>3.5999999999999997E-2</v>
      </c>
      <c r="L2682"/>
      <c r="M2682"/>
      <c r="N2682"/>
      <c r="O2682"/>
    </row>
    <row r="2683" spans="1:15" x14ac:dyDescent="0.25">
      <c r="B2683" s="1"/>
      <c r="C2683" s="1"/>
      <c r="D2683" s="1"/>
      <c r="E2683" s="9">
        <v>30</v>
      </c>
      <c r="F2683" s="10">
        <v>2.1660000000000001E-4</v>
      </c>
      <c r="G2683" s="9">
        <v>50.817999999999998</v>
      </c>
      <c r="H2683" s="9">
        <v>0</v>
      </c>
      <c r="I2683" s="9">
        <v>150.667</v>
      </c>
      <c r="J2683" s="9">
        <v>-90</v>
      </c>
      <c r="K2683" s="9">
        <v>4.3999999999999997E-2</v>
      </c>
    </row>
    <row r="2684" spans="1:15" x14ac:dyDescent="0.25">
      <c r="B2684" s="1"/>
      <c r="C2684" s="1"/>
      <c r="D2684" s="1"/>
      <c r="E2684" s="9">
        <v>31</v>
      </c>
      <c r="F2684" s="10">
        <v>1.773E-4</v>
      </c>
      <c r="G2684" s="9">
        <v>24.556000000000001</v>
      </c>
      <c r="H2684" s="9">
        <v>0</v>
      </c>
      <c r="I2684" s="9">
        <v>140</v>
      </c>
      <c r="J2684" s="9">
        <v>-90</v>
      </c>
      <c r="K2684" s="9">
        <v>3.5999999999999997E-2</v>
      </c>
    </row>
    <row r="2685" spans="1:15" x14ac:dyDescent="0.25">
      <c r="B2685" s="1"/>
      <c r="C2685" s="1"/>
      <c r="D2685" s="1"/>
      <c r="E2685" s="9">
        <v>32</v>
      </c>
      <c r="F2685" s="10">
        <v>2.9540000000000002E-4</v>
      </c>
      <c r="G2685" s="9">
        <v>54.978000000000002</v>
      </c>
      <c r="H2685" s="9">
        <v>0</v>
      </c>
      <c r="I2685" s="9">
        <v>120.333</v>
      </c>
      <c r="J2685" s="9">
        <v>-90</v>
      </c>
      <c r="K2685" s="9">
        <v>6.2E-2</v>
      </c>
    </row>
    <row r="2686" spans="1:15" x14ac:dyDescent="0.25">
      <c r="B2686" s="1"/>
      <c r="C2686" s="1"/>
      <c r="D2686" s="1"/>
      <c r="E2686" s="9">
        <v>33</v>
      </c>
      <c r="F2686" s="10">
        <v>3.3480000000000001E-4</v>
      </c>
      <c r="G2686" s="9">
        <v>0</v>
      </c>
      <c r="H2686" s="9">
        <v>0</v>
      </c>
      <c r="I2686" s="9">
        <v>0</v>
      </c>
      <c r="J2686" s="9">
        <v>-90</v>
      </c>
      <c r="K2686" s="9">
        <v>7.0999999999999994E-2</v>
      </c>
    </row>
    <row r="2687" spans="1:15" x14ac:dyDescent="0.25">
      <c r="B2687" s="1"/>
      <c r="C2687" s="1"/>
      <c r="D2687" s="1"/>
      <c r="E2687" s="9">
        <v>34</v>
      </c>
      <c r="F2687" s="10">
        <v>2.5599999999999999E-4</v>
      </c>
      <c r="G2687" s="9">
        <v>68.718000000000004</v>
      </c>
      <c r="H2687" s="9">
        <v>0</v>
      </c>
      <c r="I2687" s="9">
        <v>156</v>
      </c>
      <c r="J2687" s="9">
        <v>-90</v>
      </c>
      <c r="K2687" s="9">
        <v>5.2999999999999999E-2</v>
      </c>
    </row>
    <row r="2688" spans="1:15" x14ac:dyDescent="0.25">
      <c r="B2688" s="1"/>
      <c r="C2688" s="1"/>
      <c r="D2688" s="1"/>
      <c r="E2688" s="9">
        <v>35</v>
      </c>
      <c r="F2688" s="10">
        <v>2.9540000000000002E-4</v>
      </c>
      <c r="G2688" s="9">
        <v>7.133</v>
      </c>
      <c r="H2688" s="9">
        <v>0</v>
      </c>
      <c r="I2688" s="9">
        <v>99</v>
      </c>
      <c r="J2688" s="9">
        <v>-90</v>
      </c>
      <c r="K2688" s="9">
        <v>6.2E-2</v>
      </c>
    </row>
    <row r="2689" spans="2:11" x14ac:dyDescent="0.25">
      <c r="B2689" s="1"/>
      <c r="C2689" s="1"/>
      <c r="D2689" s="1"/>
      <c r="E2689" s="9">
        <v>36</v>
      </c>
      <c r="F2689" s="10">
        <v>1.773E-4</v>
      </c>
      <c r="G2689" s="9">
        <v>0</v>
      </c>
      <c r="H2689" s="9">
        <v>0</v>
      </c>
      <c r="I2689" s="9">
        <v>0</v>
      </c>
      <c r="J2689" s="9">
        <v>-90</v>
      </c>
      <c r="K2689" s="9">
        <v>3.5999999999999997E-2</v>
      </c>
    </row>
    <row r="2690" spans="2:11" x14ac:dyDescent="0.25">
      <c r="B2690" s="1"/>
      <c r="C2690" s="1"/>
      <c r="D2690" s="1"/>
      <c r="E2690" s="9">
        <v>37</v>
      </c>
      <c r="F2690" s="10">
        <v>2.5599999999999999E-4</v>
      </c>
      <c r="G2690" s="9">
        <v>81.462000000000003</v>
      </c>
      <c r="H2690" s="9">
        <v>0</v>
      </c>
      <c r="I2690" s="9">
        <v>120.333</v>
      </c>
      <c r="J2690" s="9">
        <v>-90</v>
      </c>
      <c r="K2690" s="9">
        <v>5.2999999999999999E-2</v>
      </c>
    </row>
    <row r="2691" spans="2:11" x14ac:dyDescent="0.25">
      <c r="B2691" s="1"/>
      <c r="C2691" s="1"/>
      <c r="D2691" s="1"/>
      <c r="E2691" s="9">
        <v>38</v>
      </c>
      <c r="F2691" s="10">
        <v>2.5599999999999999E-4</v>
      </c>
      <c r="G2691" s="9">
        <v>100.205</v>
      </c>
      <c r="H2691" s="9">
        <v>0</v>
      </c>
      <c r="I2691" s="9">
        <v>222</v>
      </c>
      <c r="J2691" s="9">
        <v>-90</v>
      </c>
      <c r="K2691" s="9">
        <v>5.2999999999999999E-2</v>
      </c>
    </row>
    <row r="2692" spans="2:11" x14ac:dyDescent="0.25">
      <c r="B2692" s="1"/>
      <c r="C2692" s="1"/>
      <c r="D2692" s="1"/>
      <c r="E2692" s="9">
        <v>39</v>
      </c>
      <c r="F2692" s="10">
        <v>2.5599999999999999E-4</v>
      </c>
      <c r="G2692" s="9">
        <v>7.5380000000000003</v>
      </c>
      <c r="H2692" s="9">
        <v>0</v>
      </c>
      <c r="I2692" s="9">
        <v>82</v>
      </c>
      <c r="J2692" s="9">
        <v>-90</v>
      </c>
      <c r="K2692" s="9">
        <v>5.2999999999999999E-2</v>
      </c>
    </row>
    <row r="2693" spans="2:11" x14ac:dyDescent="0.25">
      <c r="B2693" s="1"/>
      <c r="C2693" s="1"/>
      <c r="D2693" s="1"/>
      <c r="E2693" s="9">
        <v>40</v>
      </c>
      <c r="F2693" s="9">
        <v>15.734999999999999</v>
      </c>
      <c r="G2693" s="9">
        <v>215.34299999999999</v>
      </c>
      <c r="H2693" s="9">
        <v>0</v>
      </c>
      <c r="I2693" s="9">
        <v>255</v>
      </c>
      <c r="J2693" s="9">
        <v>0</v>
      </c>
      <c r="K2693" s="9">
        <v>0</v>
      </c>
    </row>
    <row r="2694" spans="2:11" x14ac:dyDescent="0.25">
      <c r="B2694" s="1"/>
      <c r="C2694" s="1"/>
      <c r="D2694" s="1"/>
      <c r="E2694" s="9">
        <v>41</v>
      </c>
      <c r="F2694" s="9">
        <v>15.734999999999999</v>
      </c>
      <c r="G2694" s="9">
        <v>215.34299999999999</v>
      </c>
      <c r="H2694" s="9">
        <v>0</v>
      </c>
      <c r="I2694" s="9">
        <v>255</v>
      </c>
      <c r="J2694" s="9">
        <v>0</v>
      </c>
      <c r="K2694" s="9">
        <v>0</v>
      </c>
    </row>
    <row r="2695" spans="2:11" x14ac:dyDescent="0.25">
      <c r="B2695" s="1"/>
      <c r="C2695" s="1"/>
      <c r="D2695" s="1"/>
      <c r="E2695" s="9">
        <v>42</v>
      </c>
      <c r="F2695" s="10">
        <v>2.1660000000000001E-4</v>
      </c>
      <c r="G2695" s="9">
        <v>4.4550000000000001</v>
      </c>
      <c r="H2695" s="9">
        <v>0</v>
      </c>
      <c r="I2695" s="9">
        <v>49</v>
      </c>
      <c r="J2695" s="9">
        <v>-90</v>
      </c>
      <c r="K2695" s="9">
        <v>4.3999999999999997E-2</v>
      </c>
    </row>
    <row r="2696" spans="2:11" x14ac:dyDescent="0.25">
      <c r="B2696" s="1"/>
      <c r="C2696" s="1"/>
      <c r="D2696" s="1"/>
      <c r="E2696" s="9">
        <v>43</v>
      </c>
      <c r="F2696" s="9">
        <v>15.734999999999999</v>
      </c>
      <c r="G2696" s="9">
        <v>215.34299999999999</v>
      </c>
      <c r="H2696" s="9">
        <v>0</v>
      </c>
      <c r="I2696" s="9">
        <v>255</v>
      </c>
      <c r="J2696" s="9">
        <v>0</v>
      </c>
      <c r="K2696" s="9">
        <v>0</v>
      </c>
    </row>
    <row r="2697" spans="2:11" x14ac:dyDescent="0.25">
      <c r="B2697" s="1"/>
      <c r="C2697" s="1"/>
      <c r="D2697" s="1"/>
      <c r="E2697" s="9">
        <v>44</v>
      </c>
      <c r="F2697" s="9">
        <v>15.734999999999999</v>
      </c>
      <c r="G2697" s="9">
        <v>215.34299999999999</v>
      </c>
      <c r="H2697" s="9">
        <v>0</v>
      </c>
      <c r="I2697" s="9">
        <v>255</v>
      </c>
      <c r="J2697" s="9">
        <v>0</v>
      </c>
      <c r="K2697" s="9">
        <v>0</v>
      </c>
    </row>
    <row r="2698" spans="2:11" x14ac:dyDescent="0.25">
      <c r="B2698" s="1"/>
      <c r="C2698" s="1"/>
      <c r="D2698" s="1"/>
      <c r="E2698" s="9">
        <v>45</v>
      </c>
      <c r="F2698" s="9">
        <v>15.734999999999999</v>
      </c>
      <c r="G2698" s="9">
        <v>215.34299999999999</v>
      </c>
      <c r="H2698" s="9">
        <v>0</v>
      </c>
      <c r="I2698" s="9">
        <v>255</v>
      </c>
      <c r="J2698" s="9">
        <v>0</v>
      </c>
      <c r="K2698" s="9">
        <v>0</v>
      </c>
    </row>
    <row r="2699" spans="2:11" x14ac:dyDescent="0.25">
      <c r="B2699" s="1"/>
      <c r="C2699" s="1"/>
      <c r="D2699" s="1"/>
      <c r="E2699" s="9">
        <v>46</v>
      </c>
      <c r="F2699" s="10">
        <v>1.773E-4</v>
      </c>
      <c r="G2699" s="9">
        <v>0</v>
      </c>
      <c r="H2699" s="9">
        <v>0</v>
      </c>
      <c r="I2699" s="9">
        <v>0</v>
      </c>
      <c r="J2699" s="9">
        <v>-90</v>
      </c>
      <c r="K2699" s="9">
        <v>3.5999999999999997E-2</v>
      </c>
    </row>
    <row r="2700" spans="2:11" x14ac:dyDescent="0.25">
      <c r="B2700" s="1"/>
      <c r="C2700" s="1"/>
      <c r="D2700" s="1"/>
      <c r="E2700" s="9">
        <v>47</v>
      </c>
      <c r="F2700" s="9">
        <v>15.734999999999999</v>
      </c>
      <c r="G2700" s="9">
        <v>215.34299999999999</v>
      </c>
      <c r="H2700" s="9">
        <v>0</v>
      </c>
      <c r="I2700" s="9">
        <v>255</v>
      </c>
      <c r="J2700" s="9">
        <v>0</v>
      </c>
      <c r="K2700" s="9">
        <v>0</v>
      </c>
    </row>
    <row r="2701" spans="2:11" x14ac:dyDescent="0.25">
      <c r="B2701" s="1"/>
      <c r="C2701" s="1"/>
      <c r="D2701" s="1"/>
      <c r="E2701" s="9">
        <v>48</v>
      </c>
      <c r="F2701" s="10">
        <v>2.1660000000000001E-4</v>
      </c>
      <c r="G2701" s="9">
        <v>58.576000000000001</v>
      </c>
      <c r="H2701" s="9">
        <v>0</v>
      </c>
      <c r="I2701" s="9">
        <v>206</v>
      </c>
      <c r="J2701" s="9">
        <v>-90</v>
      </c>
      <c r="K2701" s="9">
        <v>4.3999999999999997E-2</v>
      </c>
    </row>
    <row r="2702" spans="2:11" x14ac:dyDescent="0.25">
      <c r="B2702" s="1"/>
      <c r="C2702" s="1"/>
      <c r="D2702" s="1"/>
      <c r="E2702" s="9">
        <v>49</v>
      </c>
      <c r="F2702" s="10">
        <v>2.1660000000000001E-4</v>
      </c>
      <c r="G2702" s="9">
        <v>58.576000000000001</v>
      </c>
      <c r="H2702" s="9">
        <v>0</v>
      </c>
      <c r="I2702" s="9">
        <v>206</v>
      </c>
      <c r="J2702" s="9">
        <v>-90</v>
      </c>
      <c r="K2702" s="9">
        <v>4.3999999999999997E-2</v>
      </c>
    </row>
    <row r="2703" spans="2:11" x14ac:dyDescent="0.25">
      <c r="B2703" s="1"/>
      <c r="C2703" s="1"/>
      <c r="D2703" s="1"/>
      <c r="E2703" s="9">
        <v>50</v>
      </c>
      <c r="F2703" s="10">
        <v>2.1660000000000001E-4</v>
      </c>
      <c r="G2703" s="9">
        <v>58.576000000000001</v>
      </c>
      <c r="H2703" s="9">
        <v>0</v>
      </c>
      <c r="I2703" s="9">
        <v>206</v>
      </c>
      <c r="J2703" s="9">
        <v>-90</v>
      </c>
      <c r="K2703" s="9">
        <v>4.3999999999999997E-2</v>
      </c>
    </row>
    <row r="2704" spans="2:11" x14ac:dyDescent="0.25">
      <c r="B2704" s="1"/>
      <c r="C2704" s="1"/>
      <c r="D2704" s="1"/>
      <c r="E2704" s="9">
        <v>51</v>
      </c>
      <c r="F2704" s="10">
        <v>2.1660000000000001E-4</v>
      </c>
      <c r="G2704" s="9">
        <v>58.576000000000001</v>
      </c>
      <c r="H2704" s="9">
        <v>0</v>
      </c>
      <c r="I2704" s="9">
        <v>206</v>
      </c>
      <c r="J2704" s="9">
        <v>-90</v>
      </c>
      <c r="K2704" s="9">
        <v>4.3999999999999997E-2</v>
      </c>
    </row>
    <row r="2705" spans="1:18" x14ac:dyDescent="0.25">
      <c r="B2705" s="1"/>
      <c r="C2705" s="1"/>
      <c r="D2705" s="1"/>
      <c r="E2705" s="9">
        <v>52</v>
      </c>
      <c r="F2705" s="10">
        <v>2.1660000000000001E-4</v>
      </c>
      <c r="G2705" s="9">
        <v>93.272999999999996</v>
      </c>
      <c r="H2705" s="9">
        <v>0</v>
      </c>
      <c r="I2705" s="9">
        <v>255</v>
      </c>
      <c r="J2705" s="9">
        <v>-90</v>
      </c>
      <c r="K2705" s="9">
        <v>4.3999999999999997E-2</v>
      </c>
    </row>
    <row r="2706" spans="1:18" x14ac:dyDescent="0.25">
      <c r="B2706" s="1"/>
      <c r="C2706" s="1"/>
      <c r="D2706" s="1"/>
      <c r="E2706" s="1"/>
    </row>
    <row r="2707" spans="1:18" ht="18.600000000000001" customHeight="1" x14ac:dyDescent="0.25">
      <c r="B2707" s="1" t="s">
        <v>353</v>
      </c>
      <c r="C2707" s="1" t="s">
        <v>15</v>
      </c>
      <c r="D2707" s="1"/>
      <c r="E2707" s="1" t="s">
        <v>99</v>
      </c>
      <c r="F2707" t="s">
        <v>29</v>
      </c>
      <c r="G2707" s="1" t="s">
        <v>30</v>
      </c>
      <c r="H2707">
        <v>3</v>
      </c>
      <c r="I2707">
        <v>0.188</v>
      </c>
      <c r="J2707">
        <v>0.17146800000000001</v>
      </c>
      <c r="K2707">
        <v>3</v>
      </c>
      <c r="L2707" s="1">
        <v>1.0249999999999999</v>
      </c>
      <c r="M2707">
        <v>0.58888000000000007</v>
      </c>
    </row>
    <row r="2708" spans="1:18" ht="18.600000000000001" customHeight="1" x14ac:dyDescent="0.25">
      <c r="B2708" s="1" t="s">
        <v>353</v>
      </c>
      <c r="C2708" s="1" t="s">
        <v>15</v>
      </c>
      <c r="D2708" s="1"/>
      <c r="E2708" s="1" t="s">
        <v>99</v>
      </c>
      <c r="F2708" t="s">
        <v>29</v>
      </c>
      <c r="G2708" t="s">
        <v>355</v>
      </c>
      <c r="H2708">
        <v>3</v>
      </c>
      <c r="I2708">
        <v>0.9</v>
      </c>
      <c r="J2708">
        <v>0.365452</v>
      </c>
      <c r="K2708">
        <v>3</v>
      </c>
      <c r="L2708">
        <v>1</v>
      </c>
      <c r="M2708">
        <v>0.28404800000000002</v>
      </c>
    </row>
    <row r="2709" spans="1:18" ht="18.600000000000001" customHeight="1" x14ac:dyDescent="0.25">
      <c r="A2709" s="1">
        <v>55</v>
      </c>
      <c r="B2709" s="1" t="s">
        <v>353</v>
      </c>
      <c r="C2709" s="1" t="s">
        <v>15</v>
      </c>
      <c r="D2709" s="1"/>
      <c r="E2709" s="1" t="s">
        <v>99</v>
      </c>
      <c r="F2709" t="s">
        <v>29</v>
      </c>
      <c r="G2709" t="s">
        <v>50</v>
      </c>
      <c r="H2709">
        <v>3</v>
      </c>
      <c r="I2709">
        <v>0.82499999999999996</v>
      </c>
      <c r="J2709">
        <v>0.40875199999999995</v>
      </c>
      <c r="K2709">
        <v>3</v>
      </c>
      <c r="L2709">
        <v>1.038</v>
      </c>
      <c r="M2709" s="1">
        <v>0.24074800000000002</v>
      </c>
      <c r="N2709" s="1"/>
      <c r="O2709" s="1"/>
    </row>
    <row r="2710" spans="1:18" ht="18.600000000000001" customHeight="1" x14ac:dyDescent="0.25">
      <c r="B2710" s="1" t="s">
        <v>353</v>
      </c>
      <c r="C2710" s="1" t="s">
        <v>15</v>
      </c>
      <c r="D2710" s="1"/>
      <c r="E2710" s="1" t="s">
        <v>99</v>
      </c>
      <c r="F2710" t="s">
        <v>29</v>
      </c>
      <c r="G2710" t="s">
        <v>356</v>
      </c>
      <c r="H2710">
        <v>3</v>
      </c>
      <c r="I2710">
        <v>27.143000000000001</v>
      </c>
      <c r="J2710">
        <v>5.1959999999999997</v>
      </c>
      <c r="K2710">
        <v>3</v>
      </c>
      <c r="L2710">
        <v>1.0249999999999999</v>
      </c>
      <c r="M2710">
        <v>0.43646400000000002</v>
      </c>
    </row>
    <row r="2711" spans="1:18" ht="18.600000000000001" customHeight="1" x14ac:dyDescent="0.25">
      <c r="B2711" s="1" t="s">
        <v>353</v>
      </c>
      <c r="C2711" s="1" t="s">
        <v>15</v>
      </c>
      <c r="D2711" s="1"/>
      <c r="E2711" s="1" t="s">
        <v>99</v>
      </c>
      <c r="F2711" t="s">
        <v>29</v>
      </c>
      <c r="G2711" t="s">
        <v>180</v>
      </c>
      <c r="H2711">
        <v>3</v>
      </c>
      <c r="I2711">
        <v>0.78200000000000003</v>
      </c>
      <c r="J2711">
        <v>0.27885199999999999</v>
      </c>
      <c r="K2711">
        <v>3</v>
      </c>
      <c r="L2711">
        <v>1</v>
      </c>
      <c r="M2711">
        <v>0.34293600000000002</v>
      </c>
    </row>
    <row r="2712" spans="1:18" ht="18.600000000000001" customHeight="1" x14ac:dyDescent="0.25">
      <c r="B2712" s="1" t="s">
        <v>353</v>
      </c>
      <c r="C2712" s="1" t="s">
        <v>15</v>
      </c>
      <c r="D2712" s="1"/>
      <c r="E2712" s="1" t="s">
        <v>99</v>
      </c>
      <c r="F2712" t="s">
        <v>29</v>
      </c>
      <c r="G2712" t="s">
        <v>49</v>
      </c>
      <c r="H2712">
        <v>3</v>
      </c>
      <c r="I2712">
        <v>0.996</v>
      </c>
      <c r="J2712">
        <v>0.58022000000000007</v>
      </c>
      <c r="K2712">
        <v>3</v>
      </c>
      <c r="L2712">
        <v>1</v>
      </c>
      <c r="M2712">
        <v>0.23555200000000001</v>
      </c>
    </row>
    <row r="2713" spans="1:18" x14ac:dyDescent="0.25">
      <c r="B2713" s="1"/>
      <c r="C2713" s="1"/>
      <c r="D2713" s="1"/>
      <c r="E2713" s="1"/>
    </row>
    <row r="2714" spans="1:18" x14ac:dyDescent="0.25">
      <c r="B2714" s="1"/>
      <c r="C2714" s="1"/>
      <c r="D2714" s="1"/>
      <c r="F2714" t="s">
        <v>373</v>
      </c>
      <c r="G2714" t="s">
        <v>374</v>
      </c>
      <c r="H2714" t="s">
        <v>375</v>
      </c>
      <c r="I2714" t="s">
        <v>376</v>
      </c>
      <c r="J2714" t="s">
        <v>377</v>
      </c>
      <c r="K2714" t="s">
        <v>378</v>
      </c>
      <c r="M2714" t="s">
        <v>379</v>
      </c>
      <c r="N2714" t="s">
        <v>380</v>
      </c>
    </row>
    <row r="2715" spans="1:18" x14ac:dyDescent="0.25">
      <c r="B2715" s="1"/>
      <c r="C2715" s="1"/>
      <c r="D2715" s="1"/>
      <c r="E2715" s="9">
        <v>1</v>
      </c>
      <c r="F2715" s="9">
        <v>1.2999999999999999E-2</v>
      </c>
      <c r="G2715" s="9">
        <v>4.7469999999999999</v>
      </c>
      <c r="H2715" s="9">
        <v>0</v>
      </c>
      <c r="I2715" s="9">
        <v>220</v>
      </c>
      <c r="J2715" s="9">
        <v>-90</v>
      </c>
      <c r="K2715" s="9">
        <v>1.0249999999999999</v>
      </c>
      <c r="M2715" s="9">
        <v>1.0249999999999999</v>
      </c>
      <c r="N2715">
        <f>1.732*K2727</f>
        <v>0.58888000000000007</v>
      </c>
    </row>
    <row r="2716" spans="1:18" s="1" customFormat="1" x14ac:dyDescent="0.25">
      <c r="A2716"/>
      <c r="E2716" s="9">
        <v>2</v>
      </c>
      <c r="F2716" s="9">
        <v>1.2999999999999999E-2</v>
      </c>
      <c r="G2716" s="9">
        <v>1.58</v>
      </c>
      <c r="H2716" s="9">
        <v>0</v>
      </c>
      <c r="I2716" s="9">
        <v>125</v>
      </c>
      <c r="J2716" s="9">
        <v>-90</v>
      </c>
      <c r="K2716" s="9">
        <v>1</v>
      </c>
      <c r="L2716"/>
      <c r="M2716" s="9">
        <v>1</v>
      </c>
      <c r="N2716">
        <f t="shared" ref="N2716:N2726" si="93">1.732*K2728</f>
        <v>0.28404800000000002</v>
      </c>
      <c r="O2716"/>
    </row>
    <row r="2717" spans="1:18" x14ac:dyDescent="0.25">
      <c r="B2717" s="1"/>
      <c r="C2717" s="1"/>
      <c r="D2717" s="1"/>
      <c r="E2717" s="9">
        <v>3</v>
      </c>
      <c r="F2717" s="9">
        <v>1.2999999999999999E-2</v>
      </c>
      <c r="G2717" s="9">
        <v>7.726</v>
      </c>
      <c r="H2717" s="9">
        <v>0</v>
      </c>
      <c r="I2717" s="9">
        <v>255</v>
      </c>
      <c r="J2717" s="9">
        <v>-90</v>
      </c>
      <c r="K2717" s="9">
        <v>1.038</v>
      </c>
      <c r="M2717" s="9">
        <v>1.038</v>
      </c>
      <c r="N2717">
        <f t="shared" si="93"/>
        <v>0.24074800000000002</v>
      </c>
    </row>
    <row r="2718" spans="1:18" x14ac:dyDescent="0.25">
      <c r="B2718" s="1"/>
      <c r="C2718" s="1"/>
      <c r="D2718" s="1"/>
      <c r="E2718" s="9">
        <v>4</v>
      </c>
      <c r="F2718" s="9">
        <v>1.2999999999999999E-2</v>
      </c>
      <c r="G2718" s="9">
        <v>4.7469999999999999</v>
      </c>
      <c r="H2718" s="9">
        <v>0</v>
      </c>
      <c r="I2718" s="9">
        <v>220</v>
      </c>
      <c r="J2718" s="9">
        <v>-90.698999999999998</v>
      </c>
      <c r="K2718" s="9">
        <v>1.0249999999999999</v>
      </c>
      <c r="M2718" s="9">
        <v>1.0249999999999999</v>
      </c>
      <c r="N2718">
        <f t="shared" si="93"/>
        <v>0.43646400000000002</v>
      </c>
    </row>
    <row r="2719" spans="1:18" x14ac:dyDescent="0.25">
      <c r="B2719" s="1"/>
      <c r="C2719" s="1"/>
      <c r="D2719" s="1"/>
      <c r="E2719" s="9">
        <v>5</v>
      </c>
      <c r="F2719" s="9">
        <v>1.2999999999999999E-2</v>
      </c>
      <c r="G2719" s="9">
        <v>1.58</v>
      </c>
      <c r="H2719" s="9">
        <v>0</v>
      </c>
      <c r="I2719" s="9">
        <v>125</v>
      </c>
      <c r="J2719" s="9">
        <v>-90</v>
      </c>
      <c r="K2719" s="9">
        <v>1</v>
      </c>
      <c r="M2719" s="9">
        <v>1</v>
      </c>
      <c r="N2719">
        <f t="shared" si="93"/>
        <v>0.34293600000000002</v>
      </c>
    </row>
    <row r="2720" spans="1:18" x14ac:dyDescent="0.25">
      <c r="B2720" s="1"/>
      <c r="C2720" s="1"/>
      <c r="D2720" s="1"/>
      <c r="E2720" s="9">
        <v>6</v>
      </c>
      <c r="F2720" s="9">
        <v>1.2999999999999999E-2</v>
      </c>
      <c r="G2720" s="9">
        <v>1.58</v>
      </c>
      <c r="H2720" s="9">
        <v>0</v>
      </c>
      <c r="I2720" s="9">
        <v>125</v>
      </c>
      <c r="J2720" s="9">
        <v>-90</v>
      </c>
      <c r="K2720" s="9">
        <v>1</v>
      </c>
      <c r="M2720" s="9">
        <v>1</v>
      </c>
      <c r="N2720">
        <f t="shared" si="93"/>
        <v>0.23555200000000001</v>
      </c>
      <c r="R2720" s="3"/>
    </row>
    <row r="2721" spans="2:14" x14ac:dyDescent="0.25">
      <c r="B2721" s="1"/>
      <c r="C2721" s="1"/>
      <c r="D2721" s="1"/>
      <c r="E2721" s="9">
        <v>7</v>
      </c>
      <c r="F2721" s="9">
        <v>3.0000000000000001E-3</v>
      </c>
      <c r="G2721" s="9">
        <v>197</v>
      </c>
      <c r="H2721" s="9">
        <v>26</v>
      </c>
      <c r="I2721" s="9">
        <v>216</v>
      </c>
      <c r="J2721" s="9">
        <v>-90</v>
      </c>
      <c r="K2721" s="9">
        <v>0.188</v>
      </c>
      <c r="M2721" s="9">
        <v>0.188</v>
      </c>
      <c r="N2721">
        <f t="shared" si="93"/>
        <v>0.17146800000000001</v>
      </c>
    </row>
    <row r="2722" spans="2:14" x14ac:dyDescent="0.25">
      <c r="B2722" s="1"/>
      <c r="C2722" s="1"/>
      <c r="D2722" s="1"/>
      <c r="E2722" s="9">
        <v>8</v>
      </c>
      <c r="F2722" s="9">
        <v>1.0999999999999999E-2</v>
      </c>
      <c r="G2722" s="9">
        <v>206.94499999999999</v>
      </c>
      <c r="H2722" s="9">
        <v>27</v>
      </c>
      <c r="I2722" s="9">
        <v>255</v>
      </c>
      <c r="J2722" s="9">
        <v>-90</v>
      </c>
      <c r="K2722" s="9">
        <v>0.9</v>
      </c>
      <c r="M2722" s="9">
        <v>0.9</v>
      </c>
      <c r="N2722">
        <f t="shared" si="93"/>
        <v>0.365452</v>
      </c>
    </row>
    <row r="2723" spans="2:14" x14ac:dyDescent="0.25">
      <c r="B2723" s="1"/>
      <c r="C2723" s="1"/>
      <c r="D2723" s="1"/>
      <c r="E2723" s="9">
        <v>9</v>
      </c>
      <c r="F2723" s="9">
        <v>0.01</v>
      </c>
      <c r="G2723" s="9">
        <v>210.358</v>
      </c>
      <c r="H2723" s="9">
        <v>163</v>
      </c>
      <c r="I2723" s="9">
        <v>221</v>
      </c>
      <c r="J2723" s="9">
        <v>-90</v>
      </c>
      <c r="K2723" s="9">
        <v>0.82499999999999996</v>
      </c>
      <c r="M2723" s="9">
        <v>0.82499999999999996</v>
      </c>
      <c r="N2723">
        <f t="shared" si="93"/>
        <v>0.40875199999999995</v>
      </c>
    </row>
    <row r="2724" spans="2:14" x14ac:dyDescent="0.25">
      <c r="B2724" s="1"/>
      <c r="C2724" s="1"/>
      <c r="D2724" s="1"/>
      <c r="E2724" s="9">
        <v>10</v>
      </c>
      <c r="F2724" s="9">
        <v>5.5810000000000004</v>
      </c>
      <c r="G2724" s="9">
        <v>209.881</v>
      </c>
      <c r="H2724" s="9">
        <v>24</v>
      </c>
      <c r="I2724" s="9">
        <v>230</v>
      </c>
      <c r="J2724" s="9">
        <v>-90</v>
      </c>
      <c r="K2724" s="9">
        <v>27.143000000000001</v>
      </c>
      <c r="M2724" s="9">
        <v>27.143000000000001</v>
      </c>
      <c r="N2724">
        <f t="shared" si="93"/>
        <v>5.1959999999999997</v>
      </c>
    </row>
    <row r="2725" spans="2:14" x14ac:dyDescent="0.25">
      <c r="B2725" s="1"/>
      <c r="C2725" s="1"/>
      <c r="D2725" s="1"/>
      <c r="E2725" s="9">
        <v>11</v>
      </c>
      <c r="F2725" s="9">
        <v>0.01</v>
      </c>
      <c r="G2725" s="9">
        <v>203</v>
      </c>
      <c r="H2725" s="9">
        <v>35</v>
      </c>
      <c r="I2725" s="9">
        <v>221</v>
      </c>
      <c r="J2725" s="9">
        <v>-90</v>
      </c>
      <c r="K2725" s="9">
        <v>0.78200000000000003</v>
      </c>
      <c r="M2725" s="9">
        <v>0.78200000000000003</v>
      </c>
      <c r="N2725">
        <f t="shared" si="93"/>
        <v>0.27885199999999999</v>
      </c>
    </row>
    <row r="2726" spans="2:14" x14ac:dyDescent="0.25">
      <c r="B2726" s="1"/>
      <c r="C2726" s="1"/>
      <c r="D2726" s="1"/>
      <c r="E2726" s="9">
        <v>12</v>
      </c>
      <c r="F2726" s="9">
        <v>1.2999999999999999E-2</v>
      </c>
      <c r="G2726" s="9">
        <v>206.3</v>
      </c>
      <c r="H2726" s="9">
        <v>43</v>
      </c>
      <c r="I2726" s="9">
        <v>255</v>
      </c>
      <c r="J2726" s="9">
        <v>-90</v>
      </c>
      <c r="K2726" s="9">
        <v>0.996</v>
      </c>
      <c r="M2726" s="9">
        <v>0.996</v>
      </c>
      <c r="N2726">
        <f t="shared" si="93"/>
        <v>0.58022000000000007</v>
      </c>
    </row>
    <row r="2727" spans="2:14" x14ac:dyDescent="0.25">
      <c r="B2727" s="1"/>
      <c r="C2727" s="1"/>
      <c r="D2727" s="1"/>
      <c r="E2727" s="9">
        <v>13</v>
      </c>
      <c r="F2727" s="9">
        <v>4.0000000000000001E-3</v>
      </c>
      <c r="G2727" s="9">
        <v>122</v>
      </c>
      <c r="H2727" s="9">
        <v>0</v>
      </c>
      <c r="I2727" s="9">
        <v>161</v>
      </c>
      <c r="J2727" s="9">
        <v>-90</v>
      </c>
      <c r="K2727" s="9">
        <v>0.34</v>
      </c>
      <c r="M2727" s="9"/>
    </row>
    <row r="2728" spans="2:14" x14ac:dyDescent="0.25">
      <c r="B2728" s="1"/>
      <c r="C2728" s="1"/>
      <c r="D2728" s="1"/>
      <c r="E2728" s="9">
        <v>14</v>
      </c>
      <c r="F2728" s="9">
        <v>2E-3</v>
      </c>
      <c r="G2728" s="9">
        <v>239.857</v>
      </c>
      <c r="H2728" s="9">
        <v>79</v>
      </c>
      <c r="I2728" s="9">
        <v>255</v>
      </c>
      <c r="J2728" s="9">
        <v>-90</v>
      </c>
      <c r="K2728" s="9">
        <v>0.16400000000000001</v>
      </c>
      <c r="M2728" s="9"/>
    </row>
    <row r="2729" spans="2:14" x14ac:dyDescent="0.25">
      <c r="B2729" s="1"/>
      <c r="C2729" s="1"/>
      <c r="D2729" s="1"/>
      <c r="E2729" s="9">
        <v>15</v>
      </c>
      <c r="F2729" s="9">
        <v>2E-3</v>
      </c>
      <c r="G2729" s="9">
        <v>97.582999999999998</v>
      </c>
      <c r="H2729" s="9">
        <v>37</v>
      </c>
      <c r="I2729" s="9">
        <v>124</v>
      </c>
      <c r="J2729" s="9">
        <v>-90</v>
      </c>
      <c r="K2729" s="9">
        <v>0.13900000000000001</v>
      </c>
    </row>
    <row r="2730" spans="2:14" x14ac:dyDescent="0.25">
      <c r="B2730" s="1"/>
      <c r="C2730" s="1"/>
      <c r="D2730" s="1"/>
      <c r="E2730" s="9">
        <v>16</v>
      </c>
      <c r="F2730" s="9">
        <v>3.0000000000000001E-3</v>
      </c>
      <c r="G2730" s="9">
        <v>112.762</v>
      </c>
      <c r="H2730" s="9">
        <v>56</v>
      </c>
      <c r="I2730" s="9">
        <v>123</v>
      </c>
      <c r="J2730" s="9">
        <v>-90</v>
      </c>
      <c r="K2730" s="9">
        <v>0.252</v>
      </c>
    </row>
    <row r="2731" spans="2:14" x14ac:dyDescent="0.25">
      <c r="B2731" s="1"/>
      <c r="C2731" s="1"/>
      <c r="D2731" s="1"/>
      <c r="E2731" s="9">
        <v>17</v>
      </c>
      <c r="F2731" s="9">
        <v>3.0000000000000001E-3</v>
      </c>
      <c r="G2731" s="9">
        <v>241.17599999999999</v>
      </c>
      <c r="H2731" s="9">
        <v>83</v>
      </c>
      <c r="I2731" s="9">
        <v>255</v>
      </c>
      <c r="J2731" s="9">
        <v>-90</v>
      </c>
      <c r="K2731" s="9">
        <v>0.19800000000000001</v>
      </c>
    </row>
    <row r="2732" spans="2:14" x14ac:dyDescent="0.25">
      <c r="B2732" s="1"/>
      <c r="C2732" s="1"/>
      <c r="D2732" s="1"/>
      <c r="E2732" s="9">
        <v>18</v>
      </c>
      <c r="F2732" s="9">
        <v>2E-3</v>
      </c>
      <c r="G2732" s="9">
        <v>155.25</v>
      </c>
      <c r="H2732" s="9">
        <v>87</v>
      </c>
      <c r="I2732" s="9">
        <v>255</v>
      </c>
      <c r="J2732" s="9">
        <v>-90</v>
      </c>
      <c r="K2732" s="9">
        <v>0.13600000000000001</v>
      </c>
    </row>
    <row r="2733" spans="2:14" x14ac:dyDescent="0.25">
      <c r="B2733" s="1"/>
      <c r="C2733" s="1"/>
      <c r="D2733" s="1"/>
      <c r="E2733" s="9">
        <v>19</v>
      </c>
      <c r="F2733" s="9">
        <v>1E-3</v>
      </c>
      <c r="G2733" s="9">
        <v>87</v>
      </c>
      <c r="H2733" s="9">
        <v>37</v>
      </c>
      <c r="I2733" s="9">
        <v>237</v>
      </c>
      <c r="J2733" s="9">
        <v>-90</v>
      </c>
      <c r="K2733" s="9">
        <v>9.9000000000000005E-2</v>
      </c>
    </row>
    <row r="2734" spans="2:14" x14ac:dyDescent="0.25">
      <c r="B2734" s="1"/>
      <c r="C2734" s="1"/>
      <c r="D2734" s="1"/>
      <c r="E2734" s="9">
        <v>20</v>
      </c>
      <c r="F2734" s="9">
        <v>3.0000000000000001E-3</v>
      </c>
      <c r="G2734" s="9">
        <v>135.667</v>
      </c>
      <c r="H2734" s="9">
        <v>107</v>
      </c>
      <c r="I2734" s="9">
        <v>142</v>
      </c>
      <c r="J2734" s="9">
        <v>-90</v>
      </c>
      <c r="K2734" s="9">
        <v>0.21099999999999999</v>
      </c>
    </row>
    <row r="2735" spans="2:14" x14ac:dyDescent="0.25">
      <c r="B2735" s="1"/>
      <c r="C2735" s="1"/>
      <c r="D2735" s="1"/>
      <c r="E2735" s="9">
        <v>21</v>
      </c>
      <c r="F2735" s="9">
        <v>3.0000000000000001E-3</v>
      </c>
      <c r="G2735" s="9">
        <v>119.4</v>
      </c>
      <c r="H2735" s="9">
        <v>33</v>
      </c>
      <c r="I2735" s="9">
        <v>203</v>
      </c>
      <c r="J2735" s="9">
        <v>-90</v>
      </c>
      <c r="K2735" s="9">
        <v>0.23599999999999999</v>
      </c>
    </row>
    <row r="2736" spans="2:14" x14ac:dyDescent="0.25">
      <c r="B2736" s="1"/>
      <c r="C2736" s="1"/>
      <c r="D2736" s="1"/>
      <c r="E2736" s="9">
        <v>22</v>
      </c>
      <c r="F2736" s="9">
        <v>0.64</v>
      </c>
      <c r="G2736" s="9">
        <v>92.938000000000002</v>
      </c>
      <c r="H2736" s="9">
        <v>39</v>
      </c>
      <c r="I2736" s="9">
        <v>102</v>
      </c>
      <c r="J2736" s="9">
        <v>-90</v>
      </c>
      <c r="K2736" s="9">
        <v>3</v>
      </c>
    </row>
    <row r="2737" spans="1:15" x14ac:dyDescent="0.25">
      <c r="B2737" s="1"/>
      <c r="C2737" s="1"/>
      <c r="D2737" s="1"/>
      <c r="E2737" s="9">
        <v>23</v>
      </c>
      <c r="F2737" s="9">
        <v>2E-3</v>
      </c>
      <c r="G2737" s="9">
        <v>93.070999999999998</v>
      </c>
      <c r="H2737" s="9">
        <v>35</v>
      </c>
      <c r="I2737" s="9">
        <v>112</v>
      </c>
      <c r="J2737" s="9">
        <v>-90</v>
      </c>
      <c r="K2737" s="9">
        <v>0.161</v>
      </c>
    </row>
    <row r="2738" spans="1:15" x14ac:dyDescent="0.25">
      <c r="B2738" s="1"/>
      <c r="C2738" s="1"/>
      <c r="D2738" s="1"/>
      <c r="E2738" s="9">
        <v>24</v>
      </c>
      <c r="F2738" s="9">
        <v>4.0000000000000001E-3</v>
      </c>
      <c r="G2738" s="9">
        <v>162.786</v>
      </c>
      <c r="H2738" s="9">
        <v>39</v>
      </c>
      <c r="I2738" s="9">
        <v>182</v>
      </c>
      <c r="J2738" s="9">
        <v>-90</v>
      </c>
      <c r="K2738" s="9">
        <v>0.33500000000000002</v>
      </c>
    </row>
    <row r="2739" spans="1:15" x14ac:dyDescent="0.25">
      <c r="B2739" s="1"/>
      <c r="C2739" s="1"/>
      <c r="D2739" s="1"/>
      <c r="E2739" s="9"/>
    </row>
    <row r="2740" spans="1:15" x14ac:dyDescent="0.25">
      <c r="B2740" s="1"/>
      <c r="C2740" s="1"/>
      <c r="D2740" s="1"/>
      <c r="E2740" s="1"/>
    </row>
    <row r="2741" spans="1:15" x14ac:dyDescent="0.25">
      <c r="B2741" s="1"/>
      <c r="C2741" s="1"/>
      <c r="D2741" s="1"/>
      <c r="E2741" s="1"/>
    </row>
    <row r="2742" spans="1:15" ht="18.600000000000001" customHeight="1" x14ac:dyDescent="0.25">
      <c r="B2742" s="1" t="s">
        <v>363</v>
      </c>
      <c r="C2742" s="1" t="s">
        <v>295</v>
      </c>
      <c r="D2742" s="1"/>
      <c r="E2742" s="1" t="s">
        <v>14</v>
      </c>
      <c r="F2742" t="s">
        <v>28</v>
      </c>
      <c r="G2742" t="s">
        <v>49</v>
      </c>
      <c r="H2742">
        <v>3</v>
      </c>
      <c r="I2742">
        <v>0.60699999999999998</v>
      </c>
      <c r="J2742">
        <v>0.161076</v>
      </c>
      <c r="K2742">
        <v>3</v>
      </c>
      <c r="L2742" s="1">
        <v>0.995</v>
      </c>
      <c r="M2742">
        <v>0.14548800000000001</v>
      </c>
    </row>
    <row r="2743" spans="1:15" ht="18.600000000000001" customHeight="1" x14ac:dyDescent="0.25">
      <c r="B2743" s="1" t="s">
        <v>363</v>
      </c>
      <c r="C2743" s="1" t="s">
        <v>295</v>
      </c>
      <c r="D2743" s="1"/>
      <c r="E2743" s="1" t="s">
        <v>14</v>
      </c>
      <c r="F2743" t="s">
        <v>28</v>
      </c>
      <c r="G2743" t="s">
        <v>50</v>
      </c>
      <c r="H2743">
        <v>3</v>
      </c>
      <c r="I2743">
        <v>0.58199999999999996</v>
      </c>
      <c r="J2743">
        <v>0.161076</v>
      </c>
      <c r="K2743">
        <v>3</v>
      </c>
      <c r="L2743">
        <v>0.97</v>
      </c>
      <c r="M2743">
        <v>0.131632</v>
      </c>
    </row>
    <row r="2744" spans="1:15" ht="18.600000000000001" customHeight="1" x14ac:dyDescent="0.25">
      <c r="A2744" s="1">
        <v>57</v>
      </c>
      <c r="B2744" s="1" t="s">
        <v>363</v>
      </c>
      <c r="C2744" s="1" t="s">
        <v>295</v>
      </c>
      <c r="D2744" s="1"/>
      <c r="E2744" s="1" t="s">
        <v>14</v>
      </c>
      <c r="F2744" t="s">
        <v>28</v>
      </c>
      <c r="G2744" t="s">
        <v>103</v>
      </c>
      <c r="H2744">
        <v>3</v>
      </c>
      <c r="I2744">
        <v>0.73399999999999999</v>
      </c>
      <c r="J2744">
        <v>0.11604400000000001</v>
      </c>
      <c r="K2744">
        <v>3</v>
      </c>
      <c r="L2744">
        <v>0.98699999999999999</v>
      </c>
      <c r="M2744" s="1">
        <v>0.161076</v>
      </c>
      <c r="N2744" s="1"/>
      <c r="O2744" s="1"/>
    </row>
    <row r="2745" spans="1:15" ht="18.600000000000001" customHeight="1" x14ac:dyDescent="0.25">
      <c r="B2745" s="1" t="s">
        <v>363</v>
      </c>
      <c r="C2745" s="1" t="s">
        <v>295</v>
      </c>
      <c r="D2745" s="1"/>
      <c r="E2745" s="1" t="s">
        <v>14</v>
      </c>
      <c r="F2745" t="s">
        <v>28</v>
      </c>
      <c r="G2745" t="s">
        <v>30</v>
      </c>
      <c r="H2745">
        <v>3</v>
      </c>
      <c r="I2745">
        <v>1.2230000000000001</v>
      </c>
      <c r="J2745">
        <v>0.14548800000000001</v>
      </c>
      <c r="K2745">
        <v>3</v>
      </c>
      <c r="L2745">
        <v>0.97799999999999998</v>
      </c>
      <c r="M2745">
        <v>0.131632</v>
      </c>
    </row>
    <row r="2746" spans="1:15" ht="18.600000000000001" customHeight="1" x14ac:dyDescent="0.25">
      <c r="B2746" s="1" t="s">
        <v>363</v>
      </c>
      <c r="C2746" s="1" t="s">
        <v>295</v>
      </c>
      <c r="D2746" s="1"/>
      <c r="E2746" s="1" t="s">
        <v>14</v>
      </c>
      <c r="F2746" t="s">
        <v>28</v>
      </c>
      <c r="G2746" t="s">
        <v>361</v>
      </c>
      <c r="H2746">
        <v>3</v>
      </c>
      <c r="I2746">
        <v>0.86899999999999999</v>
      </c>
      <c r="J2746">
        <v>0.11604400000000001</v>
      </c>
      <c r="K2746">
        <v>3</v>
      </c>
      <c r="L2746">
        <v>1.004</v>
      </c>
      <c r="M2746">
        <v>0.11604400000000001</v>
      </c>
    </row>
    <row r="2747" spans="1:15" ht="18.600000000000001" customHeight="1" x14ac:dyDescent="0.25">
      <c r="B2747" s="1" t="s">
        <v>363</v>
      </c>
      <c r="C2747" s="1" t="s">
        <v>295</v>
      </c>
      <c r="D2747" s="1"/>
      <c r="E2747" s="1" t="s">
        <v>14</v>
      </c>
      <c r="F2747" t="s">
        <v>28</v>
      </c>
      <c r="G2747" t="s">
        <v>44</v>
      </c>
      <c r="H2747">
        <v>3</v>
      </c>
      <c r="I2747">
        <v>0.64900000000000002</v>
      </c>
      <c r="J2747">
        <v>0.131632</v>
      </c>
      <c r="K2747">
        <v>3</v>
      </c>
      <c r="L2747">
        <v>0.95299999999999996</v>
      </c>
      <c r="M2747">
        <v>0.14548800000000001</v>
      </c>
    </row>
    <row r="2748" spans="1:15" x14ac:dyDescent="0.25">
      <c r="B2748" s="1"/>
      <c r="C2748" s="1"/>
      <c r="D2748" s="1"/>
      <c r="E2748" s="1"/>
    </row>
    <row r="2749" spans="1:15" x14ac:dyDescent="0.25">
      <c r="B2749" s="1"/>
      <c r="C2749" s="1"/>
      <c r="E2749" s="1"/>
    </row>
    <row r="2750" spans="1:15" x14ac:dyDescent="0.25">
      <c r="B2750" s="1"/>
      <c r="C2750" s="1"/>
      <c r="E2750" t="s">
        <v>373</v>
      </c>
      <c r="F2750" t="s">
        <v>374</v>
      </c>
      <c r="G2750" t="s">
        <v>375</v>
      </c>
      <c r="H2750" t="s">
        <v>376</v>
      </c>
      <c r="I2750" t="s">
        <v>377</v>
      </c>
      <c r="J2750" t="s">
        <v>378</v>
      </c>
      <c r="L2750" t="s">
        <v>379</v>
      </c>
      <c r="M2750" t="s">
        <v>380</v>
      </c>
    </row>
    <row r="2751" spans="1:15" x14ac:dyDescent="0.25">
      <c r="B2751" s="1"/>
      <c r="C2751" s="1"/>
      <c r="D2751" s="9">
        <v>1</v>
      </c>
      <c r="E2751" s="9">
        <v>8.0000000000000002E-3</v>
      </c>
      <c r="F2751" s="9">
        <v>215.35300000000001</v>
      </c>
      <c r="G2751" s="9">
        <v>154</v>
      </c>
      <c r="H2751" s="9">
        <v>225</v>
      </c>
      <c r="I2751" s="9">
        <v>-90</v>
      </c>
      <c r="J2751" s="9">
        <v>0.995</v>
      </c>
      <c r="L2751" s="9">
        <v>0.995</v>
      </c>
      <c r="M2751">
        <f>1.732*J2763</f>
        <v>0.14548800000000001</v>
      </c>
    </row>
    <row r="2752" spans="1:15" s="1" customFormat="1" x14ac:dyDescent="0.25">
      <c r="A2752"/>
      <c r="D2752" s="9">
        <v>2</v>
      </c>
      <c r="E2752" s="9">
        <v>8.0000000000000002E-3</v>
      </c>
      <c r="F2752" s="9">
        <v>252.422</v>
      </c>
      <c r="G2752" s="9">
        <v>150</v>
      </c>
      <c r="H2752" s="9">
        <v>255</v>
      </c>
      <c r="I2752" s="9">
        <v>-90</v>
      </c>
      <c r="J2752" s="9">
        <v>0.97</v>
      </c>
      <c r="K2752"/>
      <c r="L2752" s="9">
        <v>0.97</v>
      </c>
      <c r="M2752">
        <f t="shared" ref="M2752:M2762" si="94">1.732*J2764</f>
        <v>0.131632</v>
      </c>
      <c r="N2752"/>
      <c r="O2752"/>
    </row>
    <row r="2753" spans="2:13" x14ac:dyDescent="0.25">
      <c r="B2753" s="1"/>
      <c r="C2753" s="1"/>
      <c r="D2753" s="9">
        <v>3</v>
      </c>
      <c r="E2753" s="9">
        <v>8.0000000000000002E-3</v>
      </c>
      <c r="F2753" s="9">
        <v>251.28800000000001</v>
      </c>
      <c r="G2753" s="9">
        <v>151</v>
      </c>
      <c r="H2753" s="9">
        <v>255</v>
      </c>
      <c r="I2753" s="9">
        <v>-90</v>
      </c>
      <c r="J2753" s="9">
        <v>0.98699999999999999</v>
      </c>
      <c r="L2753" s="9">
        <v>0.98699999999999999</v>
      </c>
      <c r="M2753">
        <f t="shared" si="94"/>
        <v>0.161076</v>
      </c>
    </row>
    <row r="2754" spans="2:13" x14ac:dyDescent="0.25">
      <c r="B2754" s="1"/>
      <c r="C2754" s="1"/>
      <c r="D2754" s="9">
        <v>4</v>
      </c>
      <c r="E2754" s="9">
        <v>8.0000000000000002E-3</v>
      </c>
      <c r="F2754" s="9">
        <v>253.43899999999999</v>
      </c>
      <c r="G2754" s="9">
        <v>179</v>
      </c>
      <c r="H2754" s="9">
        <v>255</v>
      </c>
      <c r="I2754" s="9">
        <v>-90.494</v>
      </c>
      <c r="J2754" s="9">
        <v>0.97799999999999998</v>
      </c>
      <c r="L2754" s="9">
        <v>0.97799999999999998</v>
      </c>
      <c r="M2754">
        <f t="shared" si="94"/>
        <v>0.131632</v>
      </c>
    </row>
    <row r="2755" spans="2:13" x14ac:dyDescent="0.25">
      <c r="B2755" s="1"/>
      <c r="C2755" s="1"/>
      <c r="D2755" s="9">
        <v>5</v>
      </c>
      <c r="E2755" s="9">
        <v>8.9999999999999993E-3</v>
      </c>
      <c r="F2755" s="9">
        <v>252.542</v>
      </c>
      <c r="G2755" s="9">
        <v>159</v>
      </c>
      <c r="H2755" s="9">
        <v>255</v>
      </c>
      <c r="I2755" s="9">
        <v>-90</v>
      </c>
      <c r="J2755" s="9">
        <v>1.004</v>
      </c>
      <c r="L2755" s="9">
        <v>1.004</v>
      </c>
      <c r="M2755">
        <f t="shared" si="94"/>
        <v>0.11604400000000001</v>
      </c>
    </row>
    <row r="2756" spans="2:13" x14ac:dyDescent="0.25">
      <c r="B2756" s="1"/>
      <c r="C2756" s="1"/>
      <c r="D2756" s="9">
        <v>6</v>
      </c>
      <c r="E2756" s="9">
        <v>8.0000000000000002E-3</v>
      </c>
      <c r="F2756" s="9">
        <v>252.535</v>
      </c>
      <c r="G2756" s="9">
        <v>159</v>
      </c>
      <c r="H2756" s="9">
        <v>255</v>
      </c>
      <c r="I2756" s="9">
        <v>-90</v>
      </c>
      <c r="J2756" s="9">
        <v>0.95299999999999996</v>
      </c>
      <c r="L2756" s="9">
        <v>0.95299999999999996</v>
      </c>
      <c r="M2756">
        <f t="shared" si="94"/>
        <v>0.14548800000000001</v>
      </c>
    </row>
    <row r="2757" spans="2:13" x14ac:dyDescent="0.25">
      <c r="B2757" s="1"/>
      <c r="C2757" s="1"/>
      <c r="D2757" s="9">
        <v>7</v>
      </c>
      <c r="E2757" s="9">
        <v>5.0000000000000001E-3</v>
      </c>
      <c r="F2757" s="9">
        <v>59.095999999999997</v>
      </c>
      <c r="G2757" s="9">
        <v>47</v>
      </c>
      <c r="H2757" s="9">
        <v>245</v>
      </c>
      <c r="I2757" s="9">
        <v>-90</v>
      </c>
      <c r="J2757" s="9">
        <v>0.60699999999999998</v>
      </c>
      <c r="L2757" s="9">
        <v>0.60699999999999998</v>
      </c>
      <c r="M2757">
        <f t="shared" si="94"/>
        <v>0.161076</v>
      </c>
    </row>
    <row r="2758" spans="2:13" x14ac:dyDescent="0.25">
      <c r="B2758" s="1"/>
      <c r="C2758" s="1"/>
      <c r="D2758" s="9">
        <v>8</v>
      </c>
      <c r="E2758" s="9">
        <v>5.0000000000000001E-3</v>
      </c>
      <c r="F2758" s="9">
        <v>4.843</v>
      </c>
      <c r="G2758" s="9">
        <v>0</v>
      </c>
      <c r="H2758" s="9">
        <v>161</v>
      </c>
      <c r="I2758" s="9">
        <v>-90</v>
      </c>
      <c r="J2758" s="9">
        <v>0.58199999999999996</v>
      </c>
      <c r="L2758" s="9">
        <v>0.58199999999999996</v>
      </c>
      <c r="M2758">
        <f t="shared" si="94"/>
        <v>0.161076</v>
      </c>
    </row>
    <row r="2759" spans="2:13" x14ac:dyDescent="0.25">
      <c r="B2759" s="1"/>
      <c r="C2759" s="1"/>
      <c r="D2759" s="9">
        <v>9</v>
      </c>
      <c r="E2759" s="9">
        <v>6.0000000000000001E-3</v>
      </c>
      <c r="F2759" s="9">
        <v>7.2839999999999998</v>
      </c>
      <c r="G2759" s="9">
        <v>0</v>
      </c>
      <c r="H2759" s="9">
        <v>247</v>
      </c>
      <c r="I2759" s="9">
        <v>-90</v>
      </c>
      <c r="J2759" s="9">
        <v>0.73399999999999999</v>
      </c>
      <c r="L2759" s="9">
        <v>0.73399999999999999</v>
      </c>
      <c r="M2759">
        <f t="shared" si="94"/>
        <v>0.11604400000000001</v>
      </c>
    </row>
    <row r="2760" spans="2:13" x14ac:dyDescent="0.25">
      <c r="B2760" s="1"/>
      <c r="C2760" s="1"/>
      <c r="D2760" s="9">
        <v>10</v>
      </c>
      <c r="E2760" s="9">
        <v>0.01</v>
      </c>
      <c r="F2760" s="9">
        <v>2.2669999999999999</v>
      </c>
      <c r="G2760" s="9">
        <v>0</v>
      </c>
      <c r="H2760" s="9">
        <v>166</v>
      </c>
      <c r="I2760" s="9">
        <v>-90</v>
      </c>
      <c r="J2760" s="9">
        <v>1.2230000000000001</v>
      </c>
      <c r="L2760" s="9">
        <v>1.2230000000000001</v>
      </c>
      <c r="M2760">
        <f t="shared" si="94"/>
        <v>0.14548800000000001</v>
      </c>
    </row>
    <row r="2761" spans="2:13" x14ac:dyDescent="0.25">
      <c r="B2761" s="1"/>
      <c r="C2761" s="1"/>
      <c r="D2761" s="9">
        <v>11</v>
      </c>
      <c r="E2761" s="9">
        <v>7.0000000000000001E-3</v>
      </c>
      <c r="F2761" s="9">
        <v>2.9420000000000002</v>
      </c>
      <c r="G2761" s="9">
        <v>0</v>
      </c>
      <c r="H2761" s="9">
        <v>154</v>
      </c>
      <c r="I2761" s="9">
        <v>-90</v>
      </c>
      <c r="J2761" s="9">
        <v>0.86899999999999999</v>
      </c>
      <c r="L2761" s="9">
        <v>0.86899999999999999</v>
      </c>
      <c r="M2761">
        <f t="shared" si="94"/>
        <v>0.11604400000000001</v>
      </c>
    </row>
    <row r="2762" spans="2:13" x14ac:dyDescent="0.25">
      <c r="B2762" s="1"/>
      <c r="C2762" s="1"/>
      <c r="D2762" s="9">
        <v>12</v>
      </c>
      <c r="E2762" s="9">
        <v>6.0000000000000001E-3</v>
      </c>
      <c r="F2762" s="9">
        <v>1.897</v>
      </c>
      <c r="G2762" s="9">
        <v>0</v>
      </c>
      <c r="H2762" s="9">
        <v>94</v>
      </c>
      <c r="I2762" s="9">
        <v>-90</v>
      </c>
      <c r="J2762" s="9">
        <v>0.64900000000000002</v>
      </c>
      <c r="L2762" s="9">
        <v>0.64900000000000002</v>
      </c>
      <c r="M2762">
        <f t="shared" si="94"/>
        <v>0.131632</v>
      </c>
    </row>
    <row r="2763" spans="2:13" x14ac:dyDescent="0.25">
      <c r="B2763" s="1"/>
      <c r="C2763" s="1"/>
      <c r="D2763" s="9">
        <v>13</v>
      </c>
      <c r="E2763" s="10">
        <v>7.8240000000000004E-4</v>
      </c>
      <c r="F2763" s="9">
        <v>147.45500000000001</v>
      </c>
      <c r="G2763" s="9">
        <v>91</v>
      </c>
      <c r="H2763" s="9">
        <v>170</v>
      </c>
      <c r="I2763" s="9">
        <v>-90</v>
      </c>
      <c r="J2763" s="9">
        <v>8.4000000000000005E-2</v>
      </c>
    </row>
    <row r="2764" spans="2:13" x14ac:dyDescent="0.25">
      <c r="B2764" s="1"/>
      <c r="C2764" s="1"/>
      <c r="D2764" s="9">
        <v>14</v>
      </c>
      <c r="E2764" s="10">
        <v>7.113E-4</v>
      </c>
      <c r="F2764" s="9">
        <v>186.5</v>
      </c>
      <c r="G2764" s="9">
        <v>147</v>
      </c>
      <c r="H2764" s="9">
        <v>201</v>
      </c>
      <c r="I2764" s="9">
        <v>-90</v>
      </c>
      <c r="J2764" s="9">
        <v>7.5999999999999998E-2</v>
      </c>
    </row>
    <row r="2765" spans="2:13" x14ac:dyDescent="0.25">
      <c r="B2765" s="1"/>
      <c r="C2765" s="1"/>
      <c r="D2765" s="9">
        <v>15</v>
      </c>
      <c r="E2765" s="10">
        <v>8.5349999999999998E-4</v>
      </c>
      <c r="F2765" s="9">
        <v>122.167</v>
      </c>
      <c r="G2765" s="9">
        <v>96</v>
      </c>
      <c r="H2765" s="9">
        <v>142</v>
      </c>
      <c r="I2765" s="9">
        <v>-90</v>
      </c>
      <c r="J2765" s="9">
        <v>9.2999999999999999E-2</v>
      </c>
    </row>
    <row r="2766" spans="2:13" x14ac:dyDescent="0.25">
      <c r="B2766" s="1"/>
      <c r="C2766" s="1"/>
      <c r="D2766" s="9">
        <v>16</v>
      </c>
      <c r="E2766" s="10">
        <v>7.113E-4</v>
      </c>
      <c r="F2766" s="9">
        <v>123.5</v>
      </c>
      <c r="G2766" s="9">
        <v>71</v>
      </c>
      <c r="H2766" s="9">
        <v>153</v>
      </c>
      <c r="I2766" s="9">
        <v>-90</v>
      </c>
      <c r="J2766" s="9">
        <v>7.5999999999999998E-2</v>
      </c>
    </row>
    <row r="2767" spans="2:13" x14ac:dyDescent="0.25">
      <c r="B2767" s="1"/>
      <c r="C2767" s="1"/>
      <c r="D2767" s="9">
        <v>17</v>
      </c>
      <c r="E2767" s="10">
        <v>6.4019999999999995E-4</v>
      </c>
      <c r="F2767" s="9">
        <v>143.88900000000001</v>
      </c>
      <c r="G2767" s="9">
        <v>96</v>
      </c>
      <c r="H2767" s="9">
        <v>198</v>
      </c>
      <c r="I2767" s="9">
        <v>-90</v>
      </c>
      <c r="J2767" s="9">
        <v>6.7000000000000004E-2</v>
      </c>
    </row>
    <row r="2768" spans="2:13" x14ac:dyDescent="0.25">
      <c r="B2768" s="1"/>
      <c r="C2768" s="1"/>
      <c r="D2768" s="9">
        <v>18</v>
      </c>
      <c r="E2768" s="10">
        <v>7.8240000000000004E-4</v>
      </c>
      <c r="F2768" s="9">
        <v>203.45500000000001</v>
      </c>
      <c r="G2768" s="9">
        <v>147</v>
      </c>
      <c r="H2768" s="9">
        <v>231</v>
      </c>
      <c r="I2768" s="9">
        <v>-90</v>
      </c>
      <c r="J2768" s="9">
        <v>8.4000000000000005E-2</v>
      </c>
    </row>
    <row r="2769" spans="1:15" x14ac:dyDescent="0.25">
      <c r="B2769" s="1"/>
      <c r="C2769" s="1"/>
      <c r="D2769" s="9">
        <v>19</v>
      </c>
      <c r="E2769" s="10">
        <v>8.5349999999999998E-4</v>
      </c>
      <c r="F2769" s="9">
        <v>152.583</v>
      </c>
      <c r="G2769" s="9">
        <v>70</v>
      </c>
      <c r="H2769" s="9">
        <v>177</v>
      </c>
      <c r="I2769" s="9">
        <v>-90</v>
      </c>
      <c r="J2769" s="9">
        <v>9.2999999999999999E-2</v>
      </c>
    </row>
    <row r="2770" spans="1:15" x14ac:dyDescent="0.25">
      <c r="B2770" s="1"/>
      <c r="C2770" s="1"/>
      <c r="D2770" s="9">
        <v>20</v>
      </c>
      <c r="E2770" s="10">
        <v>8.5349999999999998E-4</v>
      </c>
      <c r="F2770" s="9">
        <v>134.083</v>
      </c>
      <c r="G2770" s="9">
        <v>37</v>
      </c>
      <c r="H2770" s="9">
        <v>171</v>
      </c>
      <c r="I2770" s="9">
        <v>-90</v>
      </c>
      <c r="J2770" s="9">
        <v>9.2999999999999999E-2</v>
      </c>
    </row>
    <row r="2771" spans="1:15" x14ac:dyDescent="0.25">
      <c r="B2771" s="1"/>
      <c r="C2771" s="1"/>
      <c r="D2771" s="9">
        <v>21</v>
      </c>
      <c r="E2771" s="10">
        <v>6.4019999999999995E-4</v>
      </c>
      <c r="F2771" s="9">
        <v>171.55600000000001</v>
      </c>
      <c r="G2771" s="9">
        <v>116</v>
      </c>
      <c r="H2771" s="9">
        <v>189</v>
      </c>
      <c r="I2771" s="9">
        <v>-90</v>
      </c>
      <c r="J2771" s="9">
        <v>6.7000000000000004E-2</v>
      </c>
    </row>
    <row r="2772" spans="1:15" x14ac:dyDescent="0.25">
      <c r="B2772" s="1"/>
      <c r="C2772" s="1"/>
      <c r="D2772" s="9">
        <v>22</v>
      </c>
      <c r="E2772" s="10">
        <v>7.8240000000000004E-4</v>
      </c>
      <c r="F2772" s="9">
        <v>188.54499999999999</v>
      </c>
      <c r="G2772" s="9">
        <v>132</v>
      </c>
      <c r="H2772" s="9">
        <v>206</v>
      </c>
      <c r="I2772" s="9">
        <v>-90</v>
      </c>
      <c r="J2772" s="9">
        <v>8.4000000000000005E-2</v>
      </c>
    </row>
    <row r="2773" spans="1:15" x14ac:dyDescent="0.25">
      <c r="B2773" s="1"/>
      <c r="C2773" s="1"/>
      <c r="D2773" s="9">
        <v>23</v>
      </c>
      <c r="E2773" s="10">
        <v>6.4019999999999995E-4</v>
      </c>
      <c r="F2773" s="9">
        <v>138.667</v>
      </c>
      <c r="G2773" s="9">
        <v>92</v>
      </c>
      <c r="H2773" s="9">
        <v>158</v>
      </c>
      <c r="I2773" s="9">
        <v>-90</v>
      </c>
      <c r="J2773" s="9">
        <v>6.7000000000000004E-2</v>
      </c>
    </row>
    <row r="2774" spans="1:15" x14ac:dyDescent="0.25">
      <c r="B2774" s="1"/>
      <c r="C2774" s="1"/>
      <c r="D2774" s="9">
        <v>24</v>
      </c>
      <c r="E2774" s="10">
        <v>7.113E-4</v>
      </c>
      <c r="F2774" s="9">
        <v>165</v>
      </c>
      <c r="G2774" s="9">
        <v>112</v>
      </c>
      <c r="H2774" s="9">
        <v>178</v>
      </c>
      <c r="I2774" s="9">
        <v>-90</v>
      </c>
      <c r="J2774" s="9">
        <v>7.5999999999999998E-2</v>
      </c>
    </row>
    <row r="2775" spans="1:15" x14ac:dyDescent="0.25">
      <c r="B2775" s="1"/>
      <c r="C2775" s="1"/>
      <c r="D2775" s="1"/>
      <c r="E2775" s="1"/>
    </row>
    <row r="2776" spans="1:15" x14ac:dyDescent="0.25">
      <c r="B2776" s="1"/>
      <c r="C2776" s="1"/>
      <c r="D2776" s="1"/>
      <c r="E2776" s="1"/>
    </row>
    <row r="2777" spans="1:15" ht="18.600000000000001" customHeight="1" x14ac:dyDescent="0.25">
      <c r="B2777" s="1" t="s">
        <v>365</v>
      </c>
      <c r="C2777" s="1" t="s">
        <v>295</v>
      </c>
      <c r="D2777" s="1"/>
      <c r="E2777" t="s">
        <v>367</v>
      </c>
      <c r="F2777" t="s">
        <v>29</v>
      </c>
      <c r="G2777" t="s">
        <v>128</v>
      </c>
      <c r="H2777">
        <v>3</v>
      </c>
      <c r="I2777">
        <v>1.385</v>
      </c>
      <c r="J2777">
        <v>0.21476799999999999</v>
      </c>
      <c r="K2777">
        <v>3</v>
      </c>
      <c r="L2777" s="1">
        <v>1.0149999999999999</v>
      </c>
      <c r="M2777">
        <v>0.10738399999999999</v>
      </c>
    </row>
    <row r="2778" spans="1:15" ht="18.600000000000001" customHeight="1" x14ac:dyDescent="0.25">
      <c r="B2778" s="1" t="s">
        <v>365</v>
      </c>
      <c r="C2778" s="1" t="s">
        <v>295</v>
      </c>
      <c r="D2778" s="1"/>
      <c r="E2778" t="s">
        <v>367</v>
      </c>
      <c r="F2778" t="s">
        <v>29</v>
      </c>
      <c r="G2778" t="s">
        <v>50</v>
      </c>
      <c r="H2778">
        <v>3</v>
      </c>
      <c r="I2778">
        <v>1.262</v>
      </c>
      <c r="J2778">
        <v>0.10738399999999999</v>
      </c>
      <c r="K2778">
        <v>3</v>
      </c>
      <c r="L2778">
        <v>0.92600000000000005</v>
      </c>
      <c r="M2778">
        <v>6.0620000000000007E-2</v>
      </c>
    </row>
    <row r="2779" spans="1:15" ht="18.600000000000001" customHeight="1" x14ac:dyDescent="0.25">
      <c r="A2779" s="1">
        <v>58</v>
      </c>
      <c r="B2779" s="1" t="s">
        <v>365</v>
      </c>
      <c r="C2779" s="1" t="s">
        <v>295</v>
      </c>
      <c r="D2779" s="1"/>
      <c r="E2779" t="s">
        <v>367</v>
      </c>
      <c r="F2779" t="s">
        <v>29</v>
      </c>
      <c r="G2779" t="s">
        <v>49</v>
      </c>
      <c r="H2779">
        <v>3</v>
      </c>
      <c r="I2779">
        <v>1.3680000000000001</v>
      </c>
      <c r="J2779">
        <v>0.16800400000000001</v>
      </c>
      <c r="K2779">
        <v>3</v>
      </c>
      <c r="L2779">
        <v>0.96199999999999997</v>
      </c>
      <c r="M2779" s="1">
        <v>0.12297199999999998</v>
      </c>
      <c r="N2779" s="1"/>
      <c r="O2779" s="1"/>
    </row>
    <row r="2780" spans="1:15" ht="18.600000000000001" customHeight="1" x14ac:dyDescent="0.25">
      <c r="B2780" s="1" t="s">
        <v>365</v>
      </c>
      <c r="C2780" s="1" t="s">
        <v>295</v>
      </c>
      <c r="D2780" s="1"/>
      <c r="E2780" t="s">
        <v>367</v>
      </c>
      <c r="F2780" t="s">
        <v>29</v>
      </c>
      <c r="G2780" t="s">
        <v>103</v>
      </c>
      <c r="H2780">
        <v>3</v>
      </c>
      <c r="I2780">
        <v>1.2529999999999999</v>
      </c>
      <c r="J2780">
        <v>0.12297199999999998</v>
      </c>
      <c r="K2780">
        <v>3</v>
      </c>
      <c r="L2780">
        <v>0.97899999999999998</v>
      </c>
      <c r="M2780">
        <v>0.12297199999999998</v>
      </c>
    </row>
    <row r="2781" spans="1:15" ht="18.600000000000001" customHeight="1" x14ac:dyDescent="0.25">
      <c r="B2781" s="1" t="s">
        <v>365</v>
      </c>
      <c r="C2781" s="1" t="s">
        <v>295</v>
      </c>
      <c r="D2781" s="1"/>
      <c r="E2781" t="s">
        <v>367</v>
      </c>
      <c r="F2781" t="s">
        <v>29</v>
      </c>
      <c r="G2781" s="1" t="s">
        <v>618</v>
      </c>
      <c r="H2781">
        <v>3</v>
      </c>
      <c r="I2781">
        <v>1.4379999999999999</v>
      </c>
      <c r="J2781">
        <v>0.10738399999999999</v>
      </c>
      <c r="K2781">
        <v>3</v>
      </c>
      <c r="L2781">
        <v>1.0680000000000001</v>
      </c>
      <c r="M2781">
        <v>3.1175999999999999E-2</v>
      </c>
    </row>
    <row r="2782" spans="1:15" ht="18.600000000000001" customHeight="1" x14ac:dyDescent="0.25">
      <c r="B2782" s="1" t="s">
        <v>365</v>
      </c>
      <c r="C2782" s="1" t="s">
        <v>295</v>
      </c>
      <c r="E2782" t="s">
        <v>367</v>
      </c>
      <c r="F2782" t="s">
        <v>29</v>
      </c>
      <c r="G2782" t="s">
        <v>619</v>
      </c>
      <c r="H2782">
        <v>3</v>
      </c>
      <c r="I2782">
        <v>1.5349999999999999</v>
      </c>
      <c r="J2782">
        <v>0.19918</v>
      </c>
      <c r="K2782">
        <v>3</v>
      </c>
      <c r="L2782">
        <v>1.0149999999999999</v>
      </c>
      <c r="M2782">
        <v>0.18359200000000001</v>
      </c>
    </row>
    <row r="2783" spans="1:15" ht="18.600000000000001" customHeight="1" x14ac:dyDescent="0.25">
      <c r="B2783" s="1" t="s">
        <v>365</v>
      </c>
      <c r="C2783" s="1" t="s">
        <v>295</v>
      </c>
      <c r="E2783" t="s">
        <v>367</v>
      </c>
      <c r="F2783" t="s">
        <v>29</v>
      </c>
      <c r="G2783" t="s">
        <v>361</v>
      </c>
      <c r="H2783">
        <v>3</v>
      </c>
      <c r="I2783">
        <v>1.288</v>
      </c>
      <c r="J2783">
        <v>0</v>
      </c>
      <c r="K2783">
        <v>3</v>
      </c>
      <c r="L2783">
        <v>1.0149999999999999</v>
      </c>
      <c r="M2783">
        <v>0.12297199999999998</v>
      </c>
    </row>
    <row r="2785" spans="4:13" x14ac:dyDescent="0.25">
      <c r="E2785" t="s">
        <v>373</v>
      </c>
      <c r="F2785" t="s">
        <v>374</v>
      </c>
      <c r="G2785" t="s">
        <v>375</v>
      </c>
      <c r="H2785" t="s">
        <v>376</v>
      </c>
      <c r="I2785" t="s">
        <v>377</v>
      </c>
      <c r="J2785" t="s">
        <v>378</v>
      </c>
      <c r="L2785" t="s">
        <v>379</v>
      </c>
      <c r="M2785" t="s">
        <v>380</v>
      </c>
    </row>
    <row r="2786" spans="4:13" x14ac:dyDescent="0.25">
      <c r="D2786" s="9">
        <v>1</v>
      </c>
      <c r="E2786" s="9">
        <v>8.9999999999999993E-3</v>
      </c>
      <c r="F2786" s="9">
        <v>249.47399999999999</v>
      </c>
      <c r="G2786" s="9">
        <v>75</v>
      </c>
      <c r="H2786" s="9">
        <v>255</v>
      </c>
      <c r="I2786" s="9">
        <v>-90</v>
      </c>
      <c r="J2786" s="9">
        <v>1.0149999999999999</v>
      </c>
      <c r="L2786" s="9">
        <v>1.0149999999999999</v>
      </c>
      <c r="M2786">
        <f>1.732*J2800</f>
        <v>0.10738399999999999</v>
      </c>
    </row>
    <row r="2787" spans="4:13" x14ac:dyDescent="0.25">
      <c r="D2787" s="9">
        <v>2</v>
      </c>
      <c r="E2787" s="9">
        <v>8.0000000000000002E-3</v>
      </c>
      <c r="F2787" s="9">
        <v>250.107</v>
      </c>
      <c r="G2787" s="9">
        <v>86</v>
      </c>
      <c r="H2787" s="9">
        <v>255</v>
      </c>
      <c r="I2787" s="9">
        <v>-90</v>
      </c>
      <c r="J2787" s="9">
        <v>0.92600000000000005</v>
      </c>
      <c r="L2787" s="9">
        <v>0.92600000000000005</v>
      </c>
      <c r="M2787">
        <f t="shared" ref="M2787:M2799" si="95">1.732*J2801</f>
        <v>6.0620000000000007E-2</v>
      </c>
    </row>
    <row r="2788" spans="4:13" x14ac:dyDescent="0.25">
      <c r="D2788" s="9">
        <v>3</v>
      </c>
      <c r="E2788" s="9">
        <v>8.9999999999999993E-3</v>
      </c>
      <c r="F2788" s="9">
        <v>251.8</v>
      </c>
      <c r="G2788" s="9">
        <v>99</v>
      </c>
      <c r="H2788" s="9">
        <v>255</v>
      </c>
      <c r="I2788" s="9">
        <v>-90</v>
      </c>
      <c r="J2788" s="9">
        <v>0.96199999999999997</v>
      </c>
      <c r="L2788" s="9">
        <v>0.96199999999999997</v>
      </c>
      <c r="M2788">
        <f t="shared" si="95"/>
        <v>0.12297199999999998</v>
      </c>
    </row>
    <row r="2789" spans="4:13" x14ac:dyDescent="0.25">
      <c r="D2789" s="9">
        <v>4</v>
      </c>
      <c r="E2789" s="9">
        <v>8.9999999999999993E-3</v>
      </c>
      <c r="F2789" s="9">
        <v>249.732</v>
      </c>
      <c r="G2789" s="9">
        <v>71</v>
      </c>
      <c r="H2789" s="9">
        <v>255</v>
      </c>
      <c r="I2789" s="9">
        <v>-90</v>
      </c>
      <c r="J2789" s="9">
        <v>0.97899999999999998</v>
      </c>
      <c r="L2789" s="9">
        <v>0.97899999999999998</v>
      </c>
      <c r="M2789">
        <f t="shared" si="95"/>
        <v>0.12297199999999998</v>
      </c>
    </row>
    <row r="2790" spans="4:13" x14ac:dyDescent="0.25">
      <c r="D2790" s="9">
        <v>5</v>
      </c>
      <c r="E2790" s="9">
        <v>8.9999999999999993E-3</v>
      </c>
      <c r="F2790" s="9">
        <v>252.94300000000001</v>
      </c>
      <c r="G2790" s="9">
        <v>115</v>
      </c>
      <c r="H2790" s="9">
        <v>255</v>
      </c>
      <c r="I2790" s="9">
        <v>-90</v>
      </c>
      <c r="J2790" s="9">
        <v>1.0680000000000001</v>
      </c>
      <c r="L2790" s="9">
        <v>1.0680000000000001</v>
      </c>
      <c r="M2790">
        <f t="shared" si="95"/>
        <v>3.1175999999999999E-2</v>
      </c>
    </row>
    <row r="2791" spans="4:13" x14ac:dyDescent="0.25">
      <c r="D2791" s="9">
        <v>6</v>
      </c>
      <c r="E2791" s="9">
        <v>8.9999999999999993E-3</v>
      </c>
      <c r="F2791" s="9">
        <v>251.46600000000001</v>
      </c>
      <c r="G2791" s="9">
        <v>53</v>
      </c>
      <c r="H2791" s="9">
        <v>255</v>
      </c>
      <c r="I2791" s="9">
        <v>-90</v>
      </c>
      <c r="J2791" s="9">
        <v>1.0149999999999999</v>
      </c>
      <c r="L2791" s="9">
        <v>1.0149999999999999</v>
      </c>
      <c r="M2791">
        <f t="shared" si="95"/>
        <v>0.18359200000000001</v>
      </c>
    </row>
    <row r="2792" spans="4:13" x14ac:dyDescent="0.25">
      <c r="D2792" s="9">
        <v>7</v>
      </c>
      <c r="E2792" s="9">
        <v>8.9999999999999993E-3</v>
      </c>
      <c r="F2792" s="9">
        <v>251.04300000000001</v>
      </c>
      <c r="G2792" s="9">
        <v>81</v>
      </c>
      <c r="H2792" s="9">
        <v>255</v>
      </c>
      <c r="I2792" s="9">
        <v>-90</v>
      </c>
      <c r="J2792" s="9">
        <v>1.0149999999999999</v>
      </c>
      <c r="L2792" s="9">
        <v>1.0149999999999999</v>
      </c>
      <c r="M2792">
        <f t="shared" si="95"/>
        <v>0.12297199999999998</v>
      </c>
    </row>
    <row r="2793" spans="4:13" x14ac:dyDescent="0.25">
      <c r="D2793" s="9">
        <v>8</v>
      </c>
      <c r="E2793" s="9">
        <v>1.2E-2</v>
      </c>
      <c r="F2793" s="9">
        <v>0.73399999999999999</v>
      </c>
      <c r="G2793" s="9">
        <v>0</v>
      </c>
      <c r="H2793" s="9">
        <v>116</v>
      </c>
      <c r="I2793" s="9">
        <v>-90</v>
      </c>
      <c r="J2793" s="9">
        <v>1.385</v>
      </c>
      <c r="L2793" s="9">
        <v>1.385</v>
      </c>
      <c r="M2793">
        <f t="shared" si="95"/>
        <v>0.21476799999999999</v>
      </c>
    </row>
    <row r="2794" spans="4:13" x14ac:dyDescent="0.25">
      <c r="D2794" s="9">
        <v>9</v>
      </c>
      <c r="E2794" s="9">
        <v>1.0999999999999999E-2</v>
      </c>
      <c r="F2794" s="9">
        <v>1.875</v>
      </c>
      <c r="G2794" s="9">
        <v>0</v>
      </c>
      <c r="H2794" s="9">
        <v>178</v>
      </c>
      <c r="I2794" s="9">
        <v>-90</v>
      </c>
      <c r="J2794" s="9">
        <v>1.262</v>
      </c>
      <c r="L2794" s="9">
        <v>1.262</v>
      </c>
      <c r="M2794">
        <f t="shared" si="95"/>
        <v>0.10738399999999999</v>
      </c>
    </row>
    <row r="2795" spans="4:13" x14ac:dyDescent="0.25">
      <c r="D2795" s="9">
        <v>10</v>
      </c>
      <c r="E2795" s="9">
        <v>1.2E-2</v>
      </c>
      <c r="F2795" s="9">
        <v>2.5710000000000002</v>
      </c>
      <c r="G2795" s="9">
        <v>0</v>
      </c>
      <c r="H2795" s="9">
        <v>239</v>
      </c>
      <c r="I2795" s="9">
        <v>-90</v>
      </c>
      <c r="J2795" s="9">
        <v>1.3680000000000001</v>
      </c>
      <c r="L2795" s="9">
        <v>1.3680000000000001</v>
      </c>
      <c r="M2795">
        <f t="shared" si="95"/>
        <v>0.16800400000000001</v>
      </c>
    </row>
    <row r="2796" spans="4:13" x14ac:dyDescent="0.25">
      <c r="D2796" s="9">
        <v>11</v>
      </c>
      <c r="E2796" s="9">
        <v>1.0999999999999999E-2</v>
      </c>
      <c r="F2796" s="9">
        <v>0</v>
      </c>
      <c r="G2796" s="9">
        <v>0</v>
      </c>
      <c r="H2796" s="9">
        <v>0</v>
      </c>
      <c r="I2796" s="9">
        <v>-90.403000000000006</v>
      </c>
      <c r="J2796" s="9">
        <v>1.2529999999999999</v>
      </c>
      <c r="L2796" s="9">
        <v>1.2529999999999999</v>
      </c>
      <c r="M2796">
        <f t="shared" si="95"/>
        <v>0.12297199999999998</v>
      </c>
    </row>
    <row r="2797" spans="4:13" x14ac:dyDescent="0.25">
      <c r="D2797" s="9">
        <v>12</v>
      </c>
      <c r="E2797" s="9">
        <v>1.2999999999999999E-2</v>
      </c>
      <c r="F2797" s="9">
        <v>1.78</v>
      </c>
      <c r="G2797" s="9">
        <v>0</v>
      </c>
      <c r="H2797" s="9">
        <v>204</v>
      </c>
      <c r="I2797" s="9">
        <v>-90</v>
      </c>
      <c r="J2797" s="9">
        <v>1.4379999999999999</v>
      </c>
      <c r="L2797" s="9">
        <v>1.4379999999999999</v>
      </c>
      <c r="M2797">
        <f t="shared" si="95"/>
        <v>0.10738399999999999</v>
      </c>
    </row>
    <row r="2798" spans="4:13" x14ac:dyDescent="0.25">
      <c r="D2798" s="9">
        <v>13</v>
      </c>
      <c r="E2798" s="9">
        <v>1.4E-2</v>
      </c>
      <c r="F2798" s="9">
        <v>1.8109999999999999</v>
      </c>
      <c r="G2798" s="9">
        <v>0</v>
      </c>
      <c r="H2798" s="9">
        <v>239</v>
      </c>
      <c r="I2798" s="9">
        <v>-90</v>
      </c>
      <c r="J2798" s="9">
        <v>1.5349999999999999</v>
      </c>
      <c r="L2798" s="9">
        <v>1.5349999999999999</v>
      </c>
      <c r="M2798">
        <f t="shared" si="95"/>
        <v>0.19918</v>
      </c>
    </row>
    <row r="2799" spans="4:13" x14ac:dyDescent="0.25">
      <c r="D2799" s="9">
        <v>14</v>
      </c>
      <c r="E2799" s="9">
        <v>1.0999999999999999E-2</v>
      </c>
      <c r="F2799" s="9">
        <v>4.1159999999999997</v>
      </c>
      <c r="G2799" s="9">
        <v>0</v>
      </c>
      <c r="H2799" s="9">
        <v>255</v>
      </c>
      <c r="I2799" s="9">
        <v>-90</v>
      </c>
      <c r="J2799" s="9">
        <v>1.288</v>
      </c>
      <c r="L2799" s="9">
        <v>1.288</v>
      </c>
      <c r="M2799">
        <f t="shared" si="95"/>
        <v>0</v>
      </c>
    </row>
    <row r="2800" spans="4:13" x14ac:dyDescent="0.25">
      <c r="D2800" s="9">
        <v>15</v>
      </c>
      <c r="E2800" s="10">
        <v>6.2279999999999996E-4</v>
      </c>
      <c r="F2800" s="9">
        <v>137.375</v>
      </c>
      <c r="G2800" s="9">
        <v>43</v>
      </c>
      <c r="H2800" s="9">
        <v>186</v>
      </c>
      <c r="I2800" s="9">
        <v>-90</v>
      </c>
      <c r="J2800" s="9">
        <v>6.2E-2</v>
      </c>
    </row>
    <row r="2801" spans="4:10" x14ac:dyDescent="0.25">
      <c r="D2801" s="9">
        <v>16</v>
      </c>
      <c r="E2801" s="10">
        <v>3.8929999999999998E-4</v>
      </c>
      <c r="F2801" s="9">
        <v>110</v>
      </c>
      <c r="G2801" s="9">
        <v>56</v>
      </c>
      <c r="H2801" s="9">
        <v>224</v>
      </c>
      <c r="I2801" s="9">
        <v>-90</v>
      </c>
      <c r="J2801" s="9">
        <v>3.5000000000000003E-2</v>
      </c>
    </row>
    <row r="2802" spans="4:10" x14ac:dyDescent="0.25">
      <c r="D2802" s="9">
        <v>17</v>
      </c>
      <c r="E2802" s="10">
        <v>7.0069999999999996E-4</v>
      </c>
      <c r="F2802" s="9">
        <v>76.667000000000002</v>
      </c>
      <c r="G2802" s="9">
        <v>24</v>
      </c>
      <c r="H2802" s="9">
        <v>248</v>
      </c>
      <c r="I2802" s="9">
        <v>-90</v>
      </c>
      <c r="J2802" s="9">
        <v>7.0999999999999994E-2</v>
      </c>
    </row>
    <row r="2803" spans="4:10" x14ac:dyDescent="0.25">
      <c r="D2803" s="9">
        <v>18</v>
      </c>
      <c r="E2803" s="10">
        <v>7.0069999999999996E-4</v>
      </c>
      <c r="F2803" s="9">
        <v>151.55600000000001</v>
      </c>
      <c r="G2803" s="9">
        <v>54</v>
      </c>
      <c r="H2803" s="9">
        <v>214</v>
      </c>
      <c r="I2803" s="9">
        <v>-90</v>
      </c>
      <c r="J2803" s="9">
        <v>7.0999999999999994E-2</v>
      </c>
    </row>
    <row r="2804" spans="4:10" x14ac:dyDescent="0.25">
      <c r="D2804" s="9">
        <v>19</v>
      </c>
      <c r="E2804" s="10">
        <v>2.3360000000000001E-4</v>
      </c>
      <c r="F2804" s="9">
        <v>66.667000000000002</v>
      </c>
      <c r="G2804" s="9">
        <v>36</v>
      </c>
      <c r="H2804" s="9">
        <v>86</v>
      </c>
      <c r="I2804" s="9">
        <v>-90</v>
      </c>
      <c r="J2804" s="9">
        <v>1.7999999999999999E-2</v>
      </c>
    </row>
    <row r="2805" spans="4:10" x14ac:dyDescent="0.25">
      <c r="D2805" s="9">
        <v>20</v>
      </c>
      <c r="E2805" s="9">
        <v>1E-3</v>
      </c>
      <c r="F2805" s="9">
        <v>62.384999999999998</v>
      </c>
      <c r="G2805" s="9">
        <v>14</v>
      </c>
      <c r="H2805" s="9">
        <v>73</v>
      </c>
      <c r="I2805" s="9">
        <v>-90</v>
      </c>
      <c r="J2805" s="9">
        <v>0.106</v>
      </c>
    </row>
    <row r="2806" spans="4:10" x14ac:dyDescent="0.25">
      <c r="D2806" s="9">
        <v>21</v>
      </c>
      <c r="E2806" s="10">
        <v>7.0069999999999996E-4</v>
      </c>
      <c r="F2806" s="9">
        <v>179.333</v>
      </c>
      <c r="G2806" s="9">
        <v>81</v>
      </c>
      <c r="H2806" s="9">
        <v>202</v>
      </c>
      <c r="I2806" s="9">
        <v>-90</v>
      </c>
      <c r="J2806" s="9">
        <v>7.0999999999999994E-2</v>
      </c>
    </row>
    <row r="2807" spans="4:10" x14ac:dyDescent="0.25">
      <c r="D2807" s="9">
        <v>22</v>
      </c>
      <c r="E2807" s="9">
        <v>1E-3</v>
      </c>
      <c r="F2807" s="9">
        <v>65.378</v>
      </c>
      <c r="G2807" s="9">
        <v>36</v>
      </c>
      <c r="H2807" s="9">
        <v>71</v>
      </c>
      <c r="I2807" s="9">
        <v>-90</v>
      </c>
      <c r="J2807" s="9">
        <v>0.124</v>
      </c>
    </row>
    <row r="2808" spans="4:10" x14ac:dyDescent="0.25">
      <c r="D2808" s="9">
        <v>23</v>
      </c>
      <c r="E2808" s="10">
        <v>6.2279999999999996E-4</v>
      </c>
      <c r="F2808" s="9">
        <v>142.5</v>
      </c>
      <c r="G2808" s="9">
        <v>11</v>
      </c>
      <c r="H2808" s="9">
        <v>250</v>
      </c>
      <c r="I2808" s="9">
        <v>-90</v>
      </c>
      <c r="J2808" s="9">
        <v>6.2E-2</v>
      </c>
    </row>
    <row r="2809" spans="4:10" x14ac:dyDescent="0.25">
      <c r="D2809" s="9">
        <v>24</v>
      </c>
      <c r="E2809" s="10">
        <v>9.343E-4</v>
      </c>
      <c r="F2809" s="9">
        <v>124</v>
      </c>
      <c r="G2809" s="9">
        <v>32</v>
      </c>
      <c r="H2809" s="9">
        <v>169</v>
      </c>
      <c r="I2809" s="9">
        <v>-90</v>
      </c>
      <c r="J2809" s="9">
        <v>9.7000000000000003E-2</v>
      </c>
    </row>
    <row r="2810" spans="4:10" x14ac:dyDescent="0.25">
      <c r="D2810" s="9">
        <v>25</v>
      </c>
      <c r="E2810" s="10">
        <v>7.0069999999999996E-4</v>
      </c>
      <c r="F2810" s="9">
        <v>197.88900000000001</v>
      </c>
      <c r="G2810" s="9">
        <v>48</v>
      </c>
      <c r="H2810" s="9">
        <v>255</v>
      </c>
      <c r="I2810" s="9">
        <v>-90</v>
      </c>
      <c r="J2810" s="9">
        <v>7.0999999999999994E-2</v>
      </c>
    </row>
    <row r="2811" spans="4:10" x14ac:dyDescent="0.25">
      <c r="D2811" s="9">
        <v>26</v>
      </c>
      <c r="E2811" s="10">
        <v>6.2279999999999996E-4</v>
      </c>
      <c r="F2811" s="9">
        <v>176.625</v>
      </c>
      <c r="G2811" s="9">
        <v>46</v>
      </c>
      <c r="H2811" s="9">
        <v>211</v>
      </c>
      <c r="I2811" s="9">
        <v>-90</v>
      </c>
      <c r="J2811" s="9">
        <v>6.2E-2</v>
      </c>
    </row>
    <row r="2812" spans="4:10" x14ac:dyDescent="0.25">
      <c r="D2812" s="9">
        <v>27</v>
      </c>
      <c r="E2812" s="9">
        <v>1E-3</v>
      </c>
      <c r="F2812" s="9">
        <v>76.286000000000001</v>
      </c>
      <c r="G2812" s="9">
        <v>42</v>
      </c>
      <c r="H2812" s="9">
        <v>84</v>
      </c>
      <c r="I2812" s="9">
        <v>-90</v>
      </c>
      <c r="J2812" s="9">
        <v>0.115</v>
      </c>
    </row>
    <row r="2813" spans="4:10" x14ac:dyDescent="0.25">
      <c r="D2813" s="9">
        <v>28</v>
      </c>
      <c r="E2813" s="9">
        <v>15.351000000000001</v>
      </c>
      <c r="F2813" s="9">
        <v>221.76400000000001</v>
      </c>
      <c r="G2813" s="9">
        <v>0</v>
      </c>
      <c r="H2813" s="9">
        <v>255</v>
      </c>
      <c r="I2813" s="9">
        <v>0</v>
      </c>
      <c r="J2813" s="9">
        <v>0</v>
      </c>
    </row>
  </sheetData>
  <phoneticPr fontId="4" type="noConversion"/>
  <pageMargins left="0.7" right="0.7" top="0.75" bottom="0.75" header="0.3" footer="0.3"/>
  <pageSetup paperSize="9" orientation="portrait" horizontalDpi="4294967293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1"/>
  <sheetViews>
    <sheetView topLeftCell="A235" zoomScale="70" zoomScaleNormal="70" workbookViewId="0">
      <selection activeCell="A261" sqref="A261"/>
    </sheetView>
  </sheetViews>
  <sheetFormatPr defaultColWidth="9.109375" defaultRowHeight="13.8" x14ac:dyDescent="0.25"/>
  <cols>
    <col min="2" max="2" width="15.88671875" customWidth="1"/>
    <col min="6" max="6" width="16.88671875" customWidth="1"/>
    <col min="11" max="11" width="20.44140625" customWidth="1"/>
  </cols>
  <sheetData>
    <row r="1" spans="1:13" x14ac:dyDescent="0.25">
      <c r="A1" s="3" t="s">
        <v>17</v>
      </c>
      <c r="B1" s="3" t="s">
        <v>1</v>
      </c>
      <c r="C1" s="3" t="s">
        <v>3</v>
      </c>
      <c r="D1" s="3" t="s">
        <v>25</v>
      </c>
      <c r="E1" s="3" t="s">
        <v>24</v>
      </c>
      <c r="F1" s="3" t="s">
        <v>8</v>
      </c>
      <c r="G1" s="3" t="s">
        <v>18</v>
      </c>
      <c r="H1" s="3" t="s">
        <v>19</v>
      </c>
      <c r="I1" s="3" t="s">
        <v>20</v>
      </c>
      <c r="J1" s="3" t="s">
        <v>21</v>
      </c>
      <c r="K1" s="3" t="s">
        <v>22</v>
      </c>
    </row>
    <row r="2" spans="1:13" s="11" customFormat="1" x14ac:dyDescent="0.25">
      <c r="A2" s="11">
        <v>1</v>
      </c>
      <c r="B2" s="1" t="s">
        <v>389</v>
      </c>
      <c r="C2" s="5" t="s">
        <v>392</v>
      </c>
      <c r="D2" s="11" t="s">
        <v>393</v>
      </c>
      <c r="E2" s="1" t="s">
        <v>391</v>
      </c>
      <c r="F2" t="s">
        <v>28</v>
      </c>
      <c r="G2" s="11">
        <v>3</v>
      </c>
      <c r="H2" s="11">
        <v>2.2330000000000001</v>
      </c>
      <c r="I2" s="11">
        <v>0.76727599999999996</v>
      </c>
      <c r="J2" s="11">
        <v>3</v>
      </c>
      <c r="K2" s="11">
        <v>1.006</v>
      </c>
      <c r="L2" s="11">
        <v>0.26499600000000001</v>
      </c>
    </row>
    <row r="3" spans="1:13" s="11" customFormat="1" x14ac:dyDescent="0.25">
      <c r="B3" s="1"/>
      <c r="C3" s="5"/>
      <c r="E3" s="1"/>
      <c r="F3"/>
    </row>
    <row r="4" spans="1:13" s="11" customFormat="1" x14ac:dyDescent="0.25">
      <c r="B4" s="1"/>
      <c r="C4" s="5"/>
      <c r="D4" s="9"/>
      <c r="E4" s="9" t="s">
        <v>373</v>
      </c>
      <c r="F4" s="9" t="s">
        <v>374</v>
      </c>
      <c r="G4" s="9" t="s">
        <v>375</v>
      </c>
      <c r="H4" s="9" t="s">
        <v>376</v>
      </c>
      <c r="I4" s="9" t="s">
        <v>377</v>
      </c>
      <c r="J4" s="9" t="s">
        <v>378</v>
      </c>
      <c r="K4"/>
      <c r="L4" t="s">
        <v>379</v>
      </c>
      <c r="M4" t="s">
        <v>380</v>
      </c>
    </row>
    <row r="5" spans="1:13" s="11" customFormat="1" x14ac:dyDescent="0.25">
      <c r="B5" s="1"/>
      <c r="C5" s="5"/>
      <c r="D5" s="9">
        <v>1</v>
      </c>
      <c r="E5" s="9">
        <v>8.9999999999999993E-3</v>
      </c>
      <c r="F5" s="9">
        <v>6.782</v>
      </c>
      <c r="G5" s="9">
        <v>0</v>
      </c>
      <c r="H5" s="9">
        <v>235</v>
      </c>
      <c r="I5" s="9">
        <v>-90</v>
      </c>
      <c r="J5" s="9">
        <v>1.006</v>
      </c>
      <c r="K5"/>
      <c r="L5" s="9">
        <f>J5</f>
        <v>1.006</v>
      </c>
      <c r="M5">
        <f>1.732*J7</f>
        <v>0.26499600000000001</v>
      </c>
    </row>
    <row r="6" spans="1:13" s="11" customFormat="1" x14ac:dyDescent="0.25">
      <c r="B6" s="1"/>
      <c r="C6" s="5"/>
      <c r="D6" s="9">
        <v>2</v>
      </c>
      <c r="E6" s="9">
        <v>1.9E-2</v>
      </c>
      <c r="F6" s="9">
        <v>118.84</v>
      </c>
      <c r="G6" s="9">
        <v>31.332999999999998</v>
      </c>
      <c r="H6" s="9">
        <v>218</v>
      </c>
      <c r="I6" s="9">
        <v>-90</v>
      </c>
      <c r="J6" s="9">
        <v>2.2330000000000001</v>
      </c>
      <c r="K6"/>
      <c r="L6" s="9">
        <f>J6</f>
        <v>2.2330000000000001</v>
      </c>
      <c r="M6">
        <f>1.732*J8</f>
        <v>0.76727599999999996</v>
      </c>
    </row>
    <row r="7" spans="1:13" s="11" customFormat="1" x14ac:dyDescent="0.25">
      <c r="B7" s="1"/>
      <c r="C7" s="5"/>
      <c r="D7" s="9">
        <v>3</v>
      </c>
      <c r="E7" s="9">
        <v>1E-3</v>
      </c>
      <c r="F7" s="9">
        <v>123.158</v>
      </c>
      <c r="G7" s="9">
        <v>20</v>
      </c>
      <c r="H7" s="9">
        <v>191</v>
      </c>
      <c r="I7" s="9">
        <v>-90</v>
      </c>
      <c r="J7" s="9">
        <v>0.153</v>
      </c>
      <c r="K7"/>
      <c r="L7" s="9"/>
      <c r="M7"/>
    </row>
    <row r="8" spans="1:13" s="11" customFormat="1" x14ac:dyDescent="0.25">
      <c r="B8" s="1"/>
      <c r="C8" s="5"/>
      <c r="D8" s="9">
        <v>4</v>
      </c>
      <c r="E8" s="9">
        <v>4.0000000000000001E-3</v>
      </c>
      <c r="F8" s="9">
        <v>156.91200000000001</v>
      </c>
      <c r="G8" s="9">
        <v>133</v>
      </c>
      <c r="H8" s="9">
        <v>213.667</v>
      </c>
      <c r="I8" s="9">
        <v>-90</v>
      </c>
      <c r="J8" s="9">
        <v>0.443</v>
      </c>
      <c r="K8"/>
      <c r="L8" s="9"/>
      <c r="M8"/>
    </row>
    <row r="9" spans="1:13" s="11" customFormat="1" x14ac:dyDescent="0.25">
      <c r="B9" s="1"/>
      <c r="C9" s="5"/>
      <c r="E9" s="1"/>
      <c r="F9"/>
    </row>
    <row r="10" spans="1:13" s="11" customFormat="1" x14ac:dyDescent="0.25">
      <c r="B10" s="1"/>
      <c r="C10" s="5"/>
      <c r="E10" s="1"/>
      <c r="F10"/>
    </row>
    <row r="11" spans="1:13" s="12" customFormat="1" x14ac:dyDescent="0.25">
      <c r="B11" s="13"/>
      <c r="C11" s="14"/>
      <c r="E11" s="13"/>
    </row>
    <row r="12" spans="1:13" s="12" customFormat="1" x14ac:dyDescent="0.25">
      <c r="B12" s="13"/>
      <c r="C12" s="14"/>
      <c r="E12" s="13"/>
    </row>
    <row r="13" spans="1:13" s="12" customFormat="1" x14ac:dyDescent="0.25">
      <c r="A13" s="12">
        <v>2</v>
      </c>
      <c r="B13" s="13" t="s">
        <v>139</v>
      </c>
      <c r="C13" s="14" t="s">
        <v>392</v>
      </c>
      <c r="D13" s="12" t="s">
        <v>393</v>
      </c>
      <c r="E13" s="13" t="s">
        <v>141</v>
      </c>
      <c r="F13" s="12" t="s">
        <v>28</v>
      </c>
      <c r="G13" s="12">
        <v>3</v>
      </c>
      <c r="H13" s="12">
        <v>1.919</v>
      </c>
      <c r="I13" s="12">
        <v>0</v>
      </c>
      <c r="J13" s="12">
        <v>3</v>
      </c>
      <c r="K13" s="12">
        <v>1.7090000000000001</v>
      </c>
      <c r="L13" s="12">
        <v>0.100456</v>
      </c>
    </row>
    <row r="14" spans="1:13" s="12" customFormat="1" x14ac:dyDescent="0.25">
      <c r="B14" s="13"/>
      <c r="C14" s="14"/>
      <c r="E14" s="13"/>
    </row>
    <row r="15" spans="1:13" s="12" customFormat="1" x14ac:dyDescent="0.25">
      <c r="B15" s="13"/>
      <c r="C15" s="14"/>
      <c r="D15" s="15"/>
      <c r="E15" s="15" t="s">
        <v>373</v>
      </c>
      <c r="F15" s="15" t="s">
        <v>374</v>
      </c>
      <c r="G15" s="15" t="s">
        <v>375</v>
      </c>
      <c r="H15" s="15" t="s">
        <v>376</v>
      </c>
      <c r="I15" s="15" t="s">
        <v>377</v>
      </c>
      <c r="J15" s="15" t="s">
        <v>378</v>
      </c>
      <c r="L15" s="12" t="s">
        <v>379</v>
      </c>
      <c r="M15" s="12" t="s">
        <v>380</v>
      </c>
    </row>
    <row r="16" spans="1:13" s="12" customFormat="1" x14ac:dyDescent="0.25">
      <c r="B16" s="13"/>
      <c r="C16" s="14"/>
      <c r="D16" s="15">
        <v>1</v>
      </c>
      <c r="E16" s="15">
        <v>0.02</v>
      </c>
      <c r="F16" s="15">
        <v>144.029</v>
      </c>
      <c r="G16" s="15">
        <v>0</v>
      </c>
      <c r="H16" s="15">
        <v>160.333</v>
      </c>
      <c r="I16" s="15">
        <v>-90</v>
      </c>
      <c r="J16" s="15">
        <v>1.7090000000000001</v>
      </c>
      <c r="L16" s="15">
        <f>J16</f>
        <v>1.7090000000000001</v>
      </c>
      <c r="M16" s="12">
        <f>1.732*J18</f>
        <v>0.100456</v>
      </c>
    </row>
    <row r="17" spans="1:13" s="12" customFormat="1" x14ac:dyDescent="0.25">
      <c r="B17" s="13"/>
      <c r="C17" s="14"/>
      <c r="D17" s="15">
        <v>2</v>
      </c>
      <c r="E17" s="15">
        <v>2.1999999999999999E-2</v>
      </c>
      <c r="F17" s="15">
        <v>170.66300000000001</v>
      </c>
      <c r="G17" s="15">
        <v>62.332999999999998</v>
      </c>
      <c r="H17" s="15">
        <v>173</v>
      </c>
      <c r="I17" s="15">
        <v>-90</v>
      </c>
      <c r="J17" s="15">
        <v>1.919</v>
      </c>
      <c r="L17" s="15">
        <f>J17</f>
        <v>1.919</v>
      </c>
      <c r="M17" s="12">
        <f>1.732*J19</f>
        <v>0</v>
      </c>
    </row>
    <row r="18" spans="1:13" s="12" customFormat="1" x14ac:dyDescent="0.25">
      <c r="B18" s="13"/>
      <c r="C18" s="14"/>
      <c r="D18" s="15">
        <v>3</v>
      </c>
      <c r="E18" s="16">
        <v>8.1119999999999999E-4</v>
      </c>
      <c r="F18" s="15">
        <v>174.5</v>
      </c>
      <c r="G18" s="15">
        <v>0</v>
      </c>
      <c r="H18" s="15">
        <v>255</v>
      </c>
      <c r="I18" s="15">
        <v>-90</v>
      </c>
      <c r="J18" s="15">
        <v>5.8000000000000003E-2</v>
      </c>
      <c r="L18" s="15"/>
    </row>
    <row r="19" spans="1:13" s="12" customFormat="1" x14ac:dyDescent="0.25">
      <c r="B19" s="13"/>
      <c r="C19" s="14"/>
      <c r="D19" s="15">
        <v>4</v>
      </c>
      <c r="E19" s="15">
        <v>24.97</v>
      </c>
      <c r="F19" s="15">
        <v>228.71899999999999</v>
      </c>
      <c r="G19" s="15">
        <v>0</v>
      </c>
      <c r="H19" s="15">
        <v>255</v>
      </c>
      <c r="I19" s="15">
        <v>0</v>
      </c>
      <c r="J19" s="15">
        <v>0</v>
      </c>
      <c r="L19" s="15"/>
    </row>
    <row r="20" spans="1:13" s="12" customFormat="1" x14ac:dyDescent="0.25">
      <c r="B20" s="13"/>
      <c r="C20" s="14"/>
      <c r="E20" s="13"/>
    </row>
    <row r="21" spans="1:13" s="12" customFormat="1" x14ac:dyDescent="0.25">
      <c r="A21" s="12">
        <v>3</v>
      </c>
      <c r="B21" s="13" t="s">
        <v>482</v>
      </c>
      <c r="C21" s="14" t="s">
        <v>392</v>
      </c>
      <c r="E21" s="13" t="s">
        <v>481</v>
      </c>
      <c r="F21" s="12" t="s">
        <v>28</v>
      </c>
      <c r="G21" s="12">
        <v>3</v>
      </c>
      <c r="H21" s="12">
        <v>2.202</v>
      </c>
      <c r="I21" s="12">
        <v>0.31349199999999999</v>
      </c>
      <c r="J21" s="12">
        <v>3</v>
      </c>
      <c r="K21" s="12">
        <v>1.321</v>
      </c>
      <c r="L21" s="12">
        <v>0.13509599999999999</v>
      </c>
    </row>
    <row r="22" spans="1:13" s="12" customFormat="1" x14ac:dyDescent="0.25">
      <c r="B22" s="13"/>
      <c r="C22" s="14"/>
      <c r="E22" s="13"/>
    </row>
    <row r="23" spans="1:13" s="12" customFormat="1" x14ac:dyDescent="0.25">
      <c r="B23" s="13"/>
      <c r="C23" s="14"/>
      <c r="D23" s="15"/>
      <c r="E23" s="15" t="s">
        <v>373</v>
      </c>
      <c r="F23" s="15" t="s">
        <v>374</v>
      </c>
      <c r="G23" s="15" t="s">
        <v>375</v>
      </c>
      <c r="H23" s="15" t="s">
        <v>376</v>
      </c>
      <c r="I23" s="15" t="s">
        <v>377</v>
      </c>
      <c r="J23" s="15" t="s">
        <v>378</v>
      </c>
      <c r="L23" s="12" t="s">
        <v>379</v>
      </c>
      <c r="M23" s="12" t="s">
        <v>380</v>
      </c>
    </row>
    <row r="24" spans="1:13" s="12" customFormat="1" x14ac:dyDescent="0.25">
      <c r="B24" s="13"/>
      <c r="C24" s="14"/>
      <c r="D24" s="15">
        <v>1</v>
      </c>
      <c r="E24" s="15">
        <v>8.9999999999999993E-3</v>
      </c>
      <c r="F24" s="15">
        <v>4.9089999999999998</v>
      </c>
      <c r="G24" s="15">
        <v>0</v>
      </c>
      <c r="H24" s="15">
        <v>138</v>
      </c>
      <c r="I24" s="15">
        <v>-90</v>
      </c>
      <c r="J24" s="15">
        <v>1.321</v>
      </c>
      <c r="L24" s="15">
        <f>J24</f>
        <v>1.321</v>
      </c>
      <c r="M24" s="12">
        <f>1.732*J26</f>
        <v>0.13509599999999999</v>
      </c>
    </row>
    <row r="25" spans="1:13" s="12" customFormat="1" x14ac:dyDescent="0.25">
      <c r="B25" s="13"/>
      <c r="C25" s="14"/>
      <c r="D25" s="15">
        <v>2</v>
      </c>
      <c r="E25" s="15">
        <v>1.4E-2</v>
      </c>
      <c r="F25" s="15">
        <v>5.29</v>
      </c>
      <c r="G25" s="15">
        <v>0</v>
      </c>
      <c r="H25" s="15">
        <v>225</v>
      </c>
      <c r="I25" s="15">
        <v>-90</v>
      </c>
      <c r="J25" s="15">
        <v>2.202</v>
      </c>
      <c r="L25" s="15">
        <f>J25</f>
        <v>2.202</v>
      </c>
      <c r="M25" s="12">
        <f>1.732*J27</f>
        <v>0.31349199999999999</v>
      </c>
    </row>
    <row r="26" spans="1:13" s="12" customFormat="1" x14ac:dyDescent="0.25">
      <c r="B26" s="13"/>
      <c r="C26" s="14"/>
      <c r="D26" s="15">
        <v>3</v>
      </c>
      <c r="E26" s="16">
        <v>5.4529999999999997E-4</v>
      </c>
      <c r="F26" s="15">
        <v>92.436000000000007</v>
      </c>
      <c r="G26" s="15">
        <v>38</v>
      </c>
      <c r="H26" s="15">
        <v>120</v>
      </c>
      <c r="I26" s="15">
        <v>-90</v>
      </c>
      <c r="J26" s="15">
        <v>7.8E-2</v>
      </c>
      <c r="L26" s="15"/>
    </row>
    <row r="27" spans="1:13" s="12" customFormat="1" x14ac:dyDescent="0.25">
      <c r="B27" s="13"/>
      <c r="C27" s="14"/>
      <c r="D27" s="15">
        <v>4</v>
      </c>
      <c r="E27" s="15">
        <v>1E-3</v>
      </c>
      <c r="F27" s="15">
        <v>97.953999999999994</v>
      </c>
      <c r="G27" s="15">
        <v>0</v>
      </c>
      <c r="H27" s="15">
        <v>125</v>
      </c>
      <c r="I27" s="15">
        <v>-90</v>
      </c>
      <c r="J27" s="15">
        <v>0.18099999999999999</v>
      </c>
      <c r="L27" s="15"/>
    </row>
    <row r="28" spans="1:13" s="12" customFormat="1" x14ac:dyDescent="0.25">
      <c r="B28" s="13"/>
      <c r="C28" s="14"/>
      <c r="E28" s="13"/>
    </row>
    <row r="29" spans="1:13" s="12" customFormat="1" x14ac:dyDescent="0.25">
      <c r="B29" s="13"/>
      <c r="C29" s="14"/>
      <c r="E29" s="13"/>
    </row>
    <row r="30" spans="1:13" s="12" customFormat="1" x14ac:dyDescent="0.25">
      <c r="A30" s="12">
        <v>4</v>
      </c>
      <c r="B30" s="13" t="s">
        <v>528</v>
      </c>
      <c r="C30" s="14" t="s">
        <v>392</v>
      </c>
      <c r="D30" s="12" t="s">
        <v>393</v>
      </c>
      <c r="E30" s="13" t="s">
        <v>530</v>
      </c>
      <c r="F30" s="12" t="s">
        <v>28</v>
      </c>
      <c r="G30" s="12">
        <v>3</v>
      </c>
      <c r="H30" s="12">
        <v>1.113</v>
      </c>
      <c r="I30" s="12">
        <v>6.9279999999999994E-2</v>
      </c>
      <c r="J30" s="12">
        <v>3</v>
      </c>
      <c r="K30" s="12">
        <v>0.83899999999999997</v>
      </c>
      <c r="L30" s="12">
        <v>8.3136000000000002E-2</v>
      </c>
    </row>
    <row r="31" spans="1:13" s="12" customFormat="1" x14ac:dyDescent="0.25">
      <c r="B31" s="13"/>
      <c r="C31" s="14"/>
      <c r="E31" s="13"/>
    </row>
    <row r="32" spans="1:13" s="12" customFormat="1" x14ac:dyDescent="0.25">
      <c r="B32" s="13"/>
      <c r="C32" s="14"/>
      <c r="D32" s="15"/>
      <c r="E32" s="15" t="s">
        <v>373</v>
      </c>
      <c r="F32" s="15" t="s">
        <v>374</v>
      </c>
      <c r="G32" s="15" t="s">
        <v>375</v>
      </c>
      <c r="H32" s="15" t="s">
        <v>376</v>
      </c>
      <c r="I32" s="15" t="s">
        <v>377</v>
      </c>
      <c r="J32" s="15" t="s">
        <v>378</v>
      </c>
      <c r="L32" s="12" t="s">
        <v>379</v>
      </c>
      <c r="M32" s="12" t="s">
        <v>380</v>
      </c>
    </row>
    <row r="33" spans="1:13" s="12" customFormat="1" x14ac:dyDescent="0.25">
      <c r="B33" s="13"/>
      <c r="C33" s="14"/>
      <c r="D33" s="15">
        <v>1</v>
      </c>
      <c r="E33" s="15">
        <v>7.0000000000000001E-3</v>
      </c>
      <c r="F33" s="15">
        <v>159.96799999999999</v>
      </c>
      <c r="G33" s="15">
        <v>83</v>
      </c>
      <c r="H33" s="15">
        <v>182.667</v>
      </c>
      <c r="I33" s="15">
        <v>-90</v>
      </c>
      <c r="J33" s="15">
        <v>0.83899999999999997</v>
      </c>
      <c r="L33" s="15">
        <f>J33</f>
        <v>0.83899999999999997</v>
      </c>
      <c r="M33" s="12">
        <f>1.732*J35</f>
        <v>8.3136000000000002E-2</v>
      </c>
    </row>
    <row r="34" spans="1:13" s="12" customFormat="1" x14ac:dyDescent="0.25">
      <c r="B34" s="13"/>
      <c r="C34" s="14"/>
      <c r="D34" s="15">
        <v>2</v>
      </c>
      <c r="E34" s="15">
        <v>8.9999999999999993E-3</v>
      </c>
      <c r="F34" s="15">
        <v>3.2589999999999999</v>
      </c>
      <c r="G34" s="15">
        <v>0</v>
      </c>
      <c r="H34" s="15">
        <v>134</v>
      </c>
      <c r="I34" s="15">
        <v>-90</v>
      </c>
      <c r="J34" s="15">
        <v>1.113</v>
      </c>
      <c r="L34" s="15">
        <f>J34</f>
        <v>1.113</v>
      </c>
      <c r="M34" s="12">
        <f>1.732*J36</f>
        <v>6.9279999999999994E-2</v>
      </c>
    </row>
    <row r="35" spans="1:13" s="12" customFormat="1" x14ac:dyDescent="0.25">
      <c r="B35" s="13"/>
      <c r="C35" s="14"/>
      <c r="D35" s="15">
        <v>3</v>
      </c>
      <c r="E35" s="16">
        <v>4.5530000000000001E-4</v>
      </c>
      <c r="F35" s="15">
        <v>59.429000000000002</v>
      </c>
      <c r="G35" s="15">
        <v>9</v>
      </c>
      <c r="H35" s="15">
        <v>113</v>
      </c>
      <c r="I35" s="15">
        <v>-90</v>
      </c>
      <c r="J35" s="15">
        <v>4.8000000000000001E-2</v>
      </c>
      <c r="L35" s="15"/>
    </row>
    <row r="36" spans="1:13" s="12" customFormat="1" x14ac:dyDescent="0.25">
      <c r="B36" s="13"/>
      <c r="C36" s="14"/>
      <c r="D36" s="15">
        <v>4</v>
      </c>
      <c r="E36" s="16">
        <v>3.902E-4</v>
      </c>
      <c r="F36" s="15">
        <v>54</v>
      </c>
      <c r="G36" s="15">
        <v>20</v>
      </c>
      <c r="H36" s="15">
        <v>123</v>
      </c>
      <c r="I36" s="15">
        <v>-90</v>
      </c>
      <c r="J36" s="15">
        <v>0.04</v>
      </c>
      <c r="L36" s="15"/>
    </row>
    <row r="37" spans="1:13" s="12" customFormat="1" x14ac:dyDescent="0.25">
      <c r="B37" s="13"/>
      <c r="C37" s="14"/>
      <c r="E37" s="13"/>
    </row>
    <row r="38" spans="1:13" s="12" customFormat="1" x14ac:dyDescent="0.25">
      <c r="B38" s="13"/>
      <c r="C38" s="14"/>
      <c r="E38" s="13"/>
    </row>
    <row r="39" spans="1:13" s="12" customFormat="1" x14ac:dyDescent="0.25">
      <c r="B39" s="13"/>
      <c r="C39" s="14"/>
      <c r="E39" s="13"/>
    </row>
    <row r="40" spans="1:13" s="12" customFormat="1" x14ac:dyDescent="0.25">
      <c r="B40" s="13"/>
      <c r="C40" s="14"/>
      <c r="E40" s="13"/>
    </row>
    <row r="41" spans="1:13" s="12" customFormat="1" x14ac:dyDescent="0.25">
      <c r="B41" s="13"/>
      <c r="C41" s="14"/>
      <c r="E41" s="13"/>
    </row>
    <row r="42" spans="1:13" s="12" customFormat="1" x14ac:dyDescent="0.25">
      <c r="B42" s="13"/>
      <c r="C42" s="14"/>
      <c r="E42" s="13"/>
    </row>
    <row r="43" spans="1:13" s="12" customFormat="1" x14ac:dyDescent="0.25">
      <c r="A43" s="12">
        <v>5</v>
      </c>
      <c r="B43" s="13" t="s">
        <v>564</v>
      </c>
      <c r="C43" s="13" t="s">
        <v>566</v>
      </c>
      <c r="D43" s="12" t="s">
        <v>567</v>
      </c>
      <c r="E43" s="13" t="s">
        <v>488</v>
      </c>
      <c r="F43" s="12" t="s">
        <v>28</v>
      </c>
      <c r="G43" s="12">
        <v>3</v>
      </c>
      <c r="H43" s="12">
        <v>1.141</v>
      </c>
      <c r="I43" s="12">
        <v>8.3136000000000002E-2</v>
      </c>
      <c r="J43" s="12">
        <v>3</v>
      </c>
      <c r="K43" s="12">
        <v>0.86899999999999999</v>
      </c>
      <c r="L43" s="12">
        <v>2.0784E-2</v>
      </c>
    </row>
    <row r="44" spans="1:13" s="12" customFormat="1" x14ac:dyDescent="0.25">
      <c r="B44" s="13"/>
      <c r="C44" s="14"/>
      <c r="E44" s="13"/>
    </row>
    <row r="45" spans="1:13" s="12" customFormat="1" x14ac:dyDescent="0.25">
      <c r="B45" s="13"/>
      <c r="C45" s="14"/>
      <c r="D45" s="15"/>
      <c r="E45" s="15" t="s">
        <v>373</v>
      </c>
      <c r="F45" s="15" t="s">
        <v>374</v>
      </c>
      <c r="G45" s="15" t="s">
        <v>375</v>
      </c>
      <c r="H45" s="15" t="s">
        <v>376</v>
      </c>
      <c r="I45" s="15" t="s">
        <v>377</v>
      </c>
      <c r="J45" s="15" t="s">
        <v>378</v>
      </c>
      <c r="L45" s="12" t="s">
        <v>379</v>
      </c>
      <c r="M45" s="12" t="s">
        <v>380</v>
      </c>
    </row>
    <row r="46" spans="1:13" s="12" customFormat="1" x14ac:dyDescent="0.25">
      <c r="B46" s="13"/>
      <c r="C46" s="14"/>
      <c r="D46" s="15">
        <v>1</v>
      </c>
      <c r="E46" s="15">
        <v>5.0000000000000001E-3</v>
      </c>
      <c r="F46" s="15">
        <v>2.4180000000000001</v>
      </c>
      <c r="G46" s="15">
        <v>0</v>
      </c>
      <c r="H46" s="15">
        <v>222</v>
      </c>
      <c r="I46" s="15">
        <v>-90</v>
      </c>
      <c r="J46" s="15">
        <v>0.86899999999999999</v>
      </c>
      <c r="L46" s="15">
        <f>J46</f>
        <v>0.86899999999999999</v>
      </c>
      <c r="M46" s="12">
        <f>1.732*J48</f>
        <v>2.0784E-2</v>
      </c>
    </row>
    <row r="47" spans="1:13" s="12" customFormat="1" x14ac:dyDescent="0.25">
      <c r="B47" s="13"/>
      <c r="C47" s="14"/>
      <c r="D47" s="15">
        <v>2</v>
      </c>
      <c r="E47" s="15">
        <v>7.0000000000000001E-3</v>
      </c>
      <c r="F47" s="15">
        <v>3.214</v>
      </c>
      <c r="G47" s="15">
        <v>0</v>
      </c>
      <c r="H47" s="15">
        <v>255</v>
      </c>
      <c r="I47" s="15">
        <v>-90</v>
      </c>
      <c r="J47" s="15">
        <v>1.141</v>
      </c>
      <c r="L47" s="15">
        <f>J47</f>
        <v>1.141</v>
      </c>
      <c r="M47" s="12">
        <f>1.732*J49</f>
        <v>8.3136000000000002E-2</v>
      </c>
    </row>
    <row r="48" spans="1:13" s="12" customFormat="1" x14ac:dyDescent="0.25">
      <c r="B48" s="13"/>
      <c r="C48" s="14"/>
      <c r="D48" s="15">
        <v>3</v>
      </c>
      <c r="E48" s="16">
        <v>1.092E-4</v>
      </c>
      <c r="F48" s="15">
        <v>115.889</v>
      </c>
      <c r="G48" s="15">
        <v>38.332999999999998</v>
      </c>
      <c r="H48" s="15">
        <v>222</v>
      </c>
      <c r="I48" s="15">
        <v>-90</v>
      </c>
      <c r="J48" s="15">
        <v>1.2E-2</v>
      </c>
      <c r="L48" s="15"/>
    </row>
    <row r="49" spans="1:13" s="12" customFormat="1" x14ac:dyDescent="0.25">
      <c r="B49" s="13"/>
      <c r="C49" s="14"/>
      <c r="D49" s="15">
        <v>4</v>
      </c>
      <c r="E49" s="16">
        <v>3.277E-4</v>
      </c>
      <c r="F49" s="15">
        <v>227.37</v>
      </c>
      <c r="G49" s="15">
        <v>170.333</v>
      </c>
      <c r="H49" s="15">
        <v>255</v>
      </c>
      <c r="I49" s="15">
        <v>-90</v>
      </c>
      <c r="J49" s="15">
        <v>4.8000000000000001E-2</v>
      </c>
      <c r="L49" s="15"/>
    </row>
    <row r="50" spans="1:13" s="12" customFormat="1" x14ac:dyDescent="0.25">
      <c r="B50" s="13"/>
      <c r="C50" s="14"/>
      <c r="D50" s="15"/>
      <c r="E50" s="16"/>
      <c r="F50" s="15"/>
      <c r="G50" s="15"/>
      <c r="H50" s="15"/>
      <c r="I50" s="15"/>
      <c r="J50" s="15"/>
      <c r="L50" s="15"/>
    </row>
    <row r="51" spans="1:13" s="12" customFormat="1" x14ac:dyDescent="0.25">
      <c r="A51" s="12">
        <v>6</v>
      </c>
      <c r="B51" s="12" t="s">
        <v>13</v>
      </c>
      <c r="C51" s="13" t="s">
        <v>15</v>
      </c>
      <c r="E51" s="13" t="s">
        <v>14</v>
      </c>
      <c r="F51" s="12" t="s">
        <v>28</v>
      </c>
      <c r="G51" s="12">
        <v>3</v>
      </c>
      <c r="H51" s="12">
        <v>10.798999999999999</v>
      </c>
      <c r="I51" s="12">
        <v>2.9565239999999999</v>
      </c>
      <c r="J51" s="12">
        <v>3</v>
      </c>
      <c r="K51" s="12">
        <v>0.93899999999999995</v>
      </c>
      <c r="L51" s="12">
        <v>3.1054759999999999</v>
      </c>
    </row>
    <row r="52" spans="1:13" s="12" customFormat="1" x14ac:dyDescent="0.25"/>
    <row r="53" spans="1:13" s="12" customFormat="1" x14ac:dyDescent="0.25">
      <c r="D53" s="15"/>
      <c r="E53" s="15" t="s">
        <v>373</v>
      </c>
      <c r="F53" s="15" t="s">
        <v>374</v>
      </c>
      <c r="G53" s="15" t="s">
        <v>375</v>
      </c>
      <c r="H53" s="15" t="s">
        <v>376</v>
      </c>
      <c r="I53" s="15" t="s">
        <v>377</v>
      </c>
      <c r="J53" s="15" t="s">
        <v>378</v>
      </c>
      <c r="L53" s="12" t="s">
        <v>379</v>
      </c>
      <c r="M53" s="12" t="s">
        <v>380</v>
      </c>
    </row>
    <row r="54" spans="1:13" s="12" customFormat="1" x14ac:dyDescent="0.25">
      <c r="D54" s="15">
        <v>1</v>
      </c>
      <c r="E54" s="15">
        <v>4.2000000000000003E-2</v>
      </c>
      <c r="F54" s="15">
        <v>246.65199999999999</v>
      </c>
      <c r="G54" s="15">
        <v>172</v>
      </c>
      <c r="H54" s="15">
        <v>255</v>
      </c>
      <c r="I54" s="15">
        <v>-90</v>
      </c>
      <c r="J54" s="15">
        <v>0.93899999999999995</v>
      </c>
      <c r="L54" s="15">
        <f>J54</f>
        <v>0.93899999999999995</v>
      </c>
      <c r="M54" s="12">
        <f>1.732*J56</f>
        <v>3.1054759999999999</v>
      </c>
    </row>
    <row r="55" spans="1:13" s="12" customFormat="1" x14ac:dyDescent="0.25">
      <c r="D55" s="15">
        <v>2</v>
      </c>
      <c r="E55" s="15">
        <v>0.46300000000000002</v>
      </c>
      <c r="F55" s="15">
        <v>64.828000000000003</v>
      </c>
      <c r="G55" s="15">
        <v>46</v>
      </c>
      <c r="H55" s="15">
        <v>255</v>
      </c>
      <c r="I55" s="15">
        <v>-90</v>
      </c>
      <c r="J55" s="15">
        <v>10.798999999999999</v>
      </c>
      <c r="L55" s="15">
        <f>J55</f>
        <v>10.798999999999999</v>
      </c>
      <c r="M55" s="12">
        <f>1.732*J57</f>
        <v>2.9565239999999999</v>
      </c>
    </row>
    <row r="56" spans="1:13" s="12" customFormat="1" x14ac:dyDescent="0.25">
      <c r="D56" s="15">
        <v>3</v>
      </c>
      <c r="E56" s="15">
        <v>7.8E-2</v>
      </c>
      <c r="F56" s="15">
        <v>248.977</v>
      </c>
      <c r="G56" s="15">
        <v>146</v>
      </c>
      <c r="H56" s="15">
        <v>255</v>
      </c>
      <c r="I56" s="15">
        <v>-90</v>
      </c>
      <c r="J56" s="15">
        <v>1.7929999999999999</v>
      </c>
      <c r="L56" s="15"/>
    </row>
    <row r="57" spans="1:13" s="12" customFormat="1" x14ac:dyDescent="0.25">
      <c r="D57" s="15">
        <v>4</v>
      </c>
      <c r="E57" s="15">
        <v>7.4999999999999997E-2</v>
      </c>
      <c r="F57" s="15">
        <v>252.976</v>
      </c>
      <c r="G57" s="15">
        <v>184</v>
      </c>
      <c r="H57" s="15">
        <v>255</v>
      </c>
      <c r="I57" s="15">
        <v>-90</v>
      </c>
      <c r="J57" s="15">
        <v>1.7070000000000001</v>
      </c>
      <c r="L57" s="15"/>
    </row>
    <row r="58" spans="1:13" s="12" customFormat="1" x14ac:dyDescent="0.25"/>
    <row r="59" spans="1:13" s="12" customFormat="1" x14ac:dyDescent="0.25"/>
    <row r="60" spans="1:13" s="12" customFormat="1" x14ac:dyDescent="0.25"/>
    <row r="61" spans="1:13" s="12" customFormat="1" x14ac:dyDescent="0.25"/>
    <row r="62" spans="1:13" s="12" customFormat="1" x14ac:dyDescent="0.25"/>
    <row r="63" spans="1:13" s="12" customFormat="1" x14ac:dyDescent="0.25"/>
    <row r="64" spans="1:13" s="12" customFormat="1" x14ac:dyDescent="0.25"/>
    <row r="65" spans="1:13" s="12" customFormat="1" x14ac:dyDescent="0.25"/>
    <row r="66" spans="1:13" s="12" customFormat="1" x14ac:dyDescent="0.25"/>
    <row r="67" spans="1:13" s="12" customFormat="1" x14ac:dyDescent="0.25"/>
    <row r="68" spans="1:13" s="12" customFormat="1" x14ac:dyDescent="0.25">
      <c r="A68" s="12">
        <v>7</v>
      </c>
      <c r="B68" s="13" t="s">
        <v>68</v>
      </c>
      <c r="C68" s="13" t="s">
        <v>65</v>
      </c>
      <c r="E68" s="12" t="s">
        <v>64</v>
      </c>
      <c r="F68" s="12" t="s">
        <v>28</v>
      </c>
      <c r="G68" s="12">
        <v>3</v>
      </c>
      <c r="H68" s="12">
        <v>8.6739999999999995</v>
      </c>
      <c r="I68" s="12">
        <v>0</v>
      </c>
      <c r="J68" s="12">
        <v>3</v>
      </c>
      <c r="K68" s="12">
        <v>1.1599999999999999</v>
      </c>
      <c r="L68" s="12">
        <v>0</v>
      </c>
    </row>
    <row r="69" spans="1:13" s="12" customFormat="1" x14ac:dyDescent="0.25"/>
    <row r="70" spans="1:13" s="12" customFormat="1" x14ac:dyDescent="0.25">
      <c r="D70" s="15"/>
      <c r="E70" s="15" t="s">
        <v>373</v>
      </c>
      <c r="F70" s="15" t="s">
        <v>374</v>
      </c>
      <c r="G70" s="15" t="s">
        <v>375</v>
      </c>
      <c r="H70" s="15" t="s">
        <v>376</v>
      </c>
      <c r="I70" s="15" t="s">
        <v>377</v>
      </c>
      <c r="J70" s="15" t="s">
        <v>378</v>
      </c>
      <c r="L70" s="12" t="s">
        <v>379</v>
      </c>
      <c r="M70" s="12" t="s">
        <v>380</v>
      </c>
    </row>
    <row r="71" spans="1:13" s="12" customFormat="1" x14ac:dyDescent="0.25">
      <c r="D71" s="15">
        <v>1</v>
      </c>
      <c r="E71" s="15">
        <v>6.7000000000000004E-2</v>
      </c>
      <c r="F71" s="15">
        <v>18.803000000000001</v>
      </c>
      <c r="G71" s="15">
        <v>0</v>
      </c>
      <c r="H71" s="15">
        <v>155.333</v>
      </c>
      <c r="I71" s="15">
        <v>-90</v>
      </c>
      <c r="J71" s="15">
        <v>1.1599999999999999</v>
      </c>
      <c r="L71" s="15">
        <f>J71</f>
        <v>1.1599999999999999</v>
      </c>
      <c r="M71" s="12">
        <f>1.732*J73</f>
        <v>0</v>
      </c>
    </row>
    <row r="72" spans="1:13" s="12" customFormat="1" x14ac:dyDescent="0.25">
      <c r="D72" s="15">
        <v>2</v>
      </c>
      <c r="E72" s="15">
        <v>0.48199999999999998</v>
      </c>
      <c r="F72" s="15">
        <v>246.601</v>
      </c>
      <c r="G72" s="15">
        <v>11.667</v>
      </c>
      <c r="H72" s="15">
        <v>255</v>
      </c>
      <c r="I72" s="15">
        <v>-90</v>
      </c>
      <c r="J72" s="15">
        <v>8.6739999999999995</v>
      </c>
      <c r="L72" s="15">
        <f>J72</f>
        <v>8.6739999999999995</v>
      </c>
      <c r="M72" s="12">
        <f>1.732*J74</f>
        <v>0</v>
      </c>
    </row>
    <row r="73" spans="1:13" s="12" customFormat="1" x14ac:dyDescent="0.25">
      <c r="D73" s="15">
        <v>3</v>
      </c>
      <c r="E73" s="15">
        <v>567.90700000000004</v>
      </c>
      <c r="F73" s="15">
        <v>237.38399999999999</v>
      </c>
      <c r="G73" s="15">
        <v>0</v>
      </c>
      <c r="H73" s="15">
        <v>255</v>
      </c>
      <c r="I73" s="15">
        <v>0</v>
      </c>
      <c r="J73" s="15">
        <v>0</v>
      </c>
      <c r="L73" s="15"/>
    </row>
    <row r="74" spans="1:13" s="12" customFormat="1" x14ac:dyDescent="0.25">
      <c r="D74" s="15">
        <v>4</v>
      </c>
      <c r="E74" s="15">
        <v>567.90700000000004</v>
      </c>
      <c r="F74" s="15">
        <v>237.38399999999999</v>
      </c>
      <c r="G74" s="15">
        <v>0</v>
      </c>
      <c r="H74" s="15">
        <v>255</v>
      </c>
      <c r="I74" s="15">
        <v>0</v>
      </c>
      <c r="J74" s="15">
        <v>0</v>
      </c>
      <c r="L74" s="15"/>
    </row>
    <row r="75" spans="1:13" s="12" customFormat="1" x14ac:dyDescent="0.25"/>
    <row r="76" spans="1:13" s="12" customFormat="1" x14ac:dyDescent="0.25"/>
    <row r="77" spans="1:13" s="12" customFormat="1" x14ac:dyDescent="0.25"/>
    <row r="78" spans="1:13" s="12" customFormat="1" x14ac:dyDescent="0.25"/>
    <row r="79" spans="1:13" s="12" customFormat="1" x14ac:dyDescent="0.25"/>
    <row r="80" spans="1:13" s="12" customFormat="1" x14ac:dyDescent="0.25"/>
    <row r="81" spans="1:13" s="12" customFormat="1" x14ac:dyDescent="0.25">
      <c r="A81" s="12">
        <v>8</v>
      </c>
      <c r="B81" s="13" t="s">
        <v>125</v>
      </c>
      <c r="C81" s="12" t="s">
        <v>65</v>
      </c>
      <c r="E81" s="12" t="s">
        <v>127</v>
      </c>
      <c r="F81" s="12" t="s">
        <v>28</v>
      </c>
      <c r="G81" s="12">
        <v>3</v>
      </c>
      <c r="H81" s="12">
        <v>0.34599999999999997</v>
      </c>
      <c r="I81" s="12">
        <v>5.3691999999999997E-2</v>
      </c>
      <c r="J81" s="12">
        <v>3</v>
      </c>
      <c r="K81" s="12">
        <v>0.17</v>
      </c>
      <c r="L81" s="12">
        <v>3.4639999999999997E-2</v>
      </c>
    </row>
    <row r="82" spans="1:13" s="12" customFormat="1" x14ac:dyDescent="0.25"/>
    <row r="83" spans="1:13" s="12" customFormat="1" x14ac:dyDescent="0.25">
      <c r="D83" s="15"/>
      <c r="E83" s="15" t="s">
        <v>373</v>
      </c>
      <c r="F83" s="15" t="s">
        <v>374</v>
      </c>
      <c r="G83" s="15" t="s">
        <v>375</v>
      </c>
      <c r="H83" s="15" t="s">
        <v>376</v>
      </c>
      <c r="I83" s="15" t="s">
        <v>377</v>
      </c>
      <c r="J83" s="15" t="s">
        <v>378</v>
      </c>
      <c r="L83" s="12" t="s">
        <v>379</v>
      </c>
      <c r="M83" s="12" t="s">
        <v>380</v>
      </c>
    </row>
    <row r="84" spans="1:13" s="12" customFormat="1" x14ac:dyDescent="0.25">
      <c r="D84" s="15">
        <v>1</v>
      </c>
      <c r="E84" s="16">
        <v>2.141E-4</v>
      </c>
      <c r="F84" s="15">
        <v>166.946</v>
      </c>
      <c r="G84" s="15">
        <v>132</v>
      </c>
      <c r="H84" s="15">
        <v>239</v>
      </c>
      <c r="I84" s="15">
        <v>-90</v>
      </c>
      <c r="J84" s="15">
        <v>0.17</v>
      </c>
      <c r="L84" s="15">
        <f>J84</f>
        <v>0.17</v>
      </c>
      <c r="M84" s="12">
        <f>1.732*J86</f>
        <v>3.4639999999999997E-2</v>
      </c>
    </row>
    <row r="85" spans="1:13" s="12" customFormat="1" x14ac:dyDescent="0.25">
      <c r="D85" s="15">
        <v>2</v>
      </c>
      <c r="E85" s="16">
        <v>4.3439999999999999E-4</v>
      </c>
      <c r="F85" s="15">
        <v>0.99399999999999999</v>
      </c>
      <c r="G85" s="15">
        <v>0</v>
      </c>
      <c r="H85" s="15">
        <v>222</v>
      </c>
      <c r="I85" s="15">
        <v>-90</v>
      </c>
      <c r="J85" s="15">
        <v>0.34599999999999997</v>
      </c>
      <c r="L85" s="15">
        <f>J85</f>
        <v>0.34599999999999997</v>
      </c>
      <c r="M85" s="12">
        <f>1.732*J87</f>
        <v>5.3691999999999997E-2</v>
      </c>
    </row>
    <row r="86" spans="1:13" s="12" customFormat="1" x14ac:dyDescent="0.25">
      <c r="D86" s="15">
        <v>3</v>
      </c>
      <c r="E86" s="16">
        <v>2.656E-5</v>
      </c>
      <c r="F86" s="15">
        <v>244.41200000000001</v>
      </c>
      <c r="G86" s="15">
        <v>173</v>
      </c>
      <c r="H86" s="15">
        <v>255</v>
      </c>
      <c r="I86" s="15">
        <v>-90</v>
      </c>
      <c r="J86" s="15">
        <v>0.02</v>
      </c>
      <c r="L86" s="15"/>
    </row>
    <row r="87" spans="1:13" s="12" customFormat="1" x14ac:dyDescent="0.25">
      <c r="D87" s="15">
        <v>4</v>
      </c>
      <c r="E87" s="16">
        <v>4.0630000000000002E-5</v>
      </c>
      <c r="F87" s="15">
        <v>167.14099999999999</v>
      </c>
      <c r="G87" s="15">
        <v>68.667000000000002</v>
      </c>
      <c r="H87" s="15">
        <v>189</v>
      </c>
      <c r="I87" s="15">
        <v>-90</v>
      </c>
      <c r="J87" s="15">
        <v>3.1E-2</v>
      </c>
      <c r="L87" s="15"/>
    </row>
    <row r="88" spans="1:13" s="12" customFormat="1" x14ac:dyDescent="0.25"/>
    <row r="89" spans="1:13" s="12" customFormat="1" x14ac:dyDescent="0.25"/>
    <row r="90" spans="1:13" s="12" customFormat="1" x14ac:dyDescent="0.25"/>
    <row r="91" spans="1:13" s="12" customFormat="1" x14ac:dyDescent="0.25"/>
    <row r="92" spans="1:13" s="12" customFormat="1" x14ac:dyDescent="0.25"/>
    <row r="93" spans="1:13" s="12" customFormat="1" x14ac:dyDescent="0.25">
      <c r="A93" s="12">
        <v>9</v>
      </c>
      <c r="B93" s="13" t="s">
        <v>153</v>
      </c>
      <c r="C93" s="13" t="s">
        <v>154</v>
      </c>
      <c r="E93" s="12" t="s">
        <v>155</v>
      </c>
      <c r="F93" s="12" t="s">
        <v>28</v>
      </c>
      <c r="G93" s="12">
        <v>3</v>
      </c>
      <c r="H93" s="12">
        <v>1.0269999999999999</v>
      </c>
      <c r="I93" s="12">
        <v>0</v>
      </c>
      <c r="J93" s="12">
        <v>3</v>
      </c>
      <c r="K93" s="12">
        <v>0.72199999999999998</v>
      </c>
      <c r="L93" s="12">
        <v>8.660000000000001E-2</v>
      </c>
    </row>
    <row r="94" spans="1:13" s="12" customFormat="1" x14ac:dyDescent="0.25">
      <c r="B94" s="13"/>
      <c r="C94" s="13"/>
    </row>
    <row r="95" spans="1:13" s="12" customFormat="1" x14ac:dyDescent="0.25">
      <c r="B95" s="13"/>
      <c r="C95" s="13"/>
      <c r="D95" s="15"/>
      <c r="E95" s="15" t="s">
        <v>373</v>
      </c>
      <c r="F95" s="15" t="s">
        <v>374</v>
      </c>
      <c r="G95" s="15" t="s">
        <v>375</v>
      </c>
      <c r="H95" s="15" t="s">
        <v>376</v>
      </c>
      <c r="I95" s="15" t="s">
        <v>377</v>
      </c>
      <c r="J95" s="15" t="s">
        <v>378</v>
      </c>
      <c r="L95" s="12" t="s">
        <v>379</v>
      </c>
      <c r="M95" s="12" t="s">
        <v>380</v>
      </c>
    </row>
    <row r="96" spans="1:13" s="12" customFormat="1" x14ac:dyDescent="0.25">
      <c r="B96" s="13"/>
      <c r="C96" s="13"/>
      <c r="D96" s="15">
        <v>1</v>
      </c>
      <c r="E96" s="15">
        <v>5.0000000000000001E-3</v>
      </c>
      <c r="F96" s="15">
        <v>140.917</v>
      </c>
      <c r="G96" s="15">
        <v>0</v>
      </c>
      <c r="H96" s="15">
        <v>255</v>
      </c>
      <c r="I96" s="15">
        <v>-90</v>
      </c>
      <c r="J96" s="15">
        <v>0.72199999999999998</v>
      </c>
      <c r="L96" s="15">
        <f>J96</f>
        <v>0.72199999999999998</v>
      </c>
      <c r="M96" s="12">
        <f>1.732*J98</f>
        <v>8.660000000000001E-2</v>
      </c>
    </row>
    <row r="97" spans="1:13" s="12" customFormat="1" x14ac:dyDescent="0.25">
      <c r="B97" s="13"/>
      <c r="C97" s="13"/>
      <c r="D97" s="15">
        <v>2</v>
      </c>
      <c r="E97" s="15">
        <v>6.0000000000000001E-3</v>
      </c>
      <c r="F97" s="15">
        <v>3.4409999999999998</v>
      </c>
      <c r="G97" s="15">
        <v>0</v>
      </c>
      <c r="H97" s="15">
        <v>236</v>
      </c>
      <c r="I97" s="15">
        <v>-90.346999999999994</v>
      </c>
      <c r="J97" s="15">
        <v>1.0269999999999999</v>
      </c>
      <c r="L97" s="15">
        <f>J97</f>
        <v>1.0269999999999999</v>
      </c>
      <c r="M97" s="12">
        <f>1.732*J99</f>
        <v>0</v>
      </c>
    </row>
    <row r="98" spans="1:13" s="12" customFormat="1" x14ac:dyDescent="0.25">
      <c r="B98" s="13"/>
      <c r="C98" s="13"/>
      <c r="D98" s="15">
        <v>3</v>
      </c>
      <c r="E98" s="16">
        <v>3.4870000000000002E-4</v>
      </c>
      <c r="F98" s="15">
        <v>3.6669999999999998</v>
      </c>
      <c r="G98" s="15">
        <v>0</v>
      </c>
      <c r="H98" s="15">
        <v>33</v>
      </c>
      <c r="I98" s="15">
        <v>-90</v>
      </c>
      <c r="J98" s="15">
        <v>0.05</v>
      </c>
      <c r="L98" s="15"/>
    </row>
    <row r="99" spans="1:13" s="12" customFormat="1" x14ac:dyDescent="0.25">
      <c r="D99" s="15">
        <v>4</v>
      </c>
      <c r="E99" s="15">
        <v>7.2960000000000003</v>
      </c>
      <c r="F99" s="15">
        <v>210.74</v>
      </c>
      <c r="G99" s="15">
        <v>0</v>
      </c>
      <c r="H99" s="15">
        <v>255</v>
      </c>
      <c r="I99" s="15">
        <v>0</v>
      </c>
      <c r="J99" s="15">
        <v>0</v>
      </c>
      <c r="L99" s="15"/>
    </row>
    <row r="100" spans="1:13" s="12" customFormat="1" x14ac:dyDescent="0.25"/>
    <row r="101" spans="1:13" s="12" customFormat="1" x14ac:dyDescent="0.25"/>
    <row r="102" spans="1:13" s="12" customFormat="1" x14ac:dyDescent="0.25"/>
    <row r="103" spans="1:13" s="12" customFormat="1" x14ac:dyDescent="0.25"/>
    <row r="104" spans="1:13" s="12" customFormat="1" x14ac:dyDescent="0.25"/>
    <row r="105" spans="1:13" s="12" customFormat="1" x14ac:dyDescent="0.25"/>
    <row r="106" spans="1:13" s="12" customFormat="1" x14ac:dyDescent="0.25"/>
    <row r="107" spans="1:13" s="12" customFormat="1" x14ac:dyDescent="0.25"/>
    <row r="108" spans="1:13" s="12" customFormat="1" x14ac:dyDescent="0.25">
      <c r="A108" s="12">
        <v>10</v>
      </c>
      <c r="B108" s="12" t="s">
        <v>182</v>
      </c>
      <c r="C108" s="13" t="s">
        <v>184</v>
      </c>
      <c r="D108" s="13" t="s">
        <v>15</v>
      </c>
      <c r="F108" s="12" t="s">
        <v>28</v>
      </c>
      <c r="G108" s="12">
        <v>3</v>
      </c>
      <c r="H108" s="12">
        <v>1.234</v>
      </c>
      <c r="I108" s="12">
        <v>0.14895199999999997</v>
      </c>
      <c r="J108" s="12">
        <v>3</v>
      </c>
      <c r="K108" s="12">
        <v>0.215</v>
      </c>
      <c r="L108" s="12">
        <v>0.161076</v>
      </c>
    </row>
    <row r="109" spans="1:13" s="12" customFormat="1" x14ac:dyDescent="0.25"/>
    <row r="110" spans="1:13" s="12" customFormat="1" x14ac:dyDescent="0.25">
      <c r="D110" s="15"/>
      <c r="E110" s="15" t="s">
        <v>373</v>
      </c>
      <c r="F110" s="15" t="s">
        <v>374</v>
      </c>
      <c r="G110" s="15" t="s">
        <v>375</v>
      </c>
      <c r="H110" s="15" t="s">
        <v>376</v>
      </c>
      <c r="I110" s="15" t="s">
        <v>377</v>
      </c>
      <c r="J110" s="15" t="s">
        <v>378</v>
      </c>
      <c r="L110" s="12" t="s">
        <v>379</v>
      </c>
      <c r="M110" s="12" t="s">
        <v>380</v>
      </c>
    </row>
    <row r="111" spans="1:13" s="12" customFormat="1" x14ac:dyDescent="0.25">
      <c r="D111" s="15">
        <v>1</v>
      </c>
      <c r="E111" s="15">
        <v>2E-3</v>
      </c>
      <c r="F111" s="15">
        <v>38.505000000000003</v>
      </c>
      <c r="G111" s="15">
        <v>19.667000000000002</v>
      </c>
      <c r="H111" s="15">
        <v>48.667000000000002</v>
      </c>
      <c r="I111" s="15">
        <v>-90</v>
      </c>
      <c r="J111" s="15">
        <v>0.215</v>
      </c>
      <c r="L111" s="15">
        <f>J111</f>
        <v>0.215</v>
      </c>
      <c r="M111" s="12">
        <f>1.732*J113</f>
        <v>0.161076</v>
      </c>
    </row>
    <row r="112" spans="1:13" s="12" customFormat="1" x14ac:dyDescent="0.25">
      <c r="D112" s="15">
        <v>2</v>
      </c>
      <c r="E112" s="15">
        <v>8.9999999999999993E-3</v>
      </c>
      <c r="F112" s="15">
        <v>128.399</v>
      </c>
      <c r="G112" s="15">
        <v>124</v>
      </c>
      <c r="H112" s="15">
        <v>150.333</v>
      </c>
      <c r="I112" s="15">
        <v>-90.332999999999998</v>
      </c>
      <c r="J112" s="15">
        <v>1.234</v>
      </c>
      <c r="L112" s="15">
        <f>J112</f>
        <v>1.234</v>
      </c>
      <c r="M112" s="12">
        <f>1.732*J114</f>
        <v>0.14895199999999997</v>
      </c>
    </row>
    <row r="113" spans="1:13" s="12" customFormat="1" x14ac:dyDescent="0.25">
      <c r="D113" s="15">
        <v>3</v>
      </c>
      <c r="E113" s="16">
        <v>7.2110000000000002E-4</v>
      </c>
      <c r="F113" s="15">
        <v>79.713999999999999</v>
      </c>
      <c r="G113" s="15">
        <v>45.332999999999998</v>
      </c>
      <c r="H113" s="15">
        <v>92.332999999999998</v>
      </c>
      <c r="I113" s="15">
        <v>-90</v>
      </c>
      <c r="J113" s="15">
        <v>9.2999999999999999E-2</v>
      </c>
      <c r="L113" s="15"/>
    </row>
    <row r="114" spans="1:13" s="12" customFormat="1" x14ac:dyDescent="0.25">
      <c r="D114" s="15">
        <v>4</v>
      </c>
      <c r="E114" s="16">
        <v>6.6960000000000001E-4</v>
      </c>
      <c r="F114" s="15">
        <v>172.46199999999999</v>
      </c>
      <c r="G114" s="15">
        <v>127</v>
      </c>
      <c r="H114" s="15">
        <v>219</v>
      </c>
      <c r="I114" s="15">
        <v>-90</v>
      </c>
      <c r="J114" s="15">
        <v>8.5999999999999993E-2</v>
      </c>
      <c r="L114" s="15"/>
    </row>
    <row r="115" spans="1:13" s="12" customFormat="1" x14ac:dyDescent="0.25"/>
    <row r="116" spans="1:13" s="12" customFormat="1" x14ac:dyDescent="0.25">
      <c r="A116" s="13">
        <v>11</v>
      </c>
      <c r="B116" s="13" t="s">
        <v>187</v>
      </c>
      <c r="C116" s="13" t="s">
        <v>190</v>
      </c>
      <c r="E116" s="13" t="s">
        <v>189</v>
      </c>
      <c r="F116" s="12" t="s">
        <v>28</v>
      </c>
      <c r="G116" s="12">
        <v>3</v>
      </c>
      <c r="H116" s="12">
        <v>1.6459999999999999</v>
      </c>
      <c r="I116" s="12">
        <v>6.5816E-2</v>
      </c>
      <c r="J116" s="12">
        <v>3</v>
      </c>
      <c r="K116" s="12">
        <v>0.99199999999999999</v>
      </c>
      <c r="L116" s="12">
        <v>0.119508</v>
      </c>
    </row>
    <row r="117" spans="1:13" s="12" customFormat="1" x14ac:dyDescent="0.25"/>
    <row r="118" spans="1:13" s="12" customFormat="1" x14ac:dyDescent="0.25">
      <c r="D118" s="15"/>
      <c r="E118" s="15" t="s">
        <v>373</v>
      </c>
      <c r="F118" s="15" t="s">
        <v>374</v>
      </c>
      <c r="G118" s="15" t="s">
        <v>375</v>
      </c>
      <c r="H118" s="15" t="s">
        <v>376</v>
      </c>
      <c r="I118" s="15" t="s">
        <v>377</v>
      </c>
      <c r="J118" s="15" t="s">
        <v>378</v>
      </c>
      <c r="L118" s="12" t="s">
        <v>379</v>
      </c>
      <c r="M118" s="12" t="s">
        <v>380</v>
      </c>
    </row>
    <row r="119" spans="1:13" s="12" customFormat="1" x14ac:dyDescent="0.25">
      <c r="D119" s="15">
        <v>1</v>
      </c>
      <c r="E119" s="15">
        <v>8.0000000000000002E-3</v>
      </c>
      <c r="F119" s="15">
        <v>251.285</v>
      </c>
      <c r="G119" s="15">
        <v>22</v>
      </c>
      <c r="H119" s="15">
        <v>255</v>
      </c>
      <c r="I119" s="15">
        <v>-90</v>
      </c>
      <c r="J119" s="15">
        <v>0.99199999999999999</v>
      </c>
      <c r="L119" s="15">
        <f>J119</f>
        <v>0.99199999999999999</v>
      </c>
      <c r="M119" s="12">
        <f>1.732*J121</f>
        <v>0.119508</v>
      </c>
    </row>
    <row r="120" spans="1:13" s="12" customFormat="1" x14ac:dyDescent="0.25">
      <c r="D120" s="15">
        <v>2</v>
      </c>
      <c r="E120" s="15">
        <v>1.2999999999999999E-2</v>
      </c>
      <c r="F120" s="15">
        <v>3.5739999999999998</v>
      </c>
      <c r="G120" s="15">
        <v>0</v>
      </c>
      <c r="H120" s="15">
        <v>255</v>
      </c>
      <c r="I120" s="15">
        <v>-90</v>
      </c>
      <c r="J120" s="15">
        <v>1.6459999999999999</v>
      </c>
      <c r="L120" s="15">
        <f>J120</f>
        <v>1.6459999999999999</v>
      </c>
      <c r="M120" s="12">
        <f>1.732*J122</f>
        <v>6.5816E-2</v>
      </c>
    </row>
    <row r="121" spans="1:13" s="12" customFormat="1" x14ac:dyDescent="0.25">
      <c r="D121" s="15">
        <v>3</v>
      </c>
      <c r="E121" s="16">
        <v>5.9170000000000002E-4</v>
      </c>
      <c r="F121" s="15">
        <v>125.833</v>
      </c>
      <c r="G121" s="15">
        <v>84.667000000000002</v>
      </c>
      <c r="H121" s="15">
        <v>200</v>
      </c>
      <c r="I121" s="15">
        <v>-90</v>
      </c>
      <c r="J121" s="15">
        <v>6.9000000000000006E-2</v>
      </c>
      <c r="L121" s="15"/>
    </row>
    <row r="122" spans="1:13" s="12" customFormat="1" x14ac:dyDescent="0.25">
      <c r="D122" s="15">
        <v>4</v>
      </c>
      <c r="E122" s="16">
        <v>3.5500000000000001E-4</v>
      </c>
      <c r="F122" s="15">
        <v>205.833</v>
      </c>
      <c r="G122" s="15">
        <v>153.333</v>
      </c>
      <c r="H122" s="15">
        <v>244.333</v>
      </c>
      <c r="I122" s="15">
        <v>-90</v>
      </c>
      <c r="J122" s="15">
        <v>3.7999999999999999E-2</v>
      </c>
      <c r="L122" s="15"/>
    </row>
    <row r="123" spans="1:13" s="12" customFormat="1" x14ac:dyDescent="0.25"/>
    <row r="124" spans="1:13" s="12" customFormat="1" x14ac:dyDescent="0.25"/>
    <row r="125" spans="1:13" s="12" customFormat="1" x14ac:dyDescent="0.25"/>
    <row r="126" spans="1:13" s="12" customFormat="1" x14ac:dyDescent="0.25">
      <c r="A126" s="13">
        <v>12</v>
      </c>
      <c r="B126" s="13" t="s">
        <v>192</v>
      </c>
      <c r="C126" s="13" t="s">
        <v>16</v>
      </c>
      <c r="E126" s="12" t="s">
        <v>43</v>
      </c>
      <c r="F126" s="12" t="s">
        <v>28</v>
      </c>
      <c r="G126" s="12">
        <v>3</v>
      </c>
      <c r="H126" s="12">
        <v>2.5859999999999999</v>
      </c>
      <c r="I126" s="12">
        <v>1.2245239999999999</v>
      </c>
      <c r="J126" s="12">
        <v>3</v>
      </c>
      <c r="K126" s="12">
        <v>1.155</v>
      </c>
      <c r="L126" s="12">
        <v>0.35852399999999995</v>
      </c>
    </row>
    <row r="127" spans="1:13" s="12" customFormat="1" x14ac:dyDescent="0.25"/>
    <row r="128" spans="1:13" s="12" customFormat="1" x14ac:dyDescent="0.25">
      <c r="D128" s="15"/>
      <c r="E128" s="15" t="s">
        <v>373</v>
      </c>
      <c r="F128" s="15" t="s">
        <v>374</v>
      </c>
      <c r="G128" s="15" t="s">
        <v>375</v>
      </c>
      <c r="H128" s="15" t="s">
        <v>376</v>
      </c>
      <c r="I128" s="15" t="s">
        <v>377</v>
      </c>
      <c r="J128" s="15" t="s">
        <v>378</v>
      </c>
      <c r="L128" s="12" t="s">
        <v>379</v>
      </c>
      <c r="M128" s="12" t="s">
        <v>380</v>
      </c>
    </row>
    <row r="129" spans="1:13" s="12" customFormat="1" x14ac:dyDescent="0.25">
      <c r="D129" s="15">
        <v>1</v>
      </c>
      <c r="E129" s="15">
        <v>0.01</v>
      </c>
      <c r="F129" s="15">
        <v>250.089</v>
      </c>
      <c r="G129" s="15">
        <v>143</v>
      </c>
      <c r="H129" s="15">
        <v>255</v>
      </c>
      <c r="I129" s="15">
        <v>-90</v>
      </c>
      <c r="J129" s="15">
        <v>1.155</v>
      </c>
      <c r="L129" s="15">
        <f>J129</f>
        <v>1.155</v>
      </c>
      <c r="M129" s="12">
        <f>1.732*J131</f>
        <v>0.35852399999999995</v>
      </c>
    </row>
    <row r="130" spans="1:13" s="12" customFormat="1" x14ac:dyDescent="0.25">
      <c r="D130" s="15">
        <v>2</v>
      </c>
      <c r="E130" s="15">
        <v>2.1999999999999999E-2</v>
      </c>
      <c r="F130" s="15">
        <v>95.989000000000004</v>
      </c>
      <c r="G130" s="15">
        <v>23.667000000000002</v>
      </c>
      <c r="H130" s="15">
        <v>162.667</v>
      </c>
      <c r="I130" s="15">
        <v>-90</v>
      </c>
      <c r="J130" s="15">
        <v>2.5859999999999999</v>
      </c>
      <c r="L130" s="15">
        <f>J130</f>
        <v>2.5859999999999999</v>
      </c>
      <c r="M130" s="12">
        <f>1.732*J132</f>
        <v>1.2245239999999999</v>
      </c>
    </row>
    <row r="131" spans="1:13" s="12" customFormat="1" x14ac:dyDescent="0.25">
      <c r="D131" s="15">
        <v>3</v>
      </c>
      <c r="E131" s="15">
        <v>2E-3</v>
      </c>
      <c r="F131" s="15">
        <v>153.24</v>
      </c>
      <c r="G131" s="15">
        <v>107</v>
      </c>
      <c r="H131" s="15">
        <v>178</v>
      </c>
      <c r="I131" s="15">
        <v>-90</v>
      </c>
      <c r="J131" s="15">
        <v>0.20699999999999999</v>
      </c>
      <c r="L131" s="15"/>
    </row>
    <row r="132" spans="1:13" s="12" customFormat="1" x14ac:dyDescent="0.25">
      <c r="D132" s="15">
        <v>4</v>
      </c>
      <c r="E132" s="15">
        <v>6.0000000000000001E-3</v>
      </c>
      <c r="F132" s="15">
        <v>221.38200000000001</v>
      </c>
      <c r="G132" s="15">
        <v>163</v>
      </c>
      <c r="H132" s="15">
        <v>229.333</v>
      </c>
      <c r="I132" s="15">
        <v>-90</v>
      </c>
      <c r="J132" s="15">
        <v>0.70699999999999996</v>
      </c>
      <c r="L132" s="15"/>
    </row>
    <row r="133" spans="1:13" s="12" customFormat="1" x14ac:dyDescent="0.25"/>
    <row r="134" spans="1:13" s="12" customFormat="1" x14ac:dyDescent="0.25"/>
    <row r="135" spans="1:13" s="13" customFormat="1" x14ac:dyDescent="0.25">
      <c r="A135" s="13">
        <v>13</v>
      </c>
      <c r="B135" s="13" t="s">
        <v>94</v>
      </c>
      <c r="C135" s="13" t="s">
        <v>65</v>
      </c>
      <c r="E135" s="13" t="s">
        <v>198</v>
      </c>
      <c r="F135" s="12" t="s">
        <v>28</v>
      </c>
      <c r="G135" s="12">
        <v>3</v>
      </c>
      <c r="H135" s="12">
        <v>1.72</v>
      </c>
      <c r="I135" s="12">
        <v>5.8888000000000003E-2</v>
      </c>
      <c r="J135" s="12">
        <v>3</v>
      </c>
      <c r="K135" s="13">
        <v>1.0029999999999999</v>
      </c>
      <c r="L135" s="13">
        <v>0.12989999999999999</v>
      </c>
    </row>
    <row r="136" spans="1:13" s="12" customFormat="1" x14ac:dyDescent="0.25"/>
    <row r="137" spans="1:13" s="12" customFormat="1" x14ac:dyDescent="0.25">
      <c r="D137" s="15"/>
      <c r="E137" s="15" t="s">
        <v>373</v>
      </c>
      <c r="F137" s="15" t="s">
        <v>374</v>
      </c>
      <c r="G137" s="15" t="s">
        <v>375</v>
      </c>
      <c r="H137" s="15" t="s">
        <v>376</v>
      </c>
      <c r="I137" s="15" t="s">
        <v>377</v>
      </c>
      <c r="J137" s="15" t="s">
        <v>378</v>
      </c>
      <c r="L137" s="12" t="s">
        <v>379</v>
      </c>
      <c r="M137" s="12" t="s">
        <v>380</v>
      </c>
    </row>
    <row r="138" spans="1:13" s="12" customFormat="1" x14ac:dyDescent="0.25">
      <c r="D138" s="15">
        <v>1</v>
      </c>
      <c r="E138" s="15">
        <v>7.0000000000000001E-3</v>
      </c>
      <c r="F138" s="15">
        <v>9.3239999999999998</v>
      </c>
      <c r="G138" s="15">
        <v>0</v>
      </c>
      <c r="H138" s="15">
        <v>107</v>
      </c>
      <c r="I138" s="15">
        <v>-90</v>
      </c>
      <c r="J138" s="15">
        <v>1.0029999999999999</v>
      </c>
      <c r="L138" s="15">
        <f>J138</f>
        <v>1.0029999999999999</v>
      </c>
      <c r="M138" s="12">
        <f>1.732*J140</f>
        <v>0.12989999999999999</v>
      </c>
    </row>
    <row r="139" spans="1:13" s="12" customFormat="1" x14ac:dyDescent="0.25">
      <c r="D139" s="15">
        <v>2</v>
      </c>
      <c r="E139" s="15">
        <v>1.2E-2</v>
      </c>
      <c r="F139" s="15">
        <v>48.593000000000004</v>
      </c>
      <c r="G139" s="15">
        <v>0</v>
      </c>
      <c r="H139" s="15">
        <v>60.667000000000002</v>
      </c>
      <c r="I139" s="15">
        <v>-90</v>
      </c>
      <c r="J139" s="15">
        <v>1.72</v>
      </c>
      <c r="L139" s="15">
        <f>J139</f>
        <v>1.72</v>
      </c>
      <c r="M139" s="12">
        <f>1.732*J141</f>
        <v>5.8888000000000003E-2</v>
      </c>
    </row>
    <row r="140" spans="1:13" s="12" customFormat="1" x14ac:dyDescent="0.25">
      <c r="D140" s="15">
        <v>3</v>
      </c>
      <c r="E140" s="16">
        <v>5.5909999999999998E-4</v>
      </c>
      <c r="F140" s="15">
        <v>97.555999999999997</v>
      </c>
      <c r="G140" s="15">
        <v>8</v>
      </c>
      <c r="H140" s="15">
        <v>173</v>
      </c>
      <c r="I140" s="15">
        <v>-90</v>
      </c>
      <c r="J140" s="15">
        <v>7.4999999999999997E-2</v>
      </c>
      <c r="L140" s="15"/>
    </row>
    <row r="141" spans="1:13" s="12" customFormat="1" x14ac:dyDescent="0.25">
      <c r="D141" s="15">
        <v>4</v>
      </c>
      <c r="E141" s="16">
        <v>2.7960000000000002E-4</v>
      </c>
      <c r="F141" s="15">
        <v>164.44399999999999</v>
      </c>
      <c r="G141" s="15">
        <v>115</v>
      </c>
      <c r="H141" s="15">
        <v>222</v>
      </c>
      <c r="I141" s="15">
        <v>-90</v>
      </c>
      <c r="J141" s="15">
        <v>3.4000000000000002E-2</v>
      </c>
      <c r="L141" s="15"/>
    </row>
    <row r="142" spans="1:13" s="12" customFormat="1" x14ac:dyDescent="0.25"/>
    <row r="143" spans="1:13" s="12" customFormat="1" x14ac:dyDescent="0.25"/>
    <row r="144" spans="1:13" s="12" customFormat="1" x14ac:dyDescent="0.25"/>
    <row r="145" spans="1:13" s="13" customFormat="1" x14ac:dyDescent="0.25">
      <c r="F145" s="12"/>
      <c r="G145" s="12"/>
      <c r="H145" s="12"/>
      <c r="I145" s="12"/>
      <c r="J145" s="12"/>
    </row>
    <row r="146" spans="1:13" s="12" customFormat="1" x14ac:dyDescent="0.25"/>
    <row r="147" spans="1:13" s="12" customFormat="1" x14ac:dyDescent="0.25"/>
    <row r="148" spans="1:13" s="12" customFormat="1" x14ac:dyDescent="0.25"/>
    <row r="149" spans="1:13" s="12" customFormat="1" x14ac:dyDescent="0.25"/>
    <row r="150" spans="1:13" s="12" customFormat="1" x14ac:dyDescent="0.25"/>
    <row r="151" spans="1:13" s="12" customFormat="1" x14ac:dyDescent="0.25"/>
    <row r="152" spans="1:13" s="12" customFormat="1" x14ac:dyDescent="0.25"/>
    <row r="153" spans="1:13" s="12" customFormat="1" x14ac:dyDescent="0.25"/>
    <row r="154" spans="1:13" s="13" customFormat="1" x14ac:dyDescent="0.25">
      <c r="A154" s="13">
        <v>14</v>
      </c>
      <c r="B154" s="13" t="s">
        <v>214</v>
      </c>
      <c r="C154" s="13" t="s">
        <v>65</v>
      </c>
      <c r="E154" s="13" t="s">
        <v>216</v>
      </c>
      <c r="F154" s="12" t="s">
        <v>28</v>
      </c>
      <c r="G154" s="12">
        <v>3</v>
      </c>
      <c r="H154" s="12">
        <v>0.752</v>
      </c>
      <c r="I154" s="12">
        <v>0.157612</v>
      </c>
      <c r="J154" s="12">
        <v>3</v>
      </c>
      <c r="K154" s="13">
        <v>0.217</v>
      </c>
      <c r="L154" s="13">
        <v>6.0620000000000007E-2</v>
      </c>
    </row>
    <row r="155" spans="1:13" s="12" customFormat="1" x14ac:dyDescent="0.25"/>
    <row r="156" spans="1:13" s="12" customFormat="1" x14ac:dyDescent="0.25">
      <c r="D156" s="15"/>
      <c r="E156" s="15" t="s">
        <v>373</v>
      </c>
      <c r="F156" s="15" t="s">
        <v>374</v>
      </c>
      <c r="G156" s="15" t="s">
        <v>375</v>
      </c>
      <c r="H156" s="15" t="s">
        <v>376</v>
      </c>
      <c r="I156" s="15" t="s">
        <v>377</v>
      </c>
      <c r="J156" s="15" t="s">
        <v>378</v>
      </c>
      <c r="L156" s="12" t="s">
        <v>379</v>
      </c>
      <c r="M156" s="12" t="s">
        <v>380</v>
      </c>
    </row>
    <row r="157" spans="1:13" s="12" customFormat="1" x14ac:dyDescent="0.25">
      <c r="D157" s="15">
        <v>1</v>
      </c>
      <c r="E157" s="16">
        <v>4.773E-4</v>
      </c>
      <c r="F157" s="15">
        <v>143.87799999999999</v>
      </c>
      <c r="G157" s="15">
        <v>84</v>
      </c>
      <c r="H157" s="15">
        <v>151.333</v>
      </c>
      <c r="I157" s="15">
        <v>-90</v>
      </c>
      <c r="J157" s="15">
        <v>0.217</v>
      </c>
      <c r="L157" s="15">
        <f>J157</f>
        <v>0.217</v>
      </c>
      <c r="M157" s="12">
        <f>1.732*J159</f>
        <v>6.0620000000000007E-2</v>
      </c>
    </row>
    <row r="158" spans="1:13" s="12" customFormat="1" x14ac:dyDescent="0.25">
      <c r="D158" s="15">
        <v>2</v>
      </c>
      <c r="E158" s="15">
        <v>2E-3</v>
      </c>
      <c r="F158" s="15">
        <v>85.941999999999993</v>
      </c>
      <c r="G158" s="15">
        <v>44</v>
      </c>
      <c r="H158" s="15">
        <v>253.333</v>
      </c>
      <c r="I158" s="15">
        <v>-90</v>
      </c>
      <c r="J158" s="15">
        <v>0.752</v>
      </c>
      <c r="L158" s="15">
        <f>J158</f>
        <v>0.752</v>
      </c>
      <c r="M158" s="12">
        <f>1.732*J160</f>
        <v>0.157612</v>
      </c>
    </row>
    <row r="159" spans="1:13" s="12" customFormat="1" x14ac:dyDescent="0.25">
      <c r="D159" s="15">
        <v>3</v>
      </c>
      <c r="E159" s="16">
        <v>8.0340000000000007E-5</v>
      </c>
      <c r="F159" s="15">
        <v>100.333</v>
      </c>
      <c r="G159" s="15">
        <v>42</v>
      </c>
      <c r="H159" s="15">
        <v>160</v>
      </c>
      <c r="I159" s="15">
        <v>-90</v>
      </c>
      <c r="J159" s="15">
        <v>3.5000000000000003E-2</v>
      </c>
      <c r="L159" s="15"/>
    </row>
    <row r="160" spans="1:13" s="12" customFormat="1" x14ac:dyDescent="0.25">
      <c r="D160" s="15">
        <v>4</v>
      </c>
      <c r="E160" s="16">
        <v>2.0320000000000001E-4</v>
      </c>
      <c r="F160" s="15">
        <v>57.534999999999997</v>
      </c>
      <c r="G160" s="15">
        <v>24</v>
      </c>
      <c r="H160" s="15">
        <v>92</v>
      </c>
      <c r="I160" s="15">
        <v>-90</v>
      </c>
      <c r="J160" s="15">
        <v>9.0999999999999998E-2</v>
      </c>
      <c r="L160" s="15"/>
    </row>
    <row r="161" spans="1:13" s="12" customFormat="1" x14ac:dyDescent="0.25"/>
    <row r="162" spans="1:13" s="12" customFormat="1" x14ac:dyDescent="0.25"/>
    <row r="163" spans="1:13" s="12" customFormat="1" x14ac:dyDescent="0.25"/>
    <row r="164" spans="1:13" s="13" customFormat="1" x14ac:dyDescent="0.25">
      <c r="A164" s="12">
        <v>15</v>
      </c>
      <c r="B164" s="13" t="s">
        <v>220</v>
      </c>
      <c r="C164" s="13" t="s">
        <v>65</v>
      </c>
      <c r="E164" s="13" t="s">
        <v>222</v>
      </c>
      <c r="F164" s="12" t="s">
        <v>28</v>
      </c>
      <c r="G164" s="13">
        <v>3</v>
      </c>
      <c r="H164" s="12">
        <v>1.5940000000000001</v>
      </c>
      <c r="I164" s="12">
        <v>6.7547999999999997E-2</v>
      </c>
      <c r="J164" s="13">
        <v>3</v>
      </c>
      <c r="K164" s="13">
        <v>0.875</v>
      </c>
      <c r="L164" s="13">
        <v>0</v>
      </c>
    </row>
    <row r="165" spans="1:13" s="12" customFormat="1" x14ac:dyDescent="0.25"/>
    <row r="166" spans="1:13" s="12" customFormat="1" x14ac:dyDescent="0.25">
      <c r="D166" s="15"/>
      <c r="E166" s="15" t="s">
        <v>373</v>
      </c>
      <c r="F166" s="15" t="s">
        <v>374</v>
      </c>
      <c r="G166" s="15" t="s">
        <v>375</v>
      </c>
      <c r="H166" s="15" t="s">
        <v>376</v>
      </c>
      <c r="I166" s="15" t="s">
        <v>377</v>
      </c>
      <c r="J166" s="15" t="s">
        <v>378</v>
      </c>
      <c r="L166" s="12" t="s">
        <v>379</v>
      </c>
      <c r="M166" s="12" t="s">
        <v>380</v>
      </c>
    </row>
    <row r="167" spans="1:13" s="12" customFormat="1" x14ac:dyDescent="0.25">
      <c r="D167" s="15">
        <v>1</v>
      </c>
      <c r="E167" s="15">
        <v>7.0000000000000001E-3</v>
      </c>
      <c r="F167" s="15">
        <v>244.47200000000001</v>
      </c>
      <c r="G167" s="15">
        <v>90.332999999999998</v>
      </c>
      <c r="H167" s="15">
        <v>255</v>
      </c>
      <c r="I167" s="15">
        <v>-90</v>
      </c>
      <c r="J167" s="15">
        <v>0.875</v>
      </c>
      <c r="L167" s="15">
        <f>J167</f>
        <v>0.875</v>
      </c>
      <c r="M167" s="12">
        <f>1.732*J169</f>
        <v>0</v>
      </c>
    </row>
    <row r="168" spans="1:13" s="12" customFormat="1" x14ac:dyDescent="0.25">
      <c r="D168" s="15">
        <v>2</v>
      </c>
      <c r="E168" s="15">
        <v>1.2999999999999999E-2</v>
      </c>
      <c r="F168" s="15">
        <v>13.215</v>
      </c>
      <c r="G168" s="15">
        <v>0</v>
      </c>
      <c r="H168" s="15">
        <v>186.333</v>
      </c>
      <c r="I168" s="15">
        <v>-90</v>
      </c>
      <c r="J168" s="15">
        <v>1.5940000000000001</v>
      </c>
      <c r="L168" s="15">
        <f>J168</f>
        <v>1.5940000000000001</v>
      </c>
      <c r="M168" s="12">
        <f>1.732*J170</f>
        <v>6.7547999999999997E-2</v>
      </c>
    </row>
    <row r="169" spans="1:13" s="12" customFormat="1" x14ac:dyDescent="0.25">
      <c r="D169" s="15">
        <v>3</v>
      </c>
      <c r="E169" s="15">
        <v>10.47</v>
      </c>
      <c r="F169" s="15">
        <v>227.51499999999999</v>
      </c>
      <c r="G169" s="15">
        <v>0</v>
      </c>
      <c r="H169" s="15">
        <v>255</v>
      </c>
      <c r="I169" s="15">
        <v>0</v>
      </c>
      <c r="J169" s="15">
        <v>0</v>
      </c>
      <c r="L169" s="15"/>
    </row>
    <row r="170" spans="1:13" s="12" customFormat="1" x14ac:dyDescent="0.25">
      <c r="D170" s="15">
        <v>4</v>
      </c>
      <c r="E170" s="16">
        <v>3.6620000000000001E-4</v>
      </c>
      <c r="F170" s="15">
        <v>191.05600000000001</v>
      </c>
      <c r="G170" s="15">
        <v>115</v>
      </c>
      <c r="H170" s="15">
        <v>236</v>
      </c>
      <c r="I170" s="15">
        <v>-90</v>
      </c>
      <c r="J170" s="15">
        <v>3.9E-2</v>
      </c>
      <c r="L170" s="15"/>
    </row>
    <row r="171" spans="1:13" s="12" customFormat="1" x14ac:dyDescent="0.25"/>
    <row r="172" spans="1:13" s="12" customFormat="1" x14ac:dyDescent="0.25"/>
    <row r="173" spans="1:13" s="13" customFormat="1" x14ac:dyDescent="0.25">
      <c r="A173" s="12">
        <v>16</v>
      </c>
      <c r="B173" s="13" t="s">
        <v>243</v>
      </c>
      <c r="C173" s="13" t="s">
        <v>65</v>
      </c>
      <c r="E173" s="13" t="s">
        <v>245</v>
      </c>
      <c r="F173" s="12" t="s">
        <v>28</v>
      </c>
      <c r="G173" s="12">
        <v>3</v>
      </c>
      <c r="H173" s="12">
        <v>0.14599999999999999</v>
      </c>
      <c r="I173" s="12">
        <v>6.5816E-2</v>
      </c>
      <c r="J173" s="12">
        <v>3</v>
      </c>
      <c r="K173" s="13">
        <v>0.73</v>
      </c>
      <c r="L173" s="13">
        <v>2.2515999999999998E-2</v>
      </c>
    </row>
    <row r="174" spans="1:13" s="12" customFormat="1" x14ac:dyDescent="0.25"/>
    <row r="175" spans="1:13" s="12" customFormat="1" x14ac:dyDescent="0.25">
      <c r="D175" s="15"/>
      <c r="E175" s="15" t="s">
        <v>373</v>
      </c>
      <c r="F175" s="15" t="s">
        <v>374</v>
      </c>
      <c r="G175" s="15" t="s">
        <v>375</v>
      </c>
      <c r="H175" s="15" t="s">
        <v>376</v>
      </c>
      <c r="I175" s="15" t="s">
        <v>377</v>
      </c>
      <c r="J175" s="15" t="s">
        <v>378</v>
      </c>
      <c r="L175" s="12" t="s">
        <v>379</v>
      </c>
      <c r="M175" s="12" t="s">
        <v>380</v>
      </c>
    </row>
    <row r="176" spans="1:13" s="12" customFormat="1" x14ac:dyDescent="0.25">
      <c r="D176" s="15">
        <v>1</v>
      </c>
      <c r="E176" s="15">
        <v>2E-3</v>
      </c>
      <c r="F176" s="15">
        <v>2.4159999999999999</v>
      </c>
      <c r="G176" s="15">
        <v>0</v>
      </c>
      <c r="H176" s="15">
        <v>255</v>
      </c>
      <c r="I176" s="15">
        <v>-90</v>
      </c>
      <c r="J176" s="15">
        <v>0.73</v>
      </c>
      <c r="L176" s="15">
        <f>J176</f>
        <v>0.73</v>
      </c>
      <c r="M176" s="12">
        <f>1.732*J178</f>
        <v>2.2515999999999998E-2</v>
      </c>
    </row>
    <row r="177" spans="1:13" s="12" customFormat="1" x14ac:dyDescent="0.25">
      <c r="D177" s="15">
        <v>2</v>
      </c>
      <c r="E177" s="16">
        <v>3.1349999999999998E-4</v>
      </c>
      <c r="F177" s="15">
        <v>146.524</v>
      </c>
      <c r="G177" s="15">
        <v>0</v>
      </c>
      <c r="H177" s="15">
        <v>255</v>
      </c>
      <c r="I177" s="15">
        <v>-90</v>
      </c>
      <c r="J177" s="15">
        <v>0.14599999999999999</v>
      </c>
      <c r="L177" s="15">
        <f>J177</f>
        <v>0.14599999999999999</v>
      </c>
      <c r="M177" s="12">
        <f>1.732*J179</f>
        <v>6.5816E-2</v>
      </c>
    </row>
    <row r="178" spans="1:13" s="12" customFormat="1" x14ac:dyDescent="0.25">
      <c r="D178" s="15">
        <v>3</v>
      </c>
      <c r="E178" s="16">
        <v>3.1350000000000003E-5</v>
      </c>
      <c r="F178" s="15">
        <v>28.713999999999999</v>
      </c>
      <c r="G178" s="15">
        <v>0</v>
      </c>
      <c r="H178" s="15">
        <v>70</v>
      </c>
      <c r="I178" s="15">
        <v>-90</v>
      </c>
      <c r="J178" s="15">
        <v>1.2999999999999999E-2</v>
      </c>
      <c r="L178" s="15"/>
    </row>
    <row r="179" spans="1:13" s="12" customFormat="1" x14ac:dyDescent="0.25">
      <c r="D179" s="15">
        <v>4</v>
      </c>
      <c r="E179" s="16">
        <v>8.5099999999999995E-5</v>
      </c>
      <c r="F179" s="15">
        <v>199.73699999999999</v>
      </c>
      <c r="G179" s="15">
        <v>109</v>
      </c>
      <c r="H179" s="15">
        <v>255</v>
      </c>
      <c r="I179" s="15">
        <v>-90</v>
      </c>
      <c r="J179" s="15">
        <v>3.7999999999999999E-2</v>
      </c>
      <c r="L179" s="15"/>
    </row>
    <row r="180" spans="1:13" s="12" customFormat="1" x14ac:dyDescent="0.25"/>
    <row r="181" spans="1:13" s="12" customFormat="1" x14ac:dyDescent="0.25"/>
    <row r="182" spans="1:13" s="12" customFormat="1" x14ac:dyDescent="0.25"/>
    <row r="183" spans="1:13" s="12" customFormat="1" x14ac:dyDescent="0.25"/>
    <row r="184" spans="1:13" s="13" customFormat="1" x14ac:dyDescent="0.25">
      <c r="A184" s="13">
        <v>17</v>
      </c>
      <c r="B184" s="13" t="s">
        <v>292</v>
      </c>
      <c r="C184" s="13" t="s">
        <v>295</v>
      </c>
      <c r="E184" s="13" t="s">
        <v>294</v>
      </c>
      <c r="F184" s="12" t="s">
        <v>28</v>
      </c>
      <c r="G184" s="12">
        <v>3</v>
      </c>
      <c r="H184" s="12">
        <v>2.6379999999999999</v>
      </c>
      <c r="I184" s="12">
        <v>7.4475999999999987E-2</v>
      </c>
      <c r="J184" s="12">
        <v>3</v>
      </c>
      <c r="K184" s="12">
        <v>1.351</v>
      </c>
      <c r="L184" s="12">
        <v>0.33081199999999999</v>
      </c>
    </row>
    <row r="185" spans="1:13" s="12" customFormat="1" x14ac:dyDescent="0.25"/>
    <row r="186" spans="1:13" s="12" customFormat="1" x14ac:dyDescent="0.25">
      <c r="D186" s="15"/>
      <c r="E186" s="15" t="s">
        <v>373</v>
      </c>
      <c r="F186" s="15" t="s">
        <v>374</v>
      </c>
      <c r="G186" s="15" t="s">
        <v>375</v>
      </c>
      <c r="H186" s="15" t="s">
        <v>376</v>
      </c>
      <c r="I186" s="15" t="s">
        <v>377</v>
      </c>
      <c r="J186" s="15" t="s">
        <v>378</v>
      </c>
      <c r="L186" s="12" t="s">
        <v>379</v>
      </c>
      <c r="M186" s="12" t="s">
        <v>380</v>
      </c>
    </row>
    <row r="187" spans="1:13" s="12" customFormat="1" x14ac:dyDescent="0.25">
      <c r="D187" s="15">
        <v>1</v>
      </c>
      <c r="E187" s="15">
        <v>2.8000000000000001E-2</v>
      </c>
      <c r="F187" s="15">
        <v>32.923999999999999</v>
      </c>
      <c r="G187" s="15">
        <v>28.667000000000002</v>
      </c>
      <c r="H187" s="15">
        <v>75.667000000000002</v>
      </c>
      <c r="I187" s="15">
        <v>-90</v>
      </c>
      <c r="J187" s="15">
        <v>2.6379999999999999</v>
      </c>
      <c r="L187" s="15">
        <f>J187</f>
        <v>2.6379999999999999</v>
      </c>
      <c r="M187" s="12">
        <f>1.732*J189</f>
        <v>7.4475999999999987E-2</v>
      </c>
    </row>
    <row r="188" spans="1:13" s="12" customFormat="1" x14ac:dyDescent="0.25">
      <c r="D188" s="15">
        <v>2</v>
      </c>
      <c r="E188" s="15">
        <v>1.4E-2</v>
      </c>
      <c r="F188" s="15">
        <v>163.08099999999999</v>
      </c>
      <c r="G188" s="15">
        <v>110.333</v>
      </c>
      <c r="H188" s="15">
        <v>255</v>
      </c>
      <c r="I188" s="15">
        <v>-90</v>
      </c>
      <c r="J188" s="15">
        <v>1.351</v>
      </c>
      <c r="L188" s="15">
        <f>J188</f>
        <v>1.351</v>
      </c>
      <c r="M188" s="12">
        <f>1.732*J190</f>
        <v>0.33081199999999999</v>
      </c>
    </row>
    <row r="189" spans="1:13" s="12" customFormat="1" x14ac:dyDescent="0.25">
      <c r="D189" s="15">
        <v>3</v>
      </c>
      <c r="E189" s="16">
        <v>5.6590000000000004E-4</v>
      </c>
      <c r="F189" s="15">
        <v>41.133000000000003</v>
      </c>
      <c r="G189" s="15">
        <v>30.332999999999998</v>
      </c>
      <c r="H189" s="15">
        <v>68</v>
      </c>
      <c r="I189" s="15">
        <v>-90</v>
      </c>
      <c r="J189" s="15">
        <v>4.2999999999999997E-2</v>
      </c>
      <c r="L189" s="15"/>
    </row>
    <row r="190" spans="1:13" s="12" customFormat="1" x14ac:dyDescent="0.25">
      <c r="D190" s="15">
        <v>4</v>
      </c>
      <c r="E190" s="15">
        <v>2E-3</v>
      </c>
      <c r="F190" s="15">
        <v>121.684</v>
      </c>
      <c r="G190" s="15">
        <v>53</v>
      </c>
      <c r="H190" s="15">
        <v>133</v>
      </c>
      <c r="I190" s="15">
        <v>-90</v>
      </c>
      <c r="J190" s="15">
        <v>0.191</v>
      </c>
      <c r="L190" s="15"/>
    </row>
    <row r="191" spans="1:13" s="12" customFormat="1" x14ac:dyDescent="0.25"/>
    <row r="192" spans="1:13" s="12" customFormat="1" x14ac:dyDescent="0.25"/>
    <row r="193" spans="1:13" s="12" customFormat="1" x14ac:dyDescent="0.25"/>
    <row r="194" spans="1:13" s="12" customFormat="1" x14ac:dyDescent="0.25"/>
    <row r="195" spans="1:13" s="13" customFormat="1" x14ac:dyDescent="0.25">
      <c r="A195" s="13">
        <v>18</v>
      </c>
      <c r="B195" s="13" t="s">
        <v>311</v>
      </c>
      <c r="C195" s="13" t="s">
        <v>295</v>
      </c>
      <c r="E195" s="13" t="s">
        <v>315</v>
      </c>
      <c r="F195" s="12" t="s">
        <v>28</v>
      </c>
      <c r="G195" s="12">
        <v>3</v>
      </c>
      <c r="H195" s="12">
        <v>0.42399999999999999</v>
      </c>
      <c r="I195" s="12">
        <v>4.1568000000000001E-2</v>
      </c>
      <c r="J195" s="12">
        <v>3</v>
      </c>
      <c r="K195" s="13">
        <v>8.3000000000000004E-2</v>
      </c>
      <c r="L195" s="13">
        <v>1.9051999999999999E-2</v>
      </c>
    </row>
    <row r="196" spans="1:13" s="12" customFormat="1" x14ac:dyDescent="0.25"/>
    <row r="197" spans="1:13" s="12" customFormat="1" x14ac:dyDescent="0.25">
      <c r="D197" s="15"/>
      <c r="E197" s="15" t="s">
        <v>373</v>
      </c>
      <c r="F197" s="15" t="s">
        <v>374</v>
      </c>
      <c r="G197" s="15" t="s">
        <v>375</v>
      </c>
      <c r="H197" s="15" t="s">
        <v>376</v>
      </c>
      <c r="I197" s="15" t="s">
        <v>377</v>
      </c>
      <c r="J197" s="15" t="s">
        <v>378</v>
      </c>
      <c r="L197" s="12" t="s">
        <v>379</v>
      </c>
      <c r="M197" s="12" t="s">
        <v>380</v>
      </c>
    </row>
    <row r="198" spans="1:13" s="12" customFormat="1" x14ac:dyDescent="0.25">
      <c r="D198" s="15">
        <v>1</v>
      </c>
      <c r="E198" s="16">
        <v>1.8589999999999999E-4</v>
      </c>
      <c r="F198" s="15">
        <v>130.51300000000001</v>
      </c>
      <c r="G198" s="15">
        <v>120.667</v>
      </c>
      <c r="H198" s="15">
        <v>219.333</v>
      </c>
      <c r="I198" s="15">
        <v>-90</v>
      </c>
      <c r="J198" s="15">
        <v>8.3000000000000004E-2</v>
      </c>
      <c r="L198" s="15">
        <f>J198</f>
        <v>8.3000000000000004E-2</v>
      </c>
      <c r="M198" s="12">
        <f>1.732*J200</f>
        <v>1.9051999999999999E-2</v>
      </c>
    </row>
    <row r="199" spans="1:13" s="12" customFormat="1" x14ac:dyDescent="0.25">
      <c r="D199" s="15">
        <v>2</v>
      </c>
      <c r="E199" s="16">
        <v>9.2960000000000004E-4</v>
      </c>
      <c r="F199" s="15">
        <v>1.294</v>
      </c>
      <c r="G199" s="15">
        <v>0</v>
      </c>
      <c r="H199" s="15">
        <v>170.333</v>
      </c>
      <c r="I199" s="15">
        <v>-90</v>
      </c>
      <c r="J199" s="15">
        <v>0.42399999999999999</v>
      </c>
      <c r="L199" s="15">
        <f>J199</f>
        <v>0.42399999999999999</v>
      </c>
      <c r="M199" s="12">
        <f>1.732*J201</f>
        <v>4.1568000000000001E-2</v>
      </c>
    </row>
    <row r="200" spans="1:13" s="12" customFormat="1" x14ac:dyDescent="0.25">
      <c r="D200" s="15">
        <v>3</v>
      </c>
      <c r="E200" s="16">
        <v>2.8600000000000001E-5</v>
      </c>
      <c r="F200" s="15">
        <v>46.944000000000003</v>
      </c>
      <c r="G200" s="15">
        <v>0</v>
      </c>
      <c r="H200" s="15">
        <v>140</v>
      </c>
      <c r="I200" s="15">
        <v>-90</v>
      </c>
      <c r="J200" s="15">
        <v>1.0999999999999999E-2</v>
      </c>
      <c r="L200" s="15"/>
    </row>
    <row r="201" spans="1:13" s="12" customFormat="1" x14ac:dyDescent="0.25">
      <c r="D201" s="15">
        <v>4</v>
      </c>
      <c r="E201" s="16">
        <v>5.7210000000000003E-5</v>
      </c>
      <c r="F201" s="15">
        <v>43.555999999999997</v>
      </c>
      <c r="G201" s="15">
        <v>13.333</v>
      </c>
      <c r="H201" s="15">
        <v>145.333</v>
      </c>
      <c r="I201" s="15">
        <v>-90</v>
      </c>
      <c r="J201" s="15">
        <v>2.4E-2</v>
      </c>
      <c r="L201" s="15"/>
    </row>
    <row r="202" spans="1:13" s="12" customFormat="1" x14ac:dyDescent="0.25"/>
    <row r="203" spans="1:13" s="13" customFormat="1" x14ac:dyDescent="0.25">
      <c r="A203" s="13">
        <v>19</v>
      </c>
      <c r="B203" s="13" t="s">
        <v>317</v>
      </c>
      <c r="C203" s="13" t="s">
        <v>295</v>
      </c>
      <c r="E203" s="13" t="s">
        <v>319</v>
      </c>
      <c r="F203" s="12" t="s">
        <v>28</v>
      </c>
      <c r="G203" s="12">
        <v>3</v>
      </c>
      <c r="H203" s="12">
        <v>1.0649999999999999</v>
      </c>
      <c r="I203" s="12">
        <v>0.12643599999999999</v>
      </c>
      <c r="J203" s="12">
        <v>3</v>
      </c>
      <c r="K203" s="12">
        <v>0.34</v>
      </c>
      <c r="L203" s="12">
        <v>5.7156000000000005E-2</v>
      </c>
    </row>
    <row r="204" spans="1:13" s="12" customFormat="1" x14ac:dyDescent="0.25"/>
    <row r="205" spans="1:13" s="12" customFormat="1" x14ac:dyDescent="0.25">
      <c r="D205" s="15"/>
      <c r="E205" s="15" t="s">
        <v>373</v>
      </c>
      <c r="F205" s="15" t="s">
        <v>374</v>
      </c>
      <c r="G205" s="15" t="s">
        <v>375</v>
      </c>
      <c r="H205" s="15" t="s">
        <v>376</v>
      </c>
      <c r="I205" s="15" t="s">
        <v>377</v>
      </c>
      <c r="J205" s="15" t="s">
        <v>378</v>
      </c>
      <c r="L205" s="12" t="s">
        <v>379</v>
      </c>
      <c r="M205" s="12" t="s">
        <v>380</v>
      </c>
    </row>
    <row r="206" spans="1:13" s="12" customFormat="1" x14ac:dyDescent="0.25">
      <c r="D206" s="15">
        <v>1</v>
      </c>
      <c r="E206" s="15">
        <v>4.0000000000000001E-3</v>
      </c>
      <c r="F206" s="15">
        <v>3.2349999999999999</v>
      </c>
      <c r="G206" s="15">
        <v>0</v>
      </c>
      <c r="H206" s="15">
        <v>255</v>
      </c>
      <c r="I206" s="15">
        <v>-90</v>
      </c>
      <c r="J206" s="15">
        <v>1.0649999999999999</v>
      </c>
      <c r="L206" s="15">
        <f>J206</f>
        <v>1.0649999999999999</v>
      </c>
      <c r="M206" s="12">
        <f>1.732*J208</f>
        <v>0.12643599999999999</v>
      </c>
    </row>
    <row r="207" spans="1:13" s="12" customFormat="1" x14ac:dyDescent="0.25">
      <c r="D207" s="15">
        <v>2</v>
      </c>
      <c r="E207" s="15">
        <v>1E-3</v>
      </c>
      <c r="F207" s="15">
        <v>6.851</v>
      </c>
      <c r="G207" s="15">
        <v>0</v>
      </c>
      <c r="H207" s="15">
        <v>255</v>
      </c>
      <c r="I207" s="15">
        <v>-90</v>
      </c>
      <c r="J207" s="15">
        <v>0.34</v>
      </c>
      <c r="L207" s="15">
        <f>J207</f>
        <v>0.34</v>
      </c>
      <c r="M207" s="12">
        <f>1.732*J209</f>
        <v>5.7156000000000005E-2</v>
      </c>
    </row>
    <row r="208" spans="1:13" s="12" customFormat="1" x14ac:dyDescent="0.25">
      <c r="D208" s="15">
        <v>3</v>
      </c>
      <c r="E208" s="16">
        <v>2.811E-4</v>
      </c>
      <c r="F208" s="15">
        <v>214.93700000000001</v>
      </c>
      <c r="G208" s="15">
        <v>38.332999999999998</v>
      </c>
      <c r="H208" s="15">
        <v>241.667</v>
      </c>
      <c r="I208" s="15">
        <v>-90</v>
      </c>
      <c r="J208" s="15">
        <v>7.2999999999999995E-2</v>
      </c>
      <c r="L208" s="15"/>
    </row>
    <row r="209" spans="1:13" s="12" customFormat="1" x14ac:dyDescent="0.25">
      <c r="D209" s="15">
        <v>4</v>
      </c>
      <c r="E209" s="16">
        <v>1.338E-4</v>
      </c>
      <c r="F209" s="15">
        <v>162.63300000000001</v>
      </c>
      <c r="G209" s="15">
        <v>0</v>
      </c>
      <c r="H209" s="15">
        <v>255</v>
      </c>
      <c r="I209" s="15">
        <v>-90</v>
      </c>
      <c r="J209" s="15">
        <v>3.3000000000000002E-2</v>
      </c>
      <c r="L209" s="15"/>
    </row>
    <row r="210" spans="1:13" s="12" customFormat="1" x14ac:dyDescent="0.25"/>
    <row r="211" spans="1:13" s="12" customFormat="1" x14ac:dyDescent="0.25"/>
    <row r="212" spans="1:13" s="12" customFormat="1" x14ac:dyDescent="0.25"/>
    <row r="213" spans="1:13" s="12" customFormat="1" x14ac:dyDescent="0.25"/>
    <row r="214" spans="1:13" s="13" customFormat="1" x14ac:dyDescent="0.25">
      <c r="A214" s="13">
        <v>20</v>
      </c>
      <c r="B214" s="13" t="s">
        <v>321</v>
      </c>
      <c r="C214" s="13" t="s">
        <v>295</v>
      </c>
      <c r="E214" s="13" t="s">
        <v>322</v>
      </c>
      <c r="F214" s="12" t="s">
        <v>28</v>
      </c>
      <c r="G214" s="12">
        <v>3</v>
      </c>
      <c r="H214" s="12">
        <v>0.36899999999999999</v>
      </c>
      <c r="I214" s="12">
        <v>0.11777600000000001</v>
      </c>
      <c r="J214" s="12">
        <v>3</v>
      </c>
      <c r="K214" s="13">
        <v>0.17799999999999999</v>
      </c>
      <c r="L214" s="13">
        <v>7.4475999999999987E-2</v>
      </c>
    </row>
    <row r="215" spans="1:13" s="12" customFormat="1" x14ac:dyDescent="0.25"/>
    <row r="216" spans="1:13" s="12" customFormat="1" x14ac:dyDescent="0.25">
      <c r="D216" s="15"/>
      <c r="E216" s="15" t="s">
        <v>373</v>
      </c>
      <c r="F216" s="15" t="s">
        <v>374</v>
      </c>
      <c r="G216" s="15" t="s">
        <v>375</v>
      </c>
      <c r="H216" s="15" t="s">
        <v>376</v>
      </c>
      <c r="I216" s="15" t="s">
        <v>377</v>
      </c>
      <c r="J216" s="15" t="s">
        <v>378</v>
      </c>
      <c r="L216" s="12" t="s">
        <v>379</v>
      </c>
      <c r="M216" s="12" t="s">
        <v>380</v>
      </c>
    </row>
    <row r="217" spans="1:13" s="12" customFormat="1" x14ac:dyDescent="0.25">
      <c r="D217" s="15">
        <v>1</v>
      </c>
      <c r="E217" s="15">
        <v>1E-3</v>
      </c>
      <c r="F217" s="15">
        <v>77.244</v>
      </c>
      <c r="G217" s="15">
        <v>38.332999999999998</v>
      </c>
      <c r="H217" s="15">
        <v>236</v>
      </c>
      <c r="I217" s="15">
        <v>-90</v>
      </c>
      <c r="J217" s="15">
        <v>0.17799999999999999</v>
      </c>
      <c r="L217" s="15">
        <f>J217</f>
        <v>0.17799999999999999</v>
      </c>
      <c r="M217" s="12">
        <f>1.732*J219</f>
        <v>7.4475999999999987E-2</v>
      </c>
    </row>
    <row r="218" spans="1:13" s="12" customFormat="1" x14ac:dyDescent="0.25">
      <c r="D218" s="15">
        <v>2</v>
      </c>
      <c r="E218" s="15">
        <v>2E-3</v>
      </c>
      <c r="F218" s="15">
        <v>96.956000000000003</v>
      </c>
      <c r="G218" s="15">
        <v>54.667000000000002</v>
      </c>
      <c r="H218" s="15">
        <v>219.333</v>
      </c>
      <c r="I218" s="15">
        <v>-90</v>
      </c>
      <c r="J218" s="15">
        <v>0.36899999999999999</v>
      </c>
      <c r="L218" s="15">
        <f>J218</f>
        <v>0.36899999999999999</v>
      </c>
      <c r="M218" s="12">
        <f>1.732*J220</f>
        <v>0.11777600000000001</v>
      </c>
    </row>
    <row r="219" spans="1:13" s="12" customFormat="1" x14ac:dyDescent="0.25">
      <c r="D219" s="15">
        <v>3</v>
      </c>
      <c r="E219" s="16">
        <v>3.0229999999999998E-4</v>
      </c>
      <c r="F219" s="15">
        <v>51.417000000000002</v>
      </c>
      <c r="G219" s="15">
        <v>8</v>
      </c>
      <c r="H219" s="15">
        <v>173</v>
      </c>
      <c r="I219" s="15">
        <v>-90</v>
      </c>
      <c r="J219" s="15">
        <v>4.2999999999999997E-2</v>
      </c>
      <c r="L219" s="15"/>
    </row>
    <row r="220" spans="1:13" s="12" customFormat="1" x14ac:dyDescent="0.25">
      <c r="D220" s="15">
        <v>4</v>
      </c>
      <c r="E220" s="16">
        <v>4.5350000000000002E-4</v>
      </c>
      <c r="F220" s="15">
        <v>149.25</v>
      </c>
      <c r="G220" s="15">
        <v>71.332999999999998</v>
      </c>
      <c r="H220" s="15">
        <v>219.333</v>
      </c>
      <c r="I220" s="15">
        <v>-90</v>
      </c>
      <c r="J220" s="15">
        <v>6.8000000000000005E-2</v>
      </c>
      <c r="L220" s="15"/>
    </row>
    <row r="221" spans="1:13" s="12" customFormat="1" x14ac:dyDescent="0.25"/>
    <row r="222" spans="1:13" s="12" customFormat="1" x14ac:dyDescent="0.25"/>
    <row r="223" spans="1:13" s="12" customFormat="1" x14ac:dyDescent="0.25"/>
    <row r="224" spans="1:13" s="12" customFormat="1" x14ac:dyDescent="0.25"/>
    <row r="225" spans="1:13" s="12" customFormat="1" x14ac:dyDescent="0.25"/>
    <row r="226" spans="1:13" s="12" customFormat="1" x14ac:dyDescent="0.25"/>
    <row r="227" spans="1:13" s="13" customFormat="1" x14ac:dyDescent="0.25">
      <c r="A227" s="13">
        <v>21</v>
      </c>
      <c r="B227" s="13" t="s">
        <v>331</v>
      </c>
      <c r="C227" s="13" t="s">
        <v>295</v>
      </c>
      <c r="E227" s="13" t="s">
        <v>64</v>
      </c>
      <c r="F227" s="12" t="s">
        <v>28</v>
      </c>
      <c r="G227" s="12">
        <v>3</v>
      </c>
      <c r="H227" s="12">
        <v>8.75</v>
      </c>
      <c r="I227" s="12">
        <v>0</v>
      </c>
      <c r="J227" s="12">
        <v>3</v>
      </c>
      <c r="K227" s="13">
        <v>1.083</v>
      </c>
      <c r="L227" s="13">
        <v>0</v>
      </c>
    </row>
    <row r="228" spans="1:13" s="12" customFormat="1" x14ac:dyDescent="0.25"/>
    <row r="229" spans="1:13" s="12" customFormat="1" x14ac:dyDescent="0.25">
      <c r="D229" s="15"/>
      <c r="E229" s="15" t="s">
        <v>373</v>
      </c>
      <c r="F229" s="15" t="s">
        <v>374</v>
      </c>
      <c r="G229" s="15" t="s">
        <v>375</v>
      </c>
      <c r="H229" s="15" t="s">
        <v>376</v>
      </c>
      <c r="I229" s="15" t="s">
        <v>377</v>
      </c>
      <c r="J229" s="15" t="s">
        <v>378</v>
      </c>
      <c r="L229" s="12" t="s">
        <v>379</v>
      </c>
      <c r="M229" s="12" t="s">
        <v>380</v>
      </c>
    </row>
    <row r="230" spans="1:13" s="12" customFormat="1" x14ac:dyDescent="0.25">
      <c r="D230" s="15">
        <v>1</v>
      </c>
      <c r="E230" s="15">
        <v>3.1E-2</v>
      </c>
      <c r="F230" s="15">
        <v>16.058</v>
      </c>
      <c r="G230" s="15">
        <v>0</v>
      </c>
      <c r="H230" s="15">
        <v>210.333</v>
      </c>
      <c r="I230" s="15">
        <v>-90</v>
      </c>
      <c r="J230" s="15">
        <v>1.083</v>
      </c>
      <c r="L230" s="15">
        <f>J230</f>
        <v>1.083</v>
      </c>
      <c r="M230" s="12">
        <f>1.732*J232</f>
        <v>0</v>
      </c>
    </row>
    <row r="231" spans="1:13" s="12" customFormat="1" x14ac:dyDescent="0.25">
      <c r="D231" s="15">
        <v>2</v>
      </c>
      <c r="E231" s="15">
        <v>0.24399999999999999</v>
      </c>
      <c r="F231" s="15">
        <v>245.399</v>
      </c>
      <c r="G231" s="15">
        <v>0</v>
      </c>
      <c r="H231" s="15">
        <v>253</v>
      </c>
      <c r="I231" s="15">
        <v>-90</v>
      </c>
      <c r="J231" s="15">
        <v>8.75</v>
      </c>
      <c r="L231" s="15">
        <f>J231</f>
        <v>8.75</v>
      </c>
      <c r="M231" s="12">
        <f>1.732*J233</f>
        <v>0</v>
      </c>
    </row>
    <row r="232" spans="1:13" s="12" customFormat="1" x14ac:dyDescent="0.25">
      <c r="D232" s="15">
        <v>3</v>
      </c>
      <c r="E232" s="15">
        <v>227.97800000000001</v>
      </c>
      <c r="F232" s="15">
        <v>230.26499999999999</v>
      </c>
      <c r="G232" s="15">
        <v>0</v>
      </c>
      <c r="H232" s="15">
        <v>255</v>
      </c>
      <c r="I232" s="15">
        <v>0</v>
      </c>
      <c r="J232" s="15">
        <v>0</v>
      </c>
      <c r="L232" s="15"/>
    </row>
    <row r="233" spans="1:13" s="12" customFormat="1" x14ac:dyDescent="0.25">
      <c r="D233" s="15">
        <v>4</v>
      </c>
      <c r="E233" s="15">
        <v>227.97800000000001</v>
      </c>
      <c r="F233" s="15">
        <v>230.26499999999999</v>
      </c>
      <c r="G233" s="15">
        <v>0</v>
      </c>
      <c r="H233" s="15">
        <v>255</v>
      </c>
      <c r="I233" s="15">
        <v>0</v>
      </c>
      <c r="J233" s="15">
        <v>0</v>
      </c>
      <c r="L233" s="15"/>
    </row>
    <row r="234" spans="1:13" s="12" customFormat="1" x14ac:dyDescent="0.25"/>
    <row r="235" spans="1:13" s="12" customFormat="1" x14ac:dyDescent="0.25"/>
    <row r="236" spans="1:13" s="12" customFormat="1" x14ac:dyDescent="0.25"/>
    <row r="237" spans="1:13" s="12" customFormat="1" x14ac:dyDescent="0.25"/>
    <row r="238" spans="1:13" s="12" customFormat="1" x14ac:dyDescent="0.25"/>
    <row r="239" spans="1:13" s="12" customFormat="1" x14ac:dyDescent="0.25"/>
    <row r="240" spans="1:13" s="12" customFormat="1" x14ac:dyDescent="0.25"/>
    <row r="241" spans="1:13" s="13" customFormat="1" x14ac:dyDescent="0.25">
      <c r="A241" s="12">
        <v>22</v>
      </c>
      <c r="B241" s="12" t="s">
        <v>342</v>
      </c>
      <c r="C241" s="13" t="s">
        <v>15</v>
      </c>
      <c r="E241" s="13" t="s">
        <v>344</v>
      </c>
      <c r="F241" s="12" t="s">
        <v>28</v>
      </c>
      <c r="G241" s="12">
        <v>3</v>
      </c>
      <c r="H241" s="12">
        <v>44.86</v>
      </c>
      <c r="I241" s="12">
        <v>12.62628</v>
      </c>
      <c r="J241" s="12">
        <v>3</v>
      </c>
      <c r="K241" s="13">
        <v>1.121</v>
      </c>
      <c r="L241" s="13">
        <v>0</v>
      </c>
    </row>
    <row r="242" spans="1:13" s="12" customFormat="1" x14ac:dyDescent="0.25"/>
    <row r="243" spans="1:13" s="12" customFormat="1" x14ac:dyDescent="0.25">
      <c r="D243" s="15"/>
      <c r="E243" s="15" t="s">
        <v>373</v>
      </c>
      <c r="F243" s="15" t="s">
        <v>374</v>
      </c>
      <c r="G243" s="15" t="s">
        <v>375</v>
      </c>
      <c r="H243" s="15" t="s">
        <v>376</v>
      </c>
      <c r="I243" s="15" t="s">
        <v>377</v>
      </c>
      <c r="J243" s="15" t="s">
        <v>378</v>
      </c>
      <c r="L243" s="12" t="s">
        <v>379</v>
      </c>
      <c r="M243" s="12" t="s">
        <v>380</v>
      </c>
    </row>
    <row r="244" spans="1:13" s="12" customFormat="1" x14ac:dyDescent="0.25">
      <c r="D244" s="15">
        <v>1</v>
      </c>
      <c r="E244" s="15">
        <v>0.17699999999999999</v>
      </c>
      <c r="F244" s="15">
        <v>173.44399999999999</v>
      </c>
      <c r="G244" s="15">
        <v>71.332999999999998</v>
      </c>
      <c r="H244" s="15">
        <v>239</v>
      </c>
      <c r="I244" s="15">
        <v>-90</v>
      </c>
      <c r="J244" s="15">
        <v>1.121</v>
      </c>
      <c r="L244" s="15">
        <f>J244</f>
        <v>1.121</v>
      </c>
      <c r="M244" s="12">
        <f>1.732*J246</f>
        <v>0</v>
      </c>
    </row>
    <row r="245" spans="1:13" s="12" customFormat="1" x14ac:dyDescent="0.25">
      <c r="D245" s="15">
        <v>2</v>
      </c>
      <c r="E245" s="15">
        <v>6.3079999999999998</v>
      </c>
      <c r="F245" s="15">
        <v>1.4179999999999999</v>
      </c>
      <c r="G245" s="15">
        <v>0</v>
      </c>
      <c r="H245" s="15">
        <v>203</v>
      </c>
      <c r="I245" s="15">
        <v>-90</v>
      </c>
      <c r="J245" s="15">
        <v>44.86</v>
      </c>
      <c r="L245" s="15">
        <f>J245</f>
        <v>44.86</v>
      </c>
      <c r="M245" s="12">
        <f>1.732*J247</f>
        <v>12.62628</v>
      </c>
    </row>
    <row r="246" spans="1:13" s="12" customFormat="1" x14ac:dyDescent="0.25">
      <c r="D246" s="15">
        <v>3</v>
      </c>
      <c r="E246" s="15">
        <v>5453.2969999999996</v>
      </c>
      <c r="F246" s="15">
        <v>223.898</v>
      </c>
      <c r="G246" s="15">
        <v>0</v>
      </c>
      <c r="H246" s="15">
        <v>255</v>
      </c>
      <c r="I246" s="15">
        <v>0</v>
      </c>
      <c r="J246" s="15">
        <v>0</v>
      </c>
      <c r="L246" s="15"/>
    </row>
    <row r="247" spans="1:13" s="12" customFormat="1" x14ac:dyDescent="0.25">
      <c r="D247" s="15">
        <v>4</v>
      </c>
      <c r="E247" s="15">
        <v>1.042</v>
      </c>
      <c r="F247" s="15">
        <v>136.25800000000001</v>
      </c>
      <c r="G247" s="15">
        <v>49</v>
      </c>
      <c r="H247" s="15">
        <v>148</v>
      </c>
      <c r="I247" s="15">
        <v>-90</v>
      </c>
      <c r="J247" s="15">
        <v>7.29</v>
      </c>
      <c r="L247" s="15"/>
    </row>
    <row r="248" spans="1:13" s="12" customFormat="1" x14ac:dyDescent="0.25"/>
    <row r="249" spans="1:13" s="12" customFormat="1" x14ac:dyDescent="0.25"/>
    <row r="250" spans="1:13" s="13" customFormat="1" x14ac:dyDescent="0.25">
      <c r="A250" s="13">
        <v>23</v>
      </c>
      <c r="B250" s="13" t="s">
        <v>350</v>
      </c>
      <c r="C250" s="13" t="s">
        <v>295</v>
      </c>
      <c r="E250" s="13" t="s">
        <v>30</v>
      </c>
      <c r="F250" s="12" t="s">
        <v>28</v>
      </c>
      <c r="G250" s="12">
        <v>3</v>
      </c>
      <c r="H250" s="12">
        <v>1.036</v>
      </c>
      <c r="I250" s="12">
        <v>0.100456</v>
      </c>
      <c r="J250" s="12">
        <v>3</v>
      </c>
      <c r="K250" s="12">
        <v>0.23200000000000001</v>
      </c>
      <c r="L250" s="13">
        <v>0</v>
      </c>
    </row>
    <row r="251" spans="1:13" s="12" customFormat="1" x14ac:dyDescent="0.25"/>
    <row r="252" spans="1:13" s="12" customFormat="1" x14ac:dyDescent="0.25">
      <c r="D252" s="15"/>
      <c r="E252" s="15" t="s">
        <v>373</v>
      </c>
      <c r="F252" s="15" t="s">
        <v>374</v>
      </c>
      <c r="G252" s="15" t="s">
        <v>375</v>
      </c>
      <c r="H252" s="15" t="s">
        <v>376</v>
      </c>
      <c r="I252" s="15" t="s">
        <v>377</v>
      </c>
      <c r="J252" s="15" t="s">
        <v>378</v>
      </c>
      <c r="L252" s="12" t="s">
        <v>379</v>
      </c>
      <c r="M252" s="12" t="s">
        <v>380</v>
      </c>
    </row>
    <row r="253" spans="1:13" s="12" customFormat="1" x14ac:dyDescent="0.25">
      <c r="D253" s="15">
        <v>1</v>
      </c>
      <c r="E253" s="16">
        <v>9.787000000000001E-4</v>
      </c>
      <c r="F253" s="15">
        <v>202.09899999999999</v>
      </c>
      <c r="G253" s="15">
        <v>0</v>
      </c>
      <c r="H253" s="15">
        <v>255</v>
      </c>
      <c r="I253" s="15">
        <v>-90</v>
      </c>
      <c r="J253" s="15">
        <v>0.23200000000000001</v>
      </c>
      <c r="L253" s="15">
        <f>J253</f>
        <v>0.23200000000000001</v>
      </c>
      <c r="M253" s="12">
        <f>1.732*J255</f>
        <v>0</v>
      </c>
    </row>
    <row r="254" spans="1:13" s="12" customFormat="1" x14ac:dyDescent="0.25">
      <c r="D254" s="15">
        <v>2</v>
      </c>
      <c r="E254" s="15">
        <v>4.0000000000000001E-3</v>
      </c>
      <c r="F254" s="15">
        <v>104.64</v>
      </c>
      <c r="G254" s="15">
        <v>0</v>
      </c>
      <c r="H254" s="15">
        <v>255</v>
      </c>
      <c r="I254" s="15">
        <v>-90</v>
      </c>
      <c r="J254" s="15">
        <v>1.036</v>
      </c>
      <c r="L254" s="15">
        <f>J254</f>
        <v>1.036</v>
      </c>
      <c r="M254" s="12">
        <f>1.732*J256</f>
        <v>0.100456</v>
      </c>
    </row>
    <row r="255" spans="1:13" s="12" customFormat="1" x14ac:dyDescent="0.25">
      <c r="D255" s="15">
        <v>3</v>
      </c>
      <c r="E255" s="15">
        <v>2.2650000000000001</v>
      </c>
      <c r="F255" s="15">
        <v>224.74</v>
      </c>
      <c r="G255" s="15">
        <v>0</v>
      </c>
      <c r="H255" s="15">
        <v>255</v>
      </c>
      <c r="I255" s="15">
        <v>0</v>
      </c>
      <c r="J255" s="15">
        <v>0</v>
      </c>
      <c r="L255" s="15"/>
    </row>
    <row r="256" spans="1:13" s="12" customFormat="1" x14ac:dyDescent="0.25">
      <c r="D256" s="15">
        <v>4</v>
      </c>
      <c r="E256" s="16">
        <v>2.5750000000000002E-4</v>
      </c>
      <c r="F256" s="15">
        <v>19.489000000000001</v>
      </c>
      <c r="G256" s="15">
        <v>0</v>
      </c>
      <c r="H256" s="15">
        <v>41</v>
      </c>
      <c r="I256" s="15">
        <v>-90</v>
      </c>
      <c r="J256" s="15">
        <v>5.8000000000000003E-2</v>
      </c>
      <c r="L256" s="15"/>
    </row>
    <row r="257" spans="1:13" s="12" customFormat="1" x14ac:dyDescent="0.25"/>
    <row r="258" spans="1:13" s="12" customFormat="1" x14ac:dyDescent="0.25"/>
    <row r="259" spans="1:13" s="12" customFormat="1" x14ac:dyDescent="0.25"/>
    <row r="260" spans="1:13" s="12" customFormat="1" x14ac:dyDescent="0.25"/>
    <row r="261" spans="1:13" s="13" customFormat="1" x14ac:dyDescent="0.25">
      <c r="A261" s="13">
        <v>24</v>
      </c>
      <c r="B261" s="13" t="s">
        <v>365</v>
      </c>
      <c r="C261" s="13" t="s">
        <v>295</v>
      </c>
      <c r="E261" s="12" t="s">
        <v>367</v>
      </c>
      <c r="F261" s="12" t="s">
        <v>28</v>
      </c>
      <c r="G261" s="12">
        <v>3</v>
      </c>
      <c r="H261" s="12">
        <v>1.206</v>
      </c>
      <c r="I261" s="12">
        <v>0</v>
      </c>
      <c r="J261" s="12">
        <v>3</v>
      </c>
      <c r="K261" s="12">
        <v>0.54200000000000004</v>
      </c>
      <c r="L261" s="12">
        <v>3.4639999999999997E-2</v>
      </c>
    </row>
    <row r="262" spans="1:13" s="12" customFormat="1" x14ac:dyDescent="0.25">
      <c r="B262" s="13"/>
      <c r="C262" s="13"/>
      <c r="D262" s="13"/>
    </row>
    <row r="263" spans="1:13" s="12" customFormat="1" x14ac:dyDescent="0.25">
      <c r="B263" s="13"/>
      <c r="C263" s="13"/>
      <c r="D263" s="15"/>
      <c r="E263" s="15" t="s">
        <v>373</v>
      </c>
      <c r="F263" s="15" t="s">
        <v>374</v>
      </c>
      <c r="G263" s="15" t="s">
        <v>375</v>
      </c>
      <c r="H263" s="15" t="s">
        <v>376</v>
      </c>
      <c r="I263" s="15" t="s">
        <v>377</v>
      </c>
      <c r="J263" s="15" t="s">
        <v>378</v>
      </c>
      <c r="L263" s="12" t="s">
        <v>379</v>
      </c>
      <c r="M263" s="12" t="s">
        <v>380</v>
      </c>
    </row>
    <row r="264" spans="1:13" s="12" customFormat="1" x14ac:dyDescent="0.25">
      <c r="B264" s="13"/>
      <c r="C264" s="13"/>
      <c r="D264" s="15">
        <v>1</v>
      </c>
      <c r="E264" s="15">
        <v>1.2E-2</v>
      </c>
      <c r="F264" s="15">
        <v>1.681</v>
      </c>
      <c r="G264" s="15">
        <v>0</v>
      </c>
      <c r="H264" s="15">
        <v>182</v>
      </c>
      <c r="I264" s="15">
        <v>-90</v>
      </c>
      <c r="J264" s="15">
        <v>1.206</v>
      </c>
      <c r="L264" s="15">
        <f>J264</f>
        <v>1.206</v>
      </c>
      <c r="M264" s="12">
        <f>1.732*J266</f>
        <v>0</v>
      </c>
    </row>
    <row r="265" spans="1:13" s="12" customFormat="1" x14ac:dyDescent="0.25">
      <c r="B265" s="13"/>
      <c r="C265" s="13"/>
      <c r="D265" s="15">
        <v>2</v>
      </c>
      <c r="E265" s="15">
        <v>6.0000000000000001E-3</v>
      </c>
      <c r="F265" s="15">
        <v>241.90700000000001</v>
      </c>
      <c r="G265" s="15">
        <v>81</v>
      </c>
      <c r="H265" s="15">
        <v>255</v>
      </c>
      <c r="I265" s="15">
        <v>-90</v>
      </c>
      <c r="J265" s="15">
        <v>0.54200000000000004</v>
      </c>
      <c r="L265" s="15">
        <f>J265</f>
        <v>0.54200000000000004</v>
      </c>
      <c r="M265" s="12">
        <f>1.732*J267</f>
        <v>3.4639999999999997E-2</v>
      </c>
    </row>
    <row r="266" spans="1:13" s="12" customFormat="1" x14ac:dyDescent="0.25">
      <c r="B266" s="13"/>
      <c r="C266" s="13"/>
      <c r="D266" s="15">
        <v>3</v>
      </c>
      <c r="E266" s="15">
        <v>2.4729999999999999</v>
      </c>
      <c r="F266" s="15">
        <v>226.44200000000001</v>
      </c>
      <c r="G266" s="15">
        <v>0</v>
      </c>
      <c r="H266" s="15">
        <v>255</v>
      </c>
      <c r="I266" s="15">
        <v>0</v>
      </c>
      <c r="J266" s="15">
        <v>0</v>
      </c>
      <c r="L266" s="15"/>
    </row>
    <row r="267" spans="1:13" s="12" customFormat="1" x14ac:dyDescent="0.25">
      <c r="D267" s="15">
        <v>4</v>
      </c>
      <c r="E267" s="16">
        <v>3.1330000000000003E-4</v>
      </c>
      <c r="F267" s="15">
        <v>64</v>
      </c>
      <c r="G267" s="15">
        <v>30</v>
      </c>
      <c r="H267" s="15">
        <v>84</v>
      </c>
      <c r="I267" s="15">
        <v>-90</v>
      </c>
      <c r="J267" s="15">
        <v>0.02</v>
      </c>
      <c r="L267" s="15"/>
    </row>
    <row r="268" spans="1:13" s="12" customFormat="1" x14ac:dyDescent="0.25"/>
    <row r="269" spans="1:13" s="12" customFormat="1" x14ac:dyDescent="0.25"/>
    <row r="270" spans="1:13" s="12" customFormat="1" x14ac:dyDescent="0.25"/>
    <row r="271" spans="1:13" s="12" customFormat="1" x14ac:dyDescent="0.25"/>
  </sheetData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6"/>
  <sheetViews>
    <sheetView topLeftCell="A262" workbookViewId="0">
      <selection activeCell="A270" sqref="A270"/>
    </sheetView>
  </sheetViews>
  <sheetFormatPr defaultRowHeight="13.8" x14ac:dyDescent="0.25"/>
  <cols>
    <col min="2" max="2" width="15.88671875" customWidth="1"/>
    <col min="6" max="6" width="16.88671875" customWidth="1"/>
    <col min="11" max="11" width="13" customWidth="1"/>
  </cols>
  <sheetData>
    <row r="1" spans="1:13" x14ac:dyDescent="0.25">
      <c r="A1" s="3" t="s">
        <v>17</v>
      </c>
      <c r="B1" s="3" t="s">
        <v>1</v>
      </c>
      <c r="C1" s="3" t="s">
        <v>3</v>
      </c>
      <c r="D1" s="3" t="s">
        <v>25</v>
      </c>
      <c r="E1" s="3" t="s">
        <v>24</v>
      </c>
      <c r="F1" s="3" t="s">
        <v>8</v>
      </c>
      <c r="G1" s="3" t="s">
        <v>18</v>
      </c>
      <c r="H1" s="3" t="s">
        <v>19</v>
      </c>
      <c r="I1" s="3" t="s">
        <v>20</v>
      </c>
      <c r="J1" s="3" t="s">
        <v>21</v>
      </c>
      <c r="K1" s="3" t="s">
        <v>22</v>
      </c>
    </row>
    <row r="2" spans="1:13" x14ac:dyDescent="0.25">
      <c r="A2" s="3">
        <v>1</v>
      </c>
      <c r="B2" s="1" t="s">
        <v>389</v>
      </c>
      <c r="C2" s="5" t="s">
        <v>392</v>
      </c>
      <c r="D2" s="11" t="s">
        <v>393</v>
      </c>
      <c r="E2" s="1" t="s">
        <v>391</v>
      </c>
      <c r="F2" t="s">
        <v>29</v>
      </c>
      <c r="G2" s="12">
        <v>3</v>
      </c>
      <c r="H2" s="12">
        <v>0.51700000000000002</v>
      </c>
      <c r="I2" s="12">
        <v>4.3300000000000005E-2</v>
      </c>
      <c r="J2" s="12">
        <v>3</v>
      </c>
      <c r="K2" s="12">
        <v>0.97499999999999998</v>
      </c>
      <c r="L2" s="12">
        <v>2.9444000000000001E-2</v>
      </c>
    </row>
    <row r="3" spans="1:13" x14ac:dyDescent="0.25">
      <c r="A3" s="3"/>
      <c r="B3" s="3"/>
      <c r="C3" s="3"/>
      <c r="D3" s="3"/>
      <c r="E3" s="3"/>
      <c r="F3" s="3"/>
      <c r="G3" s="12"/>
      <c r="H3" s="12"/>
      <c r="I3" s="12"/>
      <c r="J3" s="12"/>
      <c r="K3" s="12"/>
      <c r="L3" s="12"/>
    </row>
    <row r="4" spans="1:13" x14ac:dyDescent="0.25">
      <c r="A4" s="3"/>
      <c r="B4" s="3"/>
      <c r="C4" s="3"/>
      <c r="E4" t="s">
        <v>373</v>
      </c>
      <c r="F4" t="s">
        <v>374</v>
      </c>
      <c r="G4" s="12" t="s">
        <v>375</v>
      </c>
      <c r="H4" s="12" t="s">
        <v>376</v>
      </c>
      <c r="I4" s="12" t="s">
        <v>377</v>
      </c>
      <c r="J4" s="12" t="s">
        <v>378</v>
      </c>
      <c r="K4" s="12"/>
      <c r="L4" s="12" t="s">
        <v>379</v>
      </c>
      <c r="M4" t="s">
        <v>380</v>
      </c>
    </row>
    <row r="5" spans="1:13" x14ac:dyDescent="0.25">
      <c r="A5" s="3"/>
      <c r="B5" s="3"/>
      <c r="C5" s="3"/>
      <c r="D5">
        <v>1</v>
      </c>
      <c r="E5" s="9">
        <v>4.0000000000000001E-3</v>
      </c>
      <c r="F5" s="9">
        <v>0.45500000000000002</v>
      </c>
      <c r="G5" s="15">
        <v>0</v>
      </c>
      <c r="H5" s="15">
        <v>86</v>
      </c>
      <c r="I5" s="15">
        <v>-90</v>
      </c>
      <c r="J5" s="15">
        <v>0.97499999999999998</v>
      </c>
      <c r="K5" s="12"/>
      <c r="L5" s="15">
        <f>J5</f>
        <v>0.97499999999999998</v>
      </c>
      <c r="M5">
        <f>1.732*J7</f>
        <v>2.9444000000000001E-2</v>
      </c>
    </row>
    <row r="6" spans="1:13" x14ac:dyDescent="0.25">
      <c r="A6" s="3"/>
      <c r="B6" s="3"/>
      <c r="C6" s="3"/>
      <c r="D6">
        <v>2</v>
      </c>
      <c r="E6" s="9">
        <v>2E-3</v>
      </c>
      <c r="F6" s="9">
        <v>194.589</v>
      </c>
      <c r="G6" s="15">
        <v>39.332999999999998</v>
      </c>
      <c r="H6" s="15">
        <v>252.333</v>
      </c>
      <c r="I6" s="15">
        <v>-90</v>
      </c>
      <c r="J6" s="15">
        <v>0.51700000000000002</v>
      </c>
      <c r="K6" s="12"/>
      <c r="L6" s="15">
        <f>J6</f>
        <v>0.51700000000000002</v>
      </c>
      <c r="M6">
        <f>1.732*J8</f>
        <v>4.3300000000000005E-2</v>
      </c>
    </row>
    <row r="7" spans="1:13" x14ac:dyDescent="0.25">
      <c r="A7" s="3"/>
      <c r="B7" s="3"/>
      <c r="C7" s="3"/>
      <c r="D7">
        <v>3</v>
      </c>
      <c r="E7" s="10">
        <v>8.6810000000000004E-5</v>
      </c>
      <c r="F7" s="9">
        <v>87.8</v>
      </c>
      <c r="G7" s="15">
        <v>40</v>
      </c>
      <c r="H7" s="15">
        <v>151</v>
      </c>
      <c r="I7" s="15">
        <v>-90</v>
      </c>
      <c r="J7" s="15">
        <v>1.7000000000000001E-2</v>
      </c>
      <c r="K7" s="12"/>
      <c r="L7" s="15"/>
    </row>
    <row r="8" spans="1:13" x14ac:dyDescent="0.25">
      <c r="A8" s="3"/>
      <c r="B8" s="3"/>
      <c r="C8" s="3"/>
      <c r="D8">
        <v>4</v>
      </c>
      <c r="E8" s="10">
        <v>1.215E-4</v>
      </c>
      <c r="F8" s="9">
        <v>151.381</v>
      </c>
      <c r="G8" s="15">
        <v>121.333</v>
      </c>
      <c r="H8" s="15">
        <v>198.667</v>
      </c>
      <c r="I8" s="15">
        <v>-90</v>
      </c>
      <c r="J8" s="15">
        <v>2.5000000000000001E-2</v>
      </c>
      <c r="K8" s="12"/>
      <c r="L8" s="15"/>
    </row>
    <row r="9" spans="1:13" x14ac:dyDescent="0.25">
      <c r="A9" s="3"/>
      <c r="B9" s="3"/>
      <c r="C9" s="3"/>
      <c r="D9" s="3"/>
      <c r="E9" s="3"/>
      <c r="F9" s="3"/>
      <c r="G9" s="12"/>
      <c r="H9" s="12"/>
      <c r="I9" s="12"/>
      <c r="J9" s="12"/>
      <c r="K9" s="12"/>
      <c r="L9" s="12"/>
    </row>
    <row r="10" spans="1:13" x14ac:dyDescent="0.25">
      <c r="A10" s="3"/>
      <c r="B10" s="3"/>
      <c r="C10" s="3"/>
      <c r="D10" s="3"/>
      <c r="E10" s="3"/>
      <c r="F10" s="3"/>
      <c r="G10" s="12"/>
      <c r="H10" s="12"/>
      <c r="I10" s="12"/>
      <c r="J10" s="12"/>
      <c r="K10" s="12"/>
      <c r="L10" s="12"/>
    </row>
    <row r="11" spans="1:13" x14ac:dyDescent="0.25">
      <c r="A11" s="3"/>
      <c r="B11" s="3"/>
      <c r="C11" s="3"/>
      <c r="D11" s="3"/>
      <c r="E11" s="3"/>
      <c r="F11" s="3"/>
      <c r="G11" s="12"/>
      <c r="H11" s="12"/>
      <c r="I11" s="12"/>
      <c r="J11" s="12"/>
      <c r="K11" s="12"/>
      <c r="L11" s="12"/>
    </row>
    <row r="12" spans="1:13" s="3" customFormat="1" x14ac:dyDescent="0.25">
      <c r="A12" s="3">
        <v>2</v>
      </c>
      <c r="B12" s="1" t="s">
        <v>139</v>
      </c>
      <c r="C12" s="5" t="s">
        <v>392</v>
      </c>
      <c r="D12" s="11" t="s">
        <v>393</v>
      </c>
      <c r="E12" s="1" t="s">
        <v>141</v>
      </c>
      <c r="F12" t="s">
        <v>395</v>
      </c>
      <c r="G12" s="12">
        <v>3</v>
      </c>
      <c r="H12" s="12">
        <v>1.0640000000000001</v>
      </c>
      <c r="I12" s="12">
        <v>9.5259999999999997E-2</v>
      </c>
      <c r="J12" s="12">
        <v>3</v>
      </c>
      <c r="K12" s="12">
        <v>1.492</v>
      </c>
      <c r="L12" s="12">
        <v>4.8495999999999997E-2</v>
      </c>
    </row>
    <row r="13" spans="1:13" s="3" customFormat="1" x14ac:dyDescent="0.25">
      <c r="B13" s="1"/>
      <c r="C13" s="5"/>
      <c r="D13" s="11"/>
      <c r="E13" s="1"/>
      <c r="F13"/>
      <c r="G13" s="11"/>
      <c r="H13" s="11"/>
      <c r="I13" s="11"/>
      <c r="J13" s="11"/>
    </row>
    <row r="14" spans="1:13" s="3" customFormat="1" x14ac:dyDescent="0.25">
      <c r="B14" s="1"/>
      <c r="C14" s="5"/>
      <c r="D14"/>
      <c r="E14" t="s">
        <v>373</v>
      </c>
      <c r="F14" t="s">
        <v>374</v>
      </c>
      <c r="G14" t="s">
        <v>375</v>
      </c>
      <c r="H14" t="s">
        <v>376</v>
      </c>
      <c r="I14" t="s">
        <v>377</v>
      </c>
      <c r="J14" t="s">
        <v>378</v>
      </c>
      <c r="K14"/>
      <c r="L14" t="s">
        <v>379</v>
      </c>
      <c r="M14" t="s">
        <v>380</v>
      </c>
    </row>
    <row r="15" spans="1:13" s="3" customFormat="1" x14ac:dyDescent="0.25">
      <c r="B15" s="1"/>
      <c r="C15" s="5"/>
      <c r="D15">
        <v>1</v>
      </c>
      <c r="E15" s="9">
        <v>2.1000000000000001E-2</v>
      </c>
      <c r="F15" s="9">
        <v>175.232</v>
      </c>
      <c r="G15" s="9">
        <v>0</v>
      </c>
      <c r="H15" s="9">
        <v>184</v>
      </c>
      <c r="I15" s="9">
        <v>-90</v>
      </c>
      <c r="J15" s="9">
        <v>1.492</v>
      </c>
      <c r="K15"/>
      <c r="L15" s="9">
        <f>J15</f>
        <v>1.492</v>
      </c>
      <c r="M15">
        <f>1.732*J17</f>
        <v>4.8495999999999997E-2</v>
      </c>
    </row>
    <row r="16" spans="1:13" s="3" customFormat="1" x14ac:dyDescent="0.25">
      <c r="B16" s="1"/>
      <c r="C16" s="5"/>
      <c r="D16">
        <v>2</v>
      </c>
      <c r="E16" s="9">
        <v>1.4999999999999999E-2</v>
      </c>
      <c r="F16" s="9">
        <v>157.893</v>
      </c>
      <c r="G16" s="9">
        <v>141.333</v>
      </c>
      <c r="H16" s="9">
        <v>192.333</v>
      </c>
      <c r="I16" s="9">
        <v>-90</v>
      </c>
      <c r="J16" s="9">
        <v>1.0640000000000001</v>
      </c>
      <c r="K16"/>
      <c r="L16" s="9">
        <f>J16</f>
        <v>1.0640000000000001</v>
      </c>
      <c r="M16">
        <f>1.732*J18</f>
        <v>9.5259999999999997E-2</v>
      </c>
    </row>
    <row r="17" spans="1:13" s="3" customFormat="1" x14ac:dyDescent="0.25">
      <c r="B17" s="1"/>
      <c r="C17" s="5"/>
      <c r="D17">
        <v>3</v>
      </c>
      <c r="E17" s="10">
        <v>5.7229999999999998E-4</v>
      </c>
      <c r="F17" s="9">
        <v>34.332999999999998</v>
      </c>
      <c r="G17" s="9">
        <v>0</v>
      </c>
      <c r="H17" s="9">
        <v>87.667000000000002</v>
      </c>
      <c r="I17" s="9">
        <v>-90</v>
      </c>
      <c r="J17" s="9">
        <v>2.8000000000000001E-2</v>
      </c>
      <c r="K17"/>
      <c r="L17" s="9"/>
      <c r="M17"/>
    </row>
    <row r="18" spans="1:13" s="3" customFormat="1" x14ac:dyDescent="0.25">
      <c r="B18" s="1"/>
      <c r="C18" s="5"/>
      <c r="D18">
        <v>4</v>
      </c>
      <c r="E18" s="10">
        <v>9.5390000000000004E-4</v>
      </c>
      <c r="F18" s="9">
        <v>6.9329999999999998</v>
      </c>
      <c r="G18" s="9">
        <v>0</v>
      </c>
      <c r="H18" s="9">
        <v>32</v>
      </c>
      <c r="I18" s="9">
        <v>-90</v>
      </c>
      <c r="J18" s="9">
        <v>5.5E-2</v>
      </c>
      <c r="K18"/>
      <c r="L18" s="9"/>
      <c r="M18"/>
    </row>
    <row r="19" spans="1:13" s="3" customFormat="1" x14ac:dyDescent="0.25">
      <c r="B19" s="1"/>
      <c r="C19" s="5"/>
      <c r="D19" s="11"/>
      <c r="E19" s="1"/>
      <c r="F19"/>
      <c r="G19" s="11"/>
      <c r="H19" s="11"/>
      <c r="I19" s="11"/>
      <c r="J19" s="11"/>
    </row>
    <row r="20" spans="1:13" s="3" customFormat="1" x14ac:dyDescent="0.25">
      <c r="A20" s="3">
        <v>3</v>
      </c>
      <c r="B20" s="1" t="s">
        <v>403</v>
      </c>
      <c r="C20" s="5" t="s">
        <v>392</v>
      </c>
      <c r="D20" s="11" t="s">
        <v>393</v>
      </c>
      <c r="E20" s="1" t="s">
        <v>405</v>
      </c>
      <c r="F20" t="s">
        <v>29</v>
      </c>
      <c r="G20" s="12">
        <v>3</v>
      </c>
      <c r="H20" s="12">
        <v>0.31</v>
      </c>
      <c r="I20" s="12">
        <v>0</v>
      </c>
      <c r="J20" s="12">
        <v>3</v>
      </c>
      <c r="K20" s="12">
        <v>1.282</v>
      </c>
      <c r="L20" s="12">
        <v>0</v>
      </c>
    </row>
    <row r="21" spans="1:13" s="3" customFormat="1" x14ac:dyDescent="0.25">
      <c r="B21" s="1"/>
      <c r="C21" s="5"/>
      <c r="D21" s="11"/>
      <c r="E21" s="1"/>
      <c r="F21"/>
      <c r="G21" s="11"/>
      <c r="H21" s="11"/>
      <c r="I21" s="11"/>
      <c r="J21" s="11"/>
    </row>
    <row r="22" spans="1:13" s="3" customFormat="1" x14ac:dyDescent="0.25">
      <c r="B22" s="1"/>
      <c r="C22" s="5"/>
      <c r="D22"/>
      <c r="E22" t="s">
        <v>373</v>
      </c>
      <c r="F22" t="s">
        <v>374</v>
      </c>
      <c r="G22" t="s">
        <v>375</v>
      </c>
      <c r="H22" t="s">
        <v>376</v>
      </c>
      <c r="I22" t="s">
        <v>377</v>
      </c>
      <c r="J22" t="s">
        <v>378</v>
      </c>
      <c r="K22"/>
      <c r="L22" t="s">
        <v>379</v>
      </c>
      <c r="M22" t="s">
        <v>380</v>
      </c>
    </row>
    <row r="23" spans="1:13" s="3" customFormat="1" x14ac:dyDescent="0.25">
      <c r="B23" s="1"/>
      <c r="C23" s="5"/>
      <c r="D23">
        <v>1</v>
      </c>
      <c r="E23" s="9">
        <v>8.9999999999999993E-3</v>
      </c>
      <c r="F23" s="9">
        <v>2.0219999999999998</v>
      </c>
      <c r="G23" s="9">
        <v>0</v>
      </c>
      <c r="H23" s="9">
        <v>157</v>
      </c>
      <c r="I23" s="9">
        <v>-90</v>
      </c>
      <c r="J23" s="9">
        <v>1.282</v>
      </c>
      <c r="K23"/>
      <c r="L23" s="9">
        <f>J23</f>
        <v>1.282</v>
      </c>
      <c r="M23">
        <f>1.732*J25</f>
        <v>0</v>
      </c>
    </row>
    <row r="24" spans="1:13" s="3" customFormat="1" x14ac:dyDescent="0.25">
      <c r="B24" s="1"/>
      <c r="C24" s="5"/>
      <c r="D24">
        <v>2</v>
      </c>
      <c r="E24" s="9">
        <v>2E-3</v>
      </c>
      <c r="F24" s="9">
        <v>155.98500000000001</v>
      </c>
      <c r="G24" s="9">
        <v>41</v>
      </c>
      <c r="H24" s="9">
        <v>168.333</v>
      </c>
      <c r="I24" s="9">
        <v>-90</v>
      </c>
      <c r="J24" s="9">
        <v>0.31</v>
      </c>
      <c r="K24"/>
      <c r="L24" s="9">
        <f>J24</f>
        <v>0.31</v>
      </c>
      <c r="M24">
        <f>1.732*J26</f>
        <v>0</v>
      </c>
    </row>
    <row r="25" spans="1:13" s="3" customFormat="1" x14ac:dyDescent="0.25">
      <c r="B25" s="1"/>
      <c r="C25" s="5"/>
      <c r="D25">
        <v>3</v>
      </c>
      <c r="E25" s="9">
        <v>7.8630000000000004</v>
      </c>
      <c r="F25" s="9">
        <v>206.08199999999999</v>
      </c>
      <c r="G25" s="9">
        <v>0</v>
      </c>
      <c r="H25" s="9">
        <v>255</v>
      </c>
      <c r="I25" s="9">
        <v>0</v>
      </c>
      <c r="J25" s="9">
        <v>0</v>
      </c>
      <c r="K25"/>
      <c r="L25" s="9"/>
      <c r="M25"/>
    </row>
    <row r="26" spans="1:13" s="3" customFormat="1" x14ac:dyDescent="0.25">
      <c r="B26" s="1"/>
      <c r="C26" s="5"/>
      <c r="D26">
        <v>4</v>
      </c>
      <c r="E26" s="9">
        <v>7.8630000000000004</v>
      </c>
      <c r="F26" s="9">
        <v>206.08199999999999</v>
      </c>
      <c r="G26" s="9">
        <v>0</v>
      </c>
      <c r="H26" s="9">
        <v>255</v>
      </c>
      <c r="I26" s="9">
        <v>0</v>
      </c>
      <c r="J26" s="9">
        <v>0</v>
      </c>
      <c r="K26"/>
      <c r="L26" s="9"/>
      <c r="M26"/>
    </row>
    <row r="27" spans="1:13" s="3" customFormat="1" x14ac:dyDescent="0.25">
      <c r="B27" s="1"/>
      <c r="C27" s="5"/>
      <c r="D27" s="11"/>
      <c r="E27" s="1"/>
      <c r="F27"/>
      <c r="G27" s="11"/>
      <c r="H27" s="11"/>
      <c r="I27" s="11"/>
      <c r="J27" s="11"/>
    </row>
    <row r="28" spans="1:13" s="1" customFormat="1" x14ac:dyDescent="0.25">
      <c r="A28" s="1">
        <v>4</v>
      </c>
      <c r="B28" s="1" t="s">
        <v>422</v>
      </c>
      <c r="C28" s="1" t="s">
        <v>426</v>
      </c>
      <c r="D28" s="1" t="s">
        <v>427</v>
      </c>
      <c r="E28" s="1" t="s">
        <v>424</v>
      </c>
      <c r="F28" t="s">
        <v>29</v>
      </c>
      <c r="G28" s="11">
        <v>3</v>
      </c>
      <c r="H28" s="12">
        <v>0.55300000000000005</v>
      </c>
      <c r="I28" s="12">
        <v>0</v>
      </c>
      <c r="J28" s="11">
        <v>3</v>
      </c>
      <c r="K28" s="1">
        <v>1.0049999999999999</v>
      </c>
      <c r="L28" s="1">
        <v>0.22689200000000001</v>
      </c>
    </row>
    <row r="29" spans="1:13" s="3" customFormat="1" x14ac:dyDescent="0.25">
      <c r="B29" s="1"/>
      <c r="C29" s="5"/>
      <c r="D29" s="11"/>
      <c r="E29" s="1"/>
      <c r="F29"/>
      <c r="G29" s="11"/>
      <c r="H29" s="11"/>
      <c r="I29" s="11"/>
      <c r="J29" s="11"/>
    </row>
    <row r="30" spans="1:13" s="3" customFormat="1" x14ac:dyDescent="0.25">
      <c r="B30" s="1"/>
      <c r="C30" s="5"/>
      <c r="D30"/>
      <c r="E30" t="s">
        <v>373</v>
      </c>
      <c r="F30" t="s">
        <v>374</v>
      </c>
      <c r="G30" t="s">
        <v>375</v>
      </c>
      <c r="H30" t="s">
        <v>376</v>
      </c>
      <c r="I30" t="s">
        <v>377</v>
      </c>
      <c r="J30" t="s">
        <v>378</v>
      </c>
      <c r="K30"/>
      <c r="L30" t="s">
        <v>379</v>
      </c>
      <c r="M30" t="s">
        <v>380</v>
      </c>
    </row>
    <row r="31" spans="1:13" s="3" customFormat="1" x14ac:dyDescent="0.25">
      <c r="B31" s="1"/>
      <c r="C31" s="5"/>
      <c r="D31">
        <v>1</v>
      </c>
      <c r="E31" s="9">
        <v>4.0000000000000001E-3</v>
      </c>
      <c r="F31" s="9">
        <v>250.04</v>
      </c>
      <c r="G31" s="9">
        <v>0</v>
      </c>
      <c r="H31" s="9">
        <v>255</v>
      </c>
      <c r="I31" s="9">
        <v>-90</v>
      </c>
      <c r="J31" s="9">
        <v>1.0049999999999999</v>
      </c>
      <c r="K31"/>
      <c r="L31" s="9">
        <f>J31</f>
        <v>1.0049999999999999</v>
      </c>
      <c r="M31">
        <f>1.732*J33</f>
        <v>0.22689200000000001</v>
      </c>
    </row>
    <row r="32" spans="1:13" s="3" customFormat="1" x14ac:dyDescent="0.25">
      <c r="B32" s="1"/>
      <c r="C32" s="5"/>
      <c r="D32">
        <v>2</v>
      </c>
      <c r="E32" s="9">
        <v>2E-3</v>
      </c>
      <c r="F32" s="9">
        <v>158.91900000000001</v>
      </c>
      <c r="G32" s="9">
        <v>0</v>
      </c>
      <c r="H32" s="9">
        <v>194</v>
      </c>
      <c r="I32" s="9">
        <v>-90</v>
      </c>
      <c r="J32" s="9">
        <v>0.55300000000000005</v>
      </c>
      <c r="K32"/>
      <c r="L32" s="9">
        <f>J32</f>
        <v>0.55300000000000005</v>
      </c>
      <c r="M32">
        <f>1.732*J34</f>
        <v>0</v>
      </c>
    </row>
    <row r="33" spans="1:13" s="3" customFormat="1" x14ac:dyDescent="0.25">
      <c r="B33" s="1"/>
      <c r="C33" s="5"/>
      <c r="D33">
        <v>3</v>
      </c>
      <c r="E33" s="10">
        <v>4.9039999999999999E-4</v>
      </c>
      <c r="F33" s="9">
        <v>149.43199999999999</v>
      </c>
      <c r="G33" s="9">
        <v>0</v>
      </c>
      <c r="H33" s="9">
        <v>233</v>
      </c>
      <c r="I33" s="9">
        <v>-90</v>
      </c>
      <c r="J33" s="9">
        <v>0.13100000000000001</v>
      </c>
      <c r="K33"/>
      <c r="L33" s="9"/>
      <c r="M33"/>
    </row>
    <row r="34" spans="1:13" s="3" customFormat="1" x14ac:dyDescent="0.25">
      <c r="B34" s="1"/>
      <c r="C34" s="5"/>
      <c r="D34">
        <v>4</v>
      </c>
      <c r="E34" s="9">
        <v>3.8650000000000002</v>
      </c>
      <c r="F34" s="9">
        <v>237.749</v>
      </c>
      <c r="G34" s="9">
        <v>0</v>
      </c>
      <c r="H34" s="9">
        <v>255</v>
      </c>
      <c r="I34" s="9">
        <v>0</v>
      </c>
      <c r="J34" s="9">
        <v>0</v>
      </c>
      <c r="K34"/>
      <c r="L34" s="9"/>
      <c r="M34"/>
    </row>
    <row r="35" spans="1:13" s="3" customFormat="1" x14ac:dyDescent="0.25">
      <c r="B35" s="1"/>
      <c r="C35" s="5"/>
      <c r="D35" s="11"/>
      <c r="E35" s="1"/>
      <c r="F35"/>
      <c r="G35" s="11"/>
      <c r="H35" s="11"/>
      <c r="I35" s="11"/>
      <c r="J35" s="11"/>
    </row>
    <row r="36" spans="1:13" s="3" customFormat="1" x14ac:dyDescent="0.25">
      <c r="B36" s="1"/>
      <c r="C36" s="5"/>
      <c r="D36" s="11"/>
      <c r="E36" s="1"/>
      <c r="F36"/>
      <c r="G36" s="11"/>
      <c r="H36" s="11"/>
      <c r="I36" s="11"/>
      <c r="J36" s="11"/>
    </row>
    <row r="37" spans="1:13" s="3" customFormat="1" x14ac:dyDescent="0.25">
      <c r="B37" s="1"/>
      <c r="C37" s="5"/>
      <c r="D37" s="11"/>
      <c r="E37" s="1"/>
      <c r="F37"/>
      <c r="G37" s="11"/>
      <c r="H37" s="11"/>
      <c r="I37" s="11"/>
      <c r="J37" s="11"/>
    </row>
    <row r="38" spans="1:13" s="3" customFormat="1" x14ac:dyDescent="0.25">
      <c r="B38" s="1"/>
      <c r="C38" s="5"/>
      <c r="D38" s="11"/>
      <c r="E38" s="1"/>
      <c r="F38"/>
      <c r="G38" s="11"/>
      <c r="H38" s="11"/>
      <c r="I38" s="11"/>
      <c r="J38" s="11"/>
    </row>
    <row r="39" spans="1:13" s="3" customFormat="1" x14ac:dyDescent="0.25">
      <c r="A39" s="3">
        <v>5</v>
      </c>
      <c r="B39" s="1" t="s">
        <v>452</v>
      </c>
      <c r="C39" s="1" t="s">
        <v>454</v>
      </c>
      <c r="D39" s="11" t="s">
        <v>455</v>
      </c>
      <c r="E39" s="1" t="s">
        <v>163</v>
      </c>
      <c r="F39" t="s">
        <v>29</v>
      </c>
      <c r="G39" s="11">
        <v>3</v>
      </c>
      <c r="H39" s="12">
        <v>0.436</v>
      </c>
      <c r="I39" s="12">
        <v>8.3136000000000002E-2</v>
      </c>
      <c r="J39" s="12">
        <v>3</v>
      </c>
      <c r="K39" s="12">
        <v>1.016</v>
      </c>
      <c r="L39" s="12">
        <v>0.20091200000000001</v>
      </c>
    </row>
    <row r="40" spans="1:13" s="3" customFormat="1" x14ac:dyDescent="0.25">
      <c r="B40" s="1"/>
      <c r="C40" s="1"/>
      <c r="D40" s="11"/>
      <c r="E40" s="1"/>
      <c r="F40"/>
      <c r="G40" s="11"/>
      <c r="H40" s="11"/>
      <c r="I40" s="11"/>
      <c r="J40" s="11"/>
    </row>
    <row r="41" spans="1:13" s="3" customFormat="1" x14ac:dyDescent="0.25">
      <c r="B41" s="1"/>
      <c r="C41" s="1"/>
      <c r="D41"/>
      <c r="E41" t="s">
        <v>373</v>
      </c>
      <c r="F41" t="s">
        <v>374</v>
      </c>
      <c r="G41" t="s">
        <v>375</v>
      </c>
      <c r="H41" t="s">
        <v>376</v>
      </c>
      <c r="I41" t="s">
        <v>377</v>
      </c>
      <c r="J41" t="s">
        <v>378</v>
      </c>
      <c r="K41"/>
      <c r="L41" t="s">
        <v>379</v>
      </c>
      <c r="M41" t="s">
        <v>380</v>
      </c>
    </row>
    <row r="42" spans="1:13" s="3" customFormat="1" x14ac:dyDescent="0.25">
      <c r="B42" s="1"/>
      <c r="C42" s="1"/>
      <c r="D42">
        <v>1</v>
      </c>
      <c r="E42" s="9">
        <v>7.0000000000000001E-3</v>
      </c>
      <c r="F42" s="9">
        <v>214.57300000000001</v>
      </c>
      <c r="G42" s="9">
        <v>96</v>
      </c>
      <c r="H42" s="9">
        <v>226.667</v>
      </c>
      <c r="I42" s="9">
        <v>-90</v>
      </c>
      <c r="J42" s="9">
        <v>1.016</v>
      </c>
      <c r="K42"/>
      <c r="L42" s="9">
        <f>J42</f>
        <v>1.016</v>
      </c>
      <c r="M42">
        <f>1.732*J44</f>
        <v>0.20091200000000001</v>
      </c>
    </row>
    <row r="43" spans="1:13" s="3" customFormat="1" x14ac:dyDescent="0.25">
      <c r="B43" s="1"/>
      <c r="C43" s="1"/>
      <c r="D43">
        <v>2</v>
      </c>
      <c r="E43" s="9">
        <v>3.0000000000000001E-3</v>
      </c>
      <c r="F43" s="9">
        <v>20.472000000000001</v>
      </c>
      <c r="G43" s="9">
        <v>8</v>
      </c>
      <c r="H43" s="9">
        <v>175</v>
      </c>
      <c r="I43" s="9">
        <v>-90</v>
      </c>
      <c r="J43" s="9">
        <v>0.436</v>
      </c>
      <c r="K43"/>
      <c r="L43" s="9">
        <f>J43</f>
        <v>0.436</v>
      </c>
      <c r="M43">
        <f>1.732*J45</f>
        <v>8.3136000000000002E-2</v>
      </c>
    </row>
    <row r="44" spans="1:13" s="3" customFormat="1" x14ac:dyDescent="0.25">
      <c r="B44" s="1"/>
      <c r="C44" s="1"/>
      <c r="D44">
        <v>3</v>
      </c>
      <c r="E44" s="10">
        <v>8.3679999999999996E-4</v>
      </c>
      <c r="F44" s="9">
        <v>110.833</v>
      </c>
      <c r="G44" s="9">
        <v>70</v>
      </c>
      <c r="H44" s="9">
        <v>211.667</v>
      </c>
      <c r="I44" s="9">
        <v>-90</v>
      </c>
      <c r="J44" s="9">
        <v>0.11600000000000001</v>
      </c>
      <c r="K44"/>
      <c r="L44" s="9"/>
      <c r="M44"/>
    </row>
    <row r="45" spans="1:13" s="3" customFormat="1" x14ac:dyDescent="0.25">
      <c r="B45" s="1"/>
      <c r="C45" s="1"/>
      <c r="D45">
        <v>4</v>
      </c>
      <c r="E45" s="10">
        <v>3.7189999999999999E-4</v>
      </c>
      <c r="F45" s="9">
        <v>85.707999999999998</v>
      </c>
      <c r="G45" s="9">
        <v>16.667000000000002</v>
      </c>
      <c r="H45" s="9">
        <v>120</v>
      </c>
      <c r="I45" s="9">
        <v>-90</v>
      </c>
      <c r="J45" s="9">
        <v>4.8000000000000001E-2</v>
      </c>
      <c r="K45"/>
      <c r="L45" s="9"/>
      <c r="M45"/>
    </row>
    <row r="46" spans="1:13" s="3" customFormat="1" x14ac:dyDescent="0.25">
      <c r="B46" s="1"/>
      <c r="C46" s="1"/>
      <c r="D46"/>
      <c r="E46" s="9"/>
      <c r="F46" s="9"/>
      <c r="G46" s="9"/>
      <c r="H46" s="9"/>
      <c r="I46" s="9"/>
      <c r="J46" s="9"/>
      <c r="K46"/>
      <c r="L46" s="9"/>
      <c r="M46"/>
    </row>
    <row r="47" spans="1:13" s="3" customFormat="1" x14ac:dyDescent="0.25">
      <c r="A47" s="3">
        <v>6</v>
      </c>
      <c r="B47" s="1" t="s">
        <v>482</v>
      </c>
      <c r="C47" s="5" t="s">
        <v>392</v>
      </c>
      <c r="D47" s="11"/>
      <c r="E47" s="1" t="s">
        <v>481</v>
      </c>
      <c r="F47" t="s">
        <v>29</v>
      </c>
      <c r="G47" s="12">
        <v>3</v>
      </c>
      <c r="H47" s="12">
        <v>0.432</v>
      </c>
      <c r="I47" s="12">
        <v>7.4475999999999987E-2</v>
      </c>
      <c r="J47" s="12">
        <v>3</v>
      </c>
      <c r="K47" s="12">
        <v>1.2050000000000001</v>
      </c>
      <c r="L47" s="12">
        <v>0.174932</v>
      </c>
      <c r="M47" s="12"/>
    </row>
    <row r="48" spans="1:13" s="3" customFormat="1" x14ac:dyDescent="0.25">
      <c r="B48" s="1"/>
      <c r="C48" s="1"/>
      <c r="D48" s="11"/>
      <c r="E48" s="1"/>
      <c r="F48"/>
      <c r="G48" s="12"/>
      <c r="H48" s="12"/>
      <c r="I48" s="12"/>
      <c r="J48" s="12"/>
      <c r="M48" s="12"/>
    </row>
    <row r="49" spans="1:13" s="3" customFormat="1" x14ac:dyDescent="0.25">
      <c r="B49" s="1"/>
      <c r="C49" s="1"/>
      <c r="D49"/>
      <c r="E49" t="s">
        <v>373</v>
      </c>
      <c r="F49" t="s">
        <v>374</v>
      </c>
      <c r="G49" s="12" t="s">
        <v>375</v>
      </c>
      <c r="H49" s="12" t="s">
        <v>376</v>
      </c>
      <c r="I49" s="12" t="s">
        <v>377</v>
      </c>
      <c r="J49" s="12" t="s">
        <v>378</v>
      </c>
      <c r="K49" s="12"/>
      <c r="L49" s="12" t="s">
        <v>379</v>
      </c>
      <c r="M49" s="12" t="s">
        <v>380</v>
      </c>
    </row>
    <row r="50" spans="1:13" s="3" customFormat="1" x14ac:dyDescent="0.25">
      <c r="B50" s="1"/>
      <c r="C50" s="1"/>
      <c r="D50">
        <v>1</v>
      </c>
      <c r="E50" s="9">
        <v>6.0000000000000001E-3</v>
      </c>
      <c r="F50" s="9">
        <v>8.1669999999999998</v>
      </c>
      <c r="G50" s="15">
        <v>0</v>
      </c>
      <c r="H50" s="15">
        <v>245.667</v>
      </c>
      <c r="I50" s="15">
        <v>-90</v>
      </c>
      <c r="J50" s="15">
        <v>1.2050000000000001</v>
      </c>
      <c r="K50" s="12"/>
      <c r="L50" s="15">
        <f>J50</f>
        <v>1.2050000000000001</v>
      </c>
      <c r="M50" s="12">
        <f>1.732*J52</f>
        <v>0.174932</v>
      </c>
    </row>
    <row r="51" spans="1:13" s="3" customFormat="1" x14ac:dyDescent="0.25">
      <c r="B51" s="1"/>
      <c r="C51" s="1"/>
      <c r="D51">
        <v>2</v>
      </c>
      <c r="E51" s="9">
        <v>2E-3</v>
      </c>
      <c r="F51" s="9">
        <v>6.1710000000000003</v>
      </c>
      <c r="G51" s="15">
        <v>0</v>
      </c>
      <c r="H51" s="15">
        <v>109</v>
      </c>
      <c r="I51" s="15">
        <v>-90</v>
      </c>
      <c r="J51" s="15">
        <v>0.432</v>
      </c>
      <c r="K51" s="12"/>
      <c r="L51" s="15">
        <f>J51</f>
        <v>0.432</v>
      </c>
      <c r="M51" s="12">
        <f>1.732*J53</f>
        <v>7.4475999999999987E-2</v>
      </c>
    </row>
    <row r="52" spans="1:13" s="3" customFormat="1" x14ac:dyDescent="0.25">
      <c r="B52" s="1"/>
      <c r="C52" s="1"/>
      <c r="D52">
        <v>3</v>
      </c>
      <c r="E52" s="10">
        <v>5.689E-4</v>
      </c>
      <c r="F52" s="9">
        <v>119.867</v>
      </c>
      <c r="G52" s="15">
        <v>47</v>
      </c>
      <c r="H52" s="15">
        <v>146</v>
      </c>
      <c r="I52" s="15">
        <v>-90</v>
      </c>
      <c r="J52" s="15">
        <v>0.10100000000000001</v>
      </c>
      <c r="K52" s="12"/>
      <c r="L52" s="15"/>
      <c r="M52" s="12"/>
    </row>
    <row r="53" spans="1:13" s="3" customFormat="1" x14ac:dyDescent="0.25">
      <c r="B53" s="1"/>
      <c r="C53" s="1"/>
      <c r="D53">
        <v>4</v>
      </c>
      <c r="E53" s="10">
        <v>2.5599999999999999E-4</v>
      </c>
      <c r="F53" s="9">
        <v>134.815</v>
      </c>
      <c r="G53" s="15">
        <v>41.667000000000002</v>
      </c>
      <c r="H53" s="15">
        <v>169</v>
      </c>
      <c r="I53" s="15">
        <v>-90</v>
      </c>
      <c r="J53" s="15">
        <v>4.2999999999999997E-2</v>
      </c>
      <c r="K53" s="12"/>
      <c r="L53" s="15"/>
      <c r="M53" s="12"/>
    </row>
    <row r="54" spans="1:13" s="3" customFormat="1" x14ac:dyDescent="0.25">
      <c r="B54" s="1"/>
      <c r="C54" s="1"/>
      <c r="D54"/>
      <c r="E54" s="10"/>
      <c r="F54" s="9"/>
      <c r="G54" s="15"/>
      <c r="H54" s="15"/>
      <c r="I54" s="15"/>
      <c r="J54" s="15"/>
      <c r="K54" s="12"/>
      <c r="L54" s="15"/>
      <c r="M54" s="12"/>
    </row>
    <row r="55" spans="1:13" s="3" customFormat="1" x14ac:dyDescent="0.25">
      <c r="A55" s="3">
        <v>7</v>
      </c>
      <c r="B55" s="1" t="s">
        <v>528</v>
      </c>
      <c r="C55" s="5" t="s">
        <v>392</v>
      </c>
      <c r="D55" s="11" t="s">
        <v>393</v>
      </c>
      <c r="E55" s="1" t="s">
        <v>530</v>
      </c>
      <c r="F55" t="s">
        <v>29</v>
      </c>
      <c r="G55" s="12">
        <v>3</v>
      </c>
      <c r="H55" s="12">
        <v>0.36099999999999999</v>
      </c>
      <c r="I55" s="12">
        <v>0</v>
      </c>
      <c r="J55" s="12">
        <v>3</v>
      </c>
      <c r="K55" s="12">
        <v>0.437</v>
      </c>
      <c r="L55" s="12">
        <v>0</v>
      </c>
      <c r="M55" s="12"/>
    </row>
    <row r="56" spans="1:13" s="3" customFormat="1" x14ac:dyDescent="0.25">
      <c r="B56" s="1"/>
      <c r="C56" s="1"/>
      <c r="D56" s="11"/>
      <c r="E56" s="1"/>
      <c r="F56"/>
      <c r="G56" s="11"/>
      <c r="H56" s="11"/>
      <c r="I56" s="11"/>
      <c r="J56" s="11"/>
    </row>
    <row r="57" spans="1:13" s="3" customFormat="1" x14ac:dyDescent="0.25">
      <c r="B57" s="1"/>
      <c r="C57" s="1"/>
      <c r="D57"/>
      <c r="E57" t="s">
        <v>373</v>
      </c>
      <c r="F57" t="s">
        <v>374</v>
      </c>
      <c r="G57" t="s">
        <v>375</v>
      </c>
      <c r="H57" t="s">
        <v>376</v>
      </c>
      <c r="I57" t="s">
        <v>377</v>
      </c>
      <c r="J57" t="s">
        <v>378</v>
      </c>
      <c r="K57"/>
      <c r="L57" t="s">
        <v>379</v>
      </c>
      <c r="M57" t="s">
        <v>380</v>
      </c>
    </row>
    <row r="58" spans="1:13" s="3" customFormat="1" x14ac:dyDescent="0.25">
      <c r="B58" s="1"/>
      <c r="C58" s="1"/>
      <c r="D58">
        <v>1</v>
      </c>
      <c r="E58" s="9">
        <v>1E-3</v>
      </c>
      <c r="F58" s="9">
        <v>160.89699999999999</v>
      </c>
      <c r="G58" s="9">
        <v>88.332999999999998</v>
      </c>
      <c r="H58" s="9">
        <v>166.667</v>
      </c>
      <c r="I58" s="9">
        <v>-90</v>
      </c>
      <c r="J58" s="9">
        <v>0.437</v>
      </c>
      <c r="K58"/>
      <c r="L58" s="9">
        <f>J58</f>
        <v>0.437</v>
      </c>
      <c r="M58">
        <f>1.732*J60</f>
        <v>0</v>
      </c>
    </row>
    <row r="59" spans="1:13" s="3" customFormat="1" x14ac:dyDescent="0.25">
      <c r="B59" s="1"/>
      <c r="C59" s="1"/>
      <c r="D59">
        <v>2</v>
      </c>
      <c r="E59" s="9">
        <v>1E-3</v>
      </c>
      <c r="F59" s="9">
        <v>2.7650000000000001</v>
      </c>
      <c r="G59" s="9">
        <v>0</v>
      </c>
      <c r="H59" s="9">
        <v>193</v>
      </c>
      <c r="I59" s="9">
        <v>-90</v>
      </c>
      <c r="J59" s="9">
        <v>0.36099999999999999</v>
      </c>
      <c r="K59"/>
      <c r="L59" s="9">
        <f>J59</f>
        <v>0.36099999999999999</v>
      </c>
      <c r="M59">
        <f>1.732*J61</f>
        <v>0</v>
      </c>
    </row>
    <row r="60" spans="1:13" s="3" customFormat="1" x14ac:dyDescent="0.25">
      <c r="B60" s="1"/>
      <c r="C60" s="1"/>
      <c r="D60">
        <v>3</v>
      </c>
      <c r="E60" s="9">
        <v>1.4419999999999999</v>
      </c>
      <c r="F60" s="9">
        <v>215.589</v>
      </c>
      <c r="G60" s="9">
        <v>0</v>
      </c>
      <c r="H60" s="9">
        <v>255</v>
      </c>
      <c r="I60" s="9">
        <v>0</v>
      </c>
      <c r="J60" s="9">
        <v>0</v>
      </c>
      <c r="K60"/>
      <c r="L60" s="9"/>
      <c r="M60"/>
    </row>
    <row r="61" spans="1:13" s="3" customFormat="1" x14ac:dyDescent="0.25">
      <c r="B61" s="1"/>
      <c r="C61" s="1"/>
      <c r="D61">
        <v>4</v>
      </c>
      <c r="E61" s="9">
        <v>1.4419999999999999</v>
      </c>
      <c r="F61" s="9">
        <v>215.589</v>
      </c>
      <c r="G61" s="9">
        <v>0</v>
      </c>
      <c r="H61" s="9">
        <v>255</v>
      </c>
      <c r="I61" s="9">
        <v>0</v>
      </c>
      <c r="J61" s="9">
        <v>0</v>
      </c>
      <c r="K61"/>
      <c r="L61" s="9"/>
      <c r="M61"/>
    </row>
    <row r="62" spans="1:13" s="3" customFormat="1" x14ac:dyDescent="0.25">
      <c r="B62" s="1"/>
      <c r="C62" s="1"/>
      <c r="D62"/>
      <c r="E62" s="9"/>
      <c r="F62" s="9"/>
      <c r="G62" s="9"/>
      <c r="H62" s="9"/>
      <c r="I62" s="9"/>
      <c r="J62" s="9"/>
      <c r="K62"/>
      <c r="L62" s="9"/>
      <c r="M62"/>
    </row>
    <row r="63" spans="1:13" s="3" customFormat="1" x14ac:dyDescent="0.25">
      <c r="A63" s="3">
        <v>8</v>
      </c>
      <c r="B63" s="1" t="s">
        <v>564</v>
      </c>
      <c r="C63" s="1" t="s">
        <v>566</v>
      </c>
      <c r="D63" s="11" t="s">
        <v>567</v>
      </c>
      <c r="E63" s="1" t="s">
        <v>488</v>
      </c>
      <c r="F63" t="s">
        <v>29</v>
      </c>
      <c r="G63" s="12">
        <v>3</v>
      </c>
      <c r="H63" s="12">
        <v>0.46800000000000003</v>
      </c>
      <c r="I63" s="12">
        <v>0</v>
      </c>
      <c r="J63" s="12">
        <v>3</v>
      </c>
      <c r="K63" s="12">
        <v>0.71399999999999997</v>
      </c>
      <c r="L63" s="12">
        <v>0</v>
      </c>
    </row>
    <row r="64" spans="1:13" s="3" customFormat="1" x14ac:dyDescent="0.25">
      <c r="B64" s="1"/>
      <c r="C64" s="1"/>
      <c r="D64" s="11"/>
      <c r="E64" s="1"/>
      <c r="F64"/>
      <c r="G64" s="11"/>
      <c r="H64" s="11"/>
      <c r="I64" s="11"/>
      <c r="J64" s="11"/>
    </row>
    <row r="65" spans="1:13" s="3" customFormat="1" x14ac:dyDescent="0.25">
      <c r="B65" s="1"/>
      <c r="C65" s="1"/>
      <c r="D65"/>
      <c r="E65" t="s">
        <v>373</v>
      </c>
      <c r="F65" t="s">
        <v>374</v>
      </c>
      <c r="G65" t="s">
        <v>375</v>
      </c>
      <c r="H65" t="s">
        <v>376</v>
      </c>
      <c r="I65" t="s">
        <v>377</v>
      </c>
      <c r="J65" t="s">
        <v>378</v>
      </c>
      <c r="K65"/>
      <c r="L65" t="s">
        <v>379</v>
      </c>
      <c r="M65" t="s">
        <v>380</v>
      </c>
    </row>
    <row r="66" spans="1:13" s="3" customFormat="1" x14ac:dyDescent="0.25">
      <c r="B66" s="1"/>
      <c r="C66" s="1"/>
      <c r="D66">
        <v>1</v>
      </c>
      <c r="E66" s="9">
        <v>4.0000000000000001E-3</v>
      </c>
      <c r="F66" s="9">
        <v>0</v>
      </c>
      <c r="G66" s="9">
        <v>0</v>
      </c>
      <c r="H66" s="9">
        <v>0</v>
      </c>
      <c r="I66" s="9">
        <v>-90</v>
      </c>
      <c r="J66" s="9">
        <v>0.71399999999999997</v>
      </c>
      <c r="K66"/>
      <c r="L66" s="9">
        <f>J66</f>
        <v>0.71399999999999997</v>
      </c>
      <c r="M66">
        <f>1.732*J68</f>
        <v>0</v>
      </c>
    </row>
    <row r="67" spans="1:13" s="3" customFormat="1" x14ac:dyDescent="0.25">
      <c r="B67" s="1"/>
      <c r="C67" s="1"/>
      <c r="D67">
        <v>2</v>
      </c>
      <c r="E67" s="9">
        <v>3.0000000000000001E-3</v>
      </c>
      <c r="F67" s="9">
        <v>2.734</v>
      </c>
      <c r="G67" s="9">
        <v>0</v>
      </c>
      <c r="H67" s="9">
        <v>173</v>
      </c>
      <c r="I67" s="9">
        <v>-91.507000000000005</v>
      </c>
      <c r="J67" s="9">
        <v>0.46800000000000003</v>
      </c>
      <c r="K67"/>
      <c r="L67" s="9">
        <f>J67</f>
        <v>0.46800000000000003</v>
      </c>
      <c r="M67">
        <f>1.732*J69</f>
        <v>0</v>
      </c>
    </row>
    <row r="68" spans="1:13" s="3" customFormat="1" x14ac:dyDescent="0.25">
      <c r="B68" s="1"/>
      <c r="C68" s="1"/>
      <c r="D68">
        <v>3</v>
      </c>
      <c r="E68" s="9">
        <v>5.2279999999999998</v>
      </c>
      <c r="F68" s="9">
        <v>219.08199999999999</v>
      </c>
      <c r="G68" s="9">
        <v>0</v>
      </c>
      <c r="H68" s="9">
        <v>255</v>
      </c>
      <c r="I68" s="9">
        <v>0</v>
      </c>
      <c r="J68" s="9">
        <v>0</v>
      </c>
      <c r="K68"/>
      <c r="L68" s="9"/>
      <c r="M68"/>
    </row>
    <row r="69" spans="1:13" s="3" customFormat="1" x14ac:dyDescent="0.25">
      <c r="B69" s="1"/>
      <c r="C69" s="1"/>
      <c r="D69">
        <v>4</v>
      </c>
      <c r="E69" s="9">
        <v>5.2279999999999998</v>
      </c>
      <c r="F69" s="9">
        <v>219.08199999999999</v>
      </c>
      <c r="G69" s="9">
        <v>0</v>
      </c>
      <c r="H69" s="9">
        <v>255</v>
      </c>
      <c r="I69" s="9">
        <v>0</v>
      </c>
      <c r="J69" s="9">
        <v>0</v>
      </c>
      <c r="K69"/>
      <c r="L69" s="9"/>
      <c r="M69"/>
    </row>
    <row r="70" spans="1:13" s="3" customFormat="1" x14ac:dyDescent="0.25">
      <c r="B70" s="1"/>
      <c r="C70" s="1"/>
      <c r="D70" s="11"/>
      <c r="E70" s="1"/>
      <c r="F70"/>
      <c r="G70" s="11"/>
      <c r="H70" s="11"/>
      <c r="I70" s="11"/>
      <c r="J70" s="11"/>
    </row>
    <row r="71" spans="1:13" s="3" customFormat="1" x14ac:dyDescent="0.25">
      <c r="B71" s="1"/>
      <c r="C71" s="1"/>
      <c r="D71" s="11"/>
      <c r="E71" s="1"/>
      <c r="F71"/>
      <c r="G71" s="11"/>
      <c r="H71" s="11"/>
      <c r="I71" s="11"/>
      <c r="J71" s="11"/>
    </row>
    <row r="72" spans="1:13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</row>
    <row r="73" spans="1:13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</row>
    <row r="74" spans="1:13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</row>
    <row r="75" spans="1:13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</row>
    <row r="76" spans="1:13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</row>
    <row r="77" spans="1:13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</row>
    <row r="78" spans="1:13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</row>
    <row r="79" spans="1:13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</row>
    <row r="80" spans="1:13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</row>
    <row r="81" spans="1:13" x14ac:dyDescent="0.25">
      <c r="A81">
        <v>9</v>
      </c>
      <c r="B81" s="1" t="s">
        <v>68</v>
      </c>
      <c r="C81" s="1" t="s">
        <v>65</v>
      </c>
      <c r="E81" t="s">
        <v>64</v>
      </c>
      <c r="F81" t="s">
        <v>29</v>
      </c>
      <c r="G81">
        <v>3</v>
      </c>
      <c r="H81">
        <v>0.247</v>
      </c>
      <c r="I81">
        <v>0.19051999999999999</v>
      </c>
      <c r="J81">
        <v>3</v>
      </c>
      <c r="K81">
        <v>0.99299999999999999</v>
      </c>
      <c r="L81">
        <v>0.10738399999999999</v>
      </c>
    </row>
    <row r="83" spans="1:13" x14ac:dyDescent="0.25">
      <c r="E83" t="s">
        <v>373</v>
      </c>
      <c r="F83" t="s">
        <v>374</v>
      </c>
      <c r="G83" t="s">
        <v>375</v>
      </c>
      <c r="H83" t="s">
        <v>376</v>
      </c>
      <c r="I83" t="s">
        <v>377</v>
      </c>
      <c r="J83" t="s">
        <v>378</v>
      </c>
      <c r="L83" t="s">
        <v>379</v>
      </c>
      <c r="M83" t="s">
        <v>380</v>
      </c>
    </row>
    <row r="84" spans="1:13" x14ac:dyDescent="0.25">
      <c r="D84">
        <v>1</v>
      </c>
      <c r="E84" s="9">
        <v>7.0000000000000001E-3</v>
      </c>
      <c r="F84" s="9">
        <v>6.1689999999999996</v>
      </c>
      <c r="G84" s="9">
        <v>0</v>
      </c>
      <c r="H84" s="9">
        <v>67.332999999999998</v>
      </c>
      <c r="I84" s="9">
        <v>-90</v>
      </c>
      <c r="J84" s="9">
        <v>0.99299999999999999</v>
      </c>
      <c r="L84" s="9">
        <f>J84</f>
        <v>0.99299999999999999</v>
      </c>
      <c r="M84">
        <f>1.732*J86</f>
        <v>0.10738399999999999</v>
      </c>
    </row>
    <row r="85" spans="1:13" x14ac:dyDescent="0.25">
      <c r="D85">
        <v>2</v>
      </c>
      <c r="E85" s="9">
        <v>2E-3</v>
      </c>
      <c r="F85" s="9">
        <v>194.982</v>
      </c>
      <c r="G85" s="9">
        <v>0</v>
      </c>
      <c r="H85" s="9">
        <v>255</v>
      </c>
      <c r="I85" s="9">
        <v>-90</v>
      </c>
      <c r="J85" s="9">
        <v>0.247</v>
      </c>
      <c r="L85" s="9">
        <f>J85</f>
        <v>0.247</v>
      </c>
      <c r="M85">
        <f>1.732*J87</f>
        <v>0.19051999999999999</v>
      </c>
    </row>
    <row r="86" spans="1:13" x14ac:dyDescent="0.25">
      <c r="D86">
        <v>3</v>
      </c>
      <c r="E86" s="10">
        <v>4.6910000000000002E-4</v>
      </c>
      <c r="F86" s="9">
        <v>56.7</v>
      </c>
      <c r="G86" s="9">
        <v>4.3330000000000002</v>
      </c>
      <c r="H86" s="9">
        <v>89.332999999999998</v>
      </c>
      <c r="I86" s="9">
        <v>-90</v>
      </c>
      <c r="J86" s="9">
        <v>6.2E-2</v>
      </c>
      <c r="L86" s="9"/>
    </row>
    <row r="87" spans="1:13" x14ac:dyDescent="0.25">
      <c r="D87">
        <v>4</v>
      </c>
      <c r="E87" s="10">
        <v>7.9750000000000003E-4</v>
      </c>
      <c r="F87" s="9">
        <v>38.216000000000001</v>
      </c>
      <c r="G87" s="9">
        <v>4.6669999999999998</v>
      </c>
      <c r="H87" s="9">
        <v>76</v>
      </c>
      <c r="I87" s="9">
        <v>-90</v>
      </c>
      <c r="J87" s="9">
        <v>0.11</v>
      </c>
      <c r="L87" s="9"/>
    </row>
    <row r="94" spans="1:13" x14ac:dyDescent="0.25">
      <c r="A94">
        <v>10</v>
      </c>
      <c r="B94" s="1" t="s">
        <v>125</v>
      </c>
      <c r="C94" t="s">
        <v>65</v>
      </c>
      <c r="E94" t="s">
        <v>127</v>
      </c>
      <c r="F94" t="s">
        <v>29</v>
      </c>
      <c r="G94">
        <v>3</v>
      </c>
      <c r="H94">
        <v>9.4E-2</v>
      </c>
      <c r="I94">
        <v>1.9051999999999999E-2</v>
      </c>
      <c r="J94">
        <v>3</v>
      </c>
      <c r="K94">
        <v>0.19500000000000001</v>
      </c>
      <c r="L94">
        <v>4.3300000000000005E-2</v>
      </c>
    </row>
    <row r="96" spans="1:13" x14ac:dyDescent="0.25">
      <c r="E96" t="s">
        <v>373</v>
      </c>
      <c r="F96" t="s">
        <v>374</v>
      </c>
      <c r="G96" t="s">
        <v>375</v>
      </c>
      <c r="H96" t="s">
        <v>376</v>
      </c>
      <c r="I96" t="s">
        <v>377</v>
      </c>
      <c r="J96" t="s">
        <v>378</v>
      </c>
      <c r="L96" t="s">
        <v>379</v>
      </c>
      <c r="M96" t="s">
        <v>380</v>
      </c>
    </row>
    <row r="97" spans="1:13" x14ac:dyDescent="0.25">
      <c r="D97">
        <v>1</v>
      </c>
      <c r="E97" s="10">
        <v>2.72E-4</v>
      </c>
      <c r="F97" s="9">
        <v>130.852</v>
      </c>
      <c r="G97" s="9">
        <v>68</v>
      </c>
      <c r="H97" s="9">
        <v>255</v>
      </c>
      <c r="I97" s="9">
        <v>-90</v>
      </c>
      <c r="J97" s="9">
        <v>0.19500000000000001</v>
      </c>
      <c r="L97" s="9">
        <f>J97</f>
        <v>0.19500000000000001</v>
      </c>
      <c r="M97">
        <f>1.732*J99</f>
        <v>4.3300000000000005E-2</v>
      </c>
    </row>
    <row r="98" spans="1:13" x14ac:dyDescent="0.25">
      <c r="D98">
        <v>2</v>
      </c>
      <c r="E98" s="10">
        <v>1.3219999999999999E-4</v>
      </c>
      <c r="F98" s="9">
        <v>0.73899999999999999</v>
      </c>
      <c r="G98" s="9">
        <v>0</v>
      </c>
      <c r="H98" s="9">
        <v>34</v>
      </c>
      <c r="I98" s="9">
        <v>-90</v>
      </c>
      <c r="J98" s="9">
        <v>9.4E-2</v>
      </c>
      <c r="L98" s="9">
        <f>J98</f>
        <v>9.4E-2</v>
      </c>
      <c r="M98">
        <f>1.732*J100</f>
        <v>1.9051999999999999E-2</v>
      </c>
    </row>
    <row r="99" spans="1:13" x14ac:dyDescent="0.25">
      <c r="D99">
        <v>3</v>
      </c>
      <c r="E99" s="10">
        <v>3.6399999999999997E-5</v>
      </c>
      <c r="F99" s="9">
        <v>229.053</v>
      </c>
      <c r="G99" s="9">
        <v>119</v>
      </c>
      <c r="H99" s="9">
        <v>255</v>
      </c>
      <c r="I99" s="9">
        <v>-90</v>
      </c>
      <c r="J99" s="9">
        <v>2.5000000000000001E-2</v>
      </c>
      <c r="L99" s="9"/>
    </row>
    <row r="100" spans="1:13" x14ac:dyDescent="0.25">
      <c r="D100">
        <v>4</v>
      </c>
      <c r="E100" s="10">
        <v>1.7240000000000001E-5</v>
      </c>
      <c r="F100" s="9">
        <v>236.11099999999999</v>
      </c>
      <c r="G100" s="9">
        <v>153</v>
      </c>
      <c r="H100" s="9">
        <v>255</v>
      </c>
      <c r="I100" s="9">
        <v>-90</v>
      </c>
      <c r="J100" s="9">
        <v>1.0999999999999999E-2</v>
      </c>
      <c r="L100" s="9"/>
    </row>
    <row r="105" spans="1:13" x14ac:dyDescent="0.25">
      <c r="A105" s="1">
        <v>11</v>
      </c>
      <c r="B105" s="1" t="s">
        <v>168</v>
      </c>
      <c r="C105" s="1" t="s">
        <v>16</v>
      </c>
      <c r="E105" s="1" t="s">
        <v>167</v>
      </c>
      <c r="F105" t="s">
        <v>29</v>
      </c>
      <c r="G105">
        <v>3</v>
      </c>
      <c r="H105">
        <v>0.35399999999999998</v>
      </c>
      <c r="I105">
        <v>7.1012000000000006E-2</v>
      </c>
      <c r="J105">
        <v>3</v>
      </c>
      <c r="K105">
        <v>1.0049999999999999</v>
      </c>
      <c r="L105">
        <v>4.3300000000000005E-2</v>
      </c>
    </row>
    <row r="107" spans="1:13" x14ac:dyDescent="0.25">
      <c r="E107" t="s">
        <v>373</v>
      </c>
      <c r="F107" t="s">
        <v>374</v>
      </c>
      <c r="G107" t="s">
        <v>375</v>
      </c>
      <c r="H107" t="s">
        <v>376</v>
      </c>
      <c r="I107" t="s">
        <v>377</v>
      </c>
      <c r="J107" t="s">
        <v>378</v>
      </c>
      <c r="L107" t="s">
        <v>379</v>
      </c>
      <c r="M107" t="s">
        <v>380</v>
      </c>
    </row>
    <row r="108" spans="1:13" x14ac:dyDescent="0.25">
      <c r="D108">
        <v>1</v>
      </c>
      <c r="E108" s="9">
        <v>8.0000000000000002E-3</v>
      </c>
      <c r="F108" s="9">
        <v>124.176</v>
      </c>
      <c r="G108" s="9">
        <v>11.667</v>
      </c>
      <c r="H108" s="9">
        <v>130</v>
      </c>
      <c r="I108" s="9">
        <v>-90</v>
      </c>
      <c r="J108" s="9">
        <v>1.0049999999999999</v>
      </c>
      <c r="L108" s="9">
        <f>J108</f>
        <v>1.0049999999999999</v>
      </c>
      <c r="M108">
        <f>1.732*J110</f>
        <v>4.3300000000000005E-2</v>
      </c>
    </row>
    <row r="109" spans="1:13" x14ac:dyDescent="0.25">
      <c r="D109">
        <v>2</v>
      </c>
      <c r="E109" s="9">
        <v>3.0000000000000001E-3</v>
      </c>
      <c r="F109" s="9">
        <v>81.347999999999999</v>
      </c>
      <c r="G109" s="9">
        <v>14</v>
      </c>
      <c r="H109" s="9">
        <v>86</v>
      </c>
      <c r="I109" s="9">
        <v>-90</v>
      </c>
      <c r="J109" s="9">
        <v>0.35399999999999998</v>
      </c>
      <c r="L109" s="9">
        <f>J109</f>
        <v>0.35399999999999998</v>
      </c>
      <c r="M109">
        <f>1.732*J111</f>
        <v>7.1012000000000006E-2</v>
      </c>
    </row>
    <row r="110" spans="1:13" x14ac:dyDescent="0.25">
      <c r="D110">
        <v>3</v>
      </c>
      <c r="E110" s="10">
        <v>2.7169999999999999E-4</v>
      </c>
      <c r="F110" s="9">
        <v>83.417000000000002</v>
      </c>
      <c r="G110" s="9">
        <v>28</v>
      </c>
      <c r="H110" s="9">
        <v>136</v>
      </c>
      <c r="I110" s="9">
        <v>-90</v>
      </c>
      <c r="J110" s="9">
        <v>2.5000000000000001E-2</v>
      </c>
      <c r="L110" s="9"/>
    </row>
    <row r="111" spans="1:13" x14ac:dyDescent="0.25">
      <c r="D111">
        <v>4</v>
      </c>
      <c r="E111" s="10">
        <v>4.0759999999999999E-4</v>
      </c>
      <c r="F111" s="9">
        <v>90.667000000000002</v>
      </c>
      <c r="G111" s="9">
        <v>10.667</v>
      </c>
      <c r="H111" s="9">
        <v>138</v>
      </c>
      <c r="I111" s="9">
        <v>-90</v>
      </c>
      <c r="J111" s="9">
        <v>4.1000000000000002E-2</v>
      </c>
      <c r="L111" s="9"/>
    </row>
    <row r="118" spans="1:13" x14ac:dyDescent="0.25">
      <c r="A118">
        <v>12</v>
      </c>
      <c r="B118" t="s">
        <v>182</v>
      </c>
      <c r="C118" s="1" t="s">
        <v>184</v>
      </c>
      <c r="D118" s="1" t="s">
        <v>15</v>
      </c>
      <c r="F118" t="s">
        <v>29</v>
      </c>
      <c r="G118">
        <v>3</v>
      </c>
      <c r="H118">
        <v>0.747</v>
      </c>
      <c r="I118">
        <v>0</v>
      </c>
      <c r="J118">
        <v>3</v>
      </c>
      <c r="K118">
        <v>0.89800000000000002</v>
      </c>
      <c r="L118">
        <v>1.9051999999999999E-2</v>
      </c>
    </row>
    <row r="119" spans="1:13" x14ac:dyDescent="0.25">
      <c r="K119">
        <v>0.747</v>
      </c>
      <c r="L119">
        <v>0</v>
      </c>
    </row>
    <row r="120" spans="1:13" x14ac:dyDescent="0.25">
      <c r="E120" t="s">
        <v>373</v>
      </c>
      <c r="F120" t="s">
        <v>374</v>
      </c>
      <c r="G120" t="s">
        <v>375</v>
      </c>
      <c r="H120" t="s">
        <v>376</v>
      </c>
      <c r="I120" t="s">
        <v>377</v>
      </c>
      <c r="J120" t="s">
        <v>378</v>
      </c>
      <c r="L120" t="s">
        <v>379</v>
      </c>
      <c r="M120" t="s">
        <v>380</v>
      </c>
    </row>
    <row r="121" spans="1:13" x14ac:dyDescent="0.25">
      <c r="D121">
        <v>1</v>
      </c>
      <c r="E121" s="9">
        <v>3.0000000000000001E-3</v>
      </c>
      <c r="F121" s="9">
        <v>71.171999999999997</v>
      </c>
      <c r="G121" s="9">
        <v>29.332999999999998</v>
      </c>
      <c r="H121" s="9">
        <v>180.667</v>
      </c>
      <c r="I121" s="9">
        <v>-90</v>
      </c>
      <c r="J121" s="9">
        <v>0.89800000000000002</v>
      </c>
      <c r="L121" s="9">
        <f>J121</f>
        <v>0.89800000000000002</v>
      </c>
      <c r="M121">
        <f>1.732*J123</f>
        <v>1.9051999999999999E-2</v>
      </c>
    </row>
    <row r="122" spans="1:13" x14ac:dyDescent="0.25">
      <c r="D122">
        <v>2</v>
      </c>
      <c r="E122" s="9">
        <v>3.0000000000000001E-3</v>
      </c>
      <c r="F122" s="9">
        <v>145.958</v>
      </c>
      <c r="G122" s="9">
        <v>41</v>
      </c>
      <c r="H122" s="9">
        <v>179.667</v>
      </c>
      <c r="I122" s="9">
        <v>-90</v>
      </c>
      <c r="J122" s="9">
        <v>0.747</v>
      </c>
      <c r="L122" s="9">
        <f>J122</f>
        <v>0.747</v>
      </c>
      <c r="M122">
        <f>1.732*J124</f>
        <v>0</v>
      </c>
    </row>
    <row r="123" spans="1:13" x14ac:dyDescent="0.25">
      <c r="D123">
        <v>3</v>
      </c>
      <c r="E123" s="10">
        <v>5.6959999999999997E-5</v>
      </c>
      <c r="F123" s="9">
        <v>102.083</v>
      </c>
      <c r="G123" s="9">
        <v>83</v>
      </c>
      <c r="H123" s="9">
        <v>144</v>
      </c>
      <c r="I123" s="9">
        <v>-90</v>
      </c>
      <c r="J123" s="9">
        <v>1.0999999999999999E-2</v>
      </c>
      <c r="L123" s="9"/>
    </row>
    <row r="124" spans="1:13" x14ac:dyDescent="0.25">
      <c r="D124">
        <v>4</v>
      </c>
      <c r="E124" s="9">
        <v>2.4809999999999999</v>
      </c>
      <c r="F124" s="9">
        <v>225.43799999999999</v>
      </c>
      <c r="G124" s="9">
        <v>0</v>
      </c>
      <c r="H124" s="9">
        <v>255</v>
      </c>
      <c r="I124" s="9">
        <v>0</v>
      </c>
      <c r="J124" s="9">
        <v>0</v>
      </c>
      <c r="L124" s="9"/>
    </row>
    <row r="126" spans="1:13" x14ac:dyDescent="0.25">
      <c r="A126" s="1">
        <v>13</v>
      </c>
      <c r="B126" s="1" t="s">
        <v>187</v>
      </c>
      <c r="C126" s="1" t="s">
        <v>190</v>
      </c>
      <c r="E126" s="1" t="s">
        <v>189</v>
      </c>
      <c r="F126" t="s">
        <v>29</v>
      </c>
      <c r="G126">
        <v>3</v>
      </c>
      <c r="H126">
        <v>0.40100000000000002</v>
      </c>
      <c r="I126">
        <v>7.1012000000000006E-2</v>
      </c>
      <c r="J126">
        <v>3</v>
      </c>
      <c r="K126">
        <v>0.98599999999999999</v>
      </c>
      <c r="L126">
        <v>0</v>
      </c>
    </row>
    <row r="128" spans="1:13" x14ac:dyDescent="0.25">
      <c r="E128" t="s">
        <v>373</v>
      </c>
      <c r="F128" t="s">
        <v>374</v>
      </c>
      <c r="G128" t="s">
        <v>375</v>
      </c>
      <c r="H128" t="s">
        <v>376</v>
      </c>
      <c r="I128" t="s">
        <v>377</v>
      </c>
      <c r="J128" t="s">
        <v>378</v>
      </c>
      <c r="L128" t="s">
        <v>379</v>
      </c>
      <c r="M128" t="s">
        <v>380</v>
      </c>
    </row>
    <row r="129" spans="1:13" x14ac:dyDescent="0.25">
      <c r="D129">
        <v>1</v>
      </c>
      <c r="E129" s="9">
        <v>7.0000000000000001E-3</v>
      </c>
      <c r="F129" s="9">
        <v>253.10499999999999</v>
      </c>
      <c r="G129" s="9">
        <v>150.667</v>
      </c>
      <c r="H129" s="9">
        <v>255</v>
      </c>
      <c r="I129" s="9">
        <v>-90</v>
      </c>
      <c r="J129" s="9">
        <v>0.98599999999999999</v>
      </c>
      <c r="L129" s="9">
        <f>J129</f>
        <v>0.98599999999999999</v>
      </c>
      <c r="M129">
        <f>1.732*J131</f>
        <v>0</v>
      </c>
    </row>
    <row r="130" spans="1:13" x14ac:dyDescent="0.25">
      <c r="D130">
        <v>2</v>
      </c>
      <c r="E130" s="9">
        <v>3.0000000000000001E-3</v>
      </c>
      <c r="F130" s="9">
        <v>13.25</v>
      </c>
      <c r="G130" s="9">
        <v>0</v>
      </c>
      <c r="H130" s="9">
        <v>255</v>
      </c>
      <c r="I130" s="9">
        <v>-90</v>
      </c>
      <c r="J130" s="9">
        <v>0.40100000000000002</v>
      </c>
      <c r="L130" s="9">
        <f>J130</f>
        <v>0.40100000000000002</v>
      </c>
      <c r="M130">
        <f>1.732*J132</f>
        <v>7.1012000000000006E-2</v>
      </c>
    </row>
    <row r="131" spans="1:13" x14ac:dyDescent="0.25">
      <c r="D131">
        <v>3</v>
      </c>
      <c r="E131" s="9">
        <v>11.358000000000001</v>
      </c>
      <c r="F131" s="9">
        <v>219.012</v>
      </c>
      <c r="G131" s="9">
        <v>0</v>
      </c>
      <c r="H131" s="9">
        <v>255</v>
      </c>
      <c r="I131" s="9">
        <v>0</v>
      </c>
      <c r="J131" s="9">
        <v>0</v>
      </c>
      <c r="L131" s="9"/>
    </row>
    <row r="132" spans="1:13" x14ac:dyDescent="0.25">
      <c r="D132">
        <v>4</v>
      </c>
      <c r="E132" s="10">
        <v>3.2390000000000001E-4</v>
      </c>
      <c r="F132" s="9">
        <v>110.286</v>
      </c>
      <c r="G132" s="9">
        <v>87.332999999999998</v>
      </c>
      <c r="H132" s="9">
        <v>137.333</v>
      </c>
      <c r="I132" s="9">
        <v>-90</v>
      </c>
      <c r="J132" s="9">
        <v>4.1000000000000002E-2</v>
      </c>
      <c r="L132" s="9"/>
    </row>
    <row r="136" spans="1:13" s="1" customFormat="1" x14ac:dyDescent="0.25">
      <c r="A136" s="1">
        <v>14</v>
      </c>
      <c r="B136" s="1" t="s">
        <v>94</v>
      </c>
      <c r="C136" s="1" t="s">
        <v>65</v>
      </c>
      <c r="E136" s="1" t="s">
        <v>198</v>
      </c>
      <c r="F136" t="s">
        <v>29</v>
      </c>
      <c r="G136">
        <v>3</v>
      </c>
      <c r="H136">
        <v>0.39200000000000002</v>
      </c>
      <c r="I136">
        <v>0.109116</v>
      </c>
      <c r="J136">
        <v>3</v>
      </c>
      <c r="K136" s="1">
        <v>0.95599999999999996</v>
      </c>
      <c r="L136" s="1">
        <v>0.14548800000000001</v>
      </c>
    </row>
    <row r="137" spans="1:13" x14ac:dyDescent="0.25">
      <c r="K137">
        <v>0.39200000000000002</v>
      </c>
      <c r="L137">
        <v>0.109116</v>
      </c>
    </row>
    <row r="138" spans="1:13" x14ac:dyDescent="0.25">
      <c r="E138" t="s">
        <v>373</v>
      </c>
      <c r="F138" t="s">
        <v>374</v>
      </c>
      <c r="G138" t="s">
        <v>375</v>
      </c>
      <c r="H138" t="s">
        <v>376</v>
      </c>
      <c r="I138" t="s">
        <v>377</v>
      </c>
      <c r="J138" t="s">
        <v>378</v>
      </c>
      <c r="L138" t="s">
        <v>379</v>
      </c>
      <c r="M138" t="s">
        <v>380</v>
      </c>
    </row>
    <row r="139" spans="1:13" x14ac:dyDescent="0.25">
      <c r="D139">
        <v>1</v>
      </c>
      <c r="E139" s="9">
        <v>5.0000000000000001E-3</v>
      </c>
      <c r="F139" s="9">
        <v>139.77199999999999</v>
      </c>
      <c r="G139" s="9">
        <v>5.3330000000000002</v>
      </c>
      <c r="H139" s="9">
        <v>153.333</v>
      </c>
      <c r="I139" s="9">
        <v>-90</v>
      </c>
      <c r="J139" s="9">
        <v>0.95599999999999996</v>
      </c>
      <c r="L139" s="9">
        <f>J139</f>
        <v>0.95599999999999996</v>
      </c>
      <c r="M139">
        <f>1.732*J141</f>
        <v>0.14548800000000001</v>
      </c>
    </row>
    <row r="140" spans="1:13" x14ac:dyDescent="0.25">
      <c r="D140">
        <v>2</v>
      </c>
      <c r="E140" s="9">
        <v>2E-3</v>
      </c>
      <c r="F140" s="9">
        <v>98.048000000000002</v>
      </c>
      <c r="G140" s="9">
        <v>0</v>
      </c>
      <c r="H140" s="9">
        <v>120.333</v>
      </c>
      <c r="I140" s="9">
        <v>-90</v>
      </c>
      <c r="J140" s="9">
        <v>0.39200000000000002</v>
      </c>
      <c r="L140" s="9">
        <f>J140</f>
        <v>0.39200000000000002</v>
      </c>
      <c r="M140">
        <f>1.732*J142</f>
        <v>0.109116</v>
      </c>
    </row>
    <row r="141" spans="1:13" x14ac:dyDescent="0.25">
      <c r="D141">
        <v>3</v>
      </c>
      <c r="E141" s="10">
        <v>4.6440000000000001E-4</v>
      </c>
      <c r="F141" s="9">
        <v>214.72499999999999</v>
      </c>
      <c r="G141" s="9">
        <v>33</v>
      </c>
      <c r="H141" s="9">
        <v>255</v>
      </c>
      <c r="I141" s="9">
        <v>-90</v>
      </c>
      <c r="J141" s="9">
        <v>8.4000000000000005E-2</v>
      </c>
      <c r="L141" s="9"/>
    </row>
    <row r="142" spans="1:13" x14ac:dyDescent="0.25">
      <c r="D142">
        <v>4</v>
      </c>
      <c r="E142" s="10">
        <v>3.5510000000000001E-4</v>
      </c>
      <c r="F142" s="9">
        <v>71.872</v>
      </c>
      <c r="G142" s="9">
        <v>5.3330000000000002</v>
      </c>
      <c r="H142" s="9">
        <v>131.667</v>
      </c>
      <c r="I142" s="9">
        <v>-90</v>
      </c>
      <c r="J142" s="9">
        <v>6.3E-2</v>
      </c>
      <c r="L142" s="9"/>
    </row>
    <row r="146" spans="1:13" s="1" customFormat="1" x14ac:dyDescent="0.25">
      <c r="F146"/>
      <c r="G146"/>
      <c r="H146"/>
      <c r="I146"/>
      <c r="J146"/>
    </row>
    <row r="154" spans="1:13" s="1" customFormat="1" x14ac:dyDescent="0.25">
      <c r="A154" s="1">
        <v>15</v>
      </c>
      <c r="B154" s="1" t="s">
        <v>214</v>
      </c>
      <c r="C154" s="1" t="s">
        <v>65</v>
      </c>
      <c r="E154" s="1" t="s">
        <v>216</v>
      </c>
      <c r="F154" t="s">
        <v>29</v>
      </c>
      <c r="G154">
        <v>3</v>
      </c>
      <c r="H154">
        <v>0.27400000000000002</v>
      </c>
      <c r="I154">
        <v>7.1012000000000006E-2</v>
      </c>
      <c r="J154">
        <v>3</v>
      </c>
      <c r="K154" s="1">
        <v>1.127</v>
      </c>
      <c r="L154" s="1">
        <v>0.24421199999999998</v>
      </c>
    </row>
    <row r="156" spans="1:13" x14ac:dyDescent="0.25">
      <c r="E156" t="s">
        <v>373</v>
      </c>
      <c r="F156" t="s">
        <v>374</v>
      </c>
      <c r="G156" t="s">
        <v>375</v>
      </c>
      <c r="H156" t="s">
        <v>376</v>
      </c>
      <c r="I156" t="s">
        <v>377</v>
      </c>
      <c r="J156" t="s">
        <v>378</v>
      </c>
      <c r="L156" t="s">
        <v>379</v>
      </c>
      <c r="M156" t="s">
        <v>380</v>
      </c>
    </row>
    <row r="157" spans="1:13" x14ac:dyDescent="0.25">
      <c r="D157">
        <v>1</v>
      </c>
      <c r="E157" s="9">
        <v>5.0000000000000001E-3</v>
      </c>
      <c r="F157" s="9">
        <v>91.992999999999995</v>
      </c>
      <c r="G157" s="9">
        <v>79</v>
      </c>
      <c r="H157" s="9">
        <v>176.333</v>
      </c>
      <c r="I157" s="9">
        <v>-90</v>
      </c>
      <c r="J157" s="9">
        <v>1.127</v>
      </c>
      <c r="L157" s="9">
        <f>J157</f>
        <v>1.127</v>
      </c>
      <c r="M157">
        <f>1.732*J159</f>
        <v>0.24421199999999998</v>
      </c>
    </row>
    <row r="158" spans="1:13" x14ac:dyDescent="0.25">
      <c r="D158">
        <v>2</v>
      </c>
      <c r="E158" s="9">
        <v>1E-3</v>
      </c>
      <c r="F158" s="9">
        <v>162.77600000000001</v>
      </c>
      <c r="G158" s="9">
        <v>61</v>
      </c>
      <c r="H158" s="9">
        <v>176.333</v>
      </c>
      <c r="I158" s="9">
        <v>-90</v>
      </c>
      <c r="J158" s="9">
        <v>0.27400000000000002</v>
      </c>
      <c r="L158" s="9">
        <f>J158</f>
        <v>0.27400000000000002</v>
      </c>
      <c r="M158">
        <f>1.732*J160</f>
        <v>7.1012000000000006E-2</v>
      </c>
    </row>
    <row r="159" spans="1:13" x14ac:dyDescent="0.25">
      <c r="D159">
        <v>3</v>
      </c>
      <c r="E159" s="10">
        <v>6.0139999999999998E-4</v>
      </c>
      <c r="F159" s="9">
        <v>133.62899999999999</v>
      </c>
      <c r="G159" s="9">
        <v>59</v>
      </c>
      <c r="H159" s="9">
        <v>159</v>
      </c>
      <c r="I159" s="9">
        <v>-90</v>
      </c>
      <c r="J159" s="9">
        <v>0.14099999999999999</v>
      </c>
      <c r="L159" s="9"/>
    </row>
    <row r="160" spans="1:13" x14ac:dyDescent="0.25">
      <c r="D160">
        <v>4</v>
      </c>
      <c r="E160" s="10">
        <v>1.8900000000000001E-4</v>
      </c>
      <c r="F160" s="9">
        <v>92.879000000000005</v>
      </c>
      <c r="G160" s="9">
        <v>40</v>
      </c>
      <c r="H160" s="9">
        <v>161</v>
      </c>
      <c r="I160" s="9">
        <v>-90</v>
      </c>
      <c r="J160" s="9">
        <v>4.1000000000000002E-2</v>
      </c>
      <c r="L160" s="9"/>
    </row>
    <row r="164" spans="1:13" s="1" customFormat="1" x14ac:dyDescent="0.25">
      <c r="A164">
        <v>16</v>
      </c>
      <c r="B164" s="1" t="s">
        <v>220</v>
      </c>
      <c r="C164" s="1" t="s">
        <v>65</v>
      </c>
      <c r="E164" s="1" t="s">
        <v>222</v>
      </c>
      <c r="F164" s="1" t="s">
        <v>223</v>
      </c>
      <c r="G164" s="1">
        <v>3</v>
      </c>
      <c r="H164">
        <v>0.42199999999999999</v>
      </c>
      <c r="I164">
        <v>7.9671999999999993E-2</v>
      </c>
      <c r="J164" s="1">
        <v>3</v>
      </c>
      <c r="K164" s="1">
        <v>0.83799999999999997</v>
      </c>
      <c r="L164" s="1">
        <v>0.12643599999999999</v>
      </c>
    </row>
    <row r="166" spans="1:13" x14ac:dyDescent="0.25">
      <c r="E166" t="s">
        <v>373</v>
      </c>
      <c r="F166" t="s">
        <v>374</v>
      </c>
      <c r="G166" t="s">
        <v>375</v>
      </c>
      <c r="H166" t="s">
        <v>376</v>
      </c>
      <c r="I166" t="s">
        <v>377</v>
      </c>
      <c r="J166" t="s">
        <v>378</v>
      </c>
      <c r="L166" t="s">
        <v>379</v>
      </c>
      <c r="M166" t="s">
        <v>380</v>
      </c>
    </row>
    <row r="167" spans="1:13" x14ac:dyDescent="0.25">
      <c r="D167">
        <v>1</v>
      </c>
      <c r="E167" s="9">
        <v>6.0000000000000001E-3</v>
      </c>
      <c r="F167" s="9">
        <v>243.65600000000001</v>
      </c>
      <c r="G167" s="9">
        <v>104</v>
      </c>
      <c r="H167" s="9">
        <v>255</v>
      </c>
      <c r="I167" s="9">
        <v>-90</v>
      </c>
      <c r="J167" s="9">
        <v>0.83799999999999997</v>
      </c>
      <c r="L167" s="9">
        <f>J167</f>
        <v>0.83799999999999997</v>
      </c>
      <c r="M167">
        <f>1.732*J169</f>
        <v>0.12643599999999999</v>
      </c>
    </row>
    <row r="168" spans="1:13" x14ac:dyDescent="0.25">
      <c r="D168">
        <v>2</v>
      </c>
      <c r="E168" s="9">
        <v>3.0000000000000001E-3</v>
      </c>
      <c r="F168" s="9">
        <v>26.353999999999999</v>
      </c>
      <c r="G168" s="9">
        <v>8</v>
      </c>
      <c r="H168" s="9">
        <v>84.667000000000002</v>
      </c>
      <c r="I168" s="9">
        <v>-90</v>
      </c>
      <c r="J168" s="9">
        <v>0.42199999999999999</v>
      </c>
      <c r="L168" s="9">
        <f>J168</f>
        <v>0.42199999999999999</v>
      </c>
      <c r="M168">
        <f>1.732*J170</f>
        <v>7.9671999999999993E-2</v>
      </c>
    </row>
    <row r="169" spans="1:13" x14ac:dyDescent="0.25">
      <c r="D169">
        <v>3</v>
      </c>
      <c r="E169" s="10">
        <v>5.2280000000000002E-4</v>
      </c>
      <c r="F169" s="9">
        <v>103.306</v>
      </c>
      <c r="G169" s="9">
        <v>68.667000000000002</v>
      </c>
      <c r="H169" s="9">
        <v>140</v>
      </c>
      <c r="I169" s="9">
        <v>-90</v>
      </c>
      <c r="J169" s="9">
        <v>7.2999999999999995E-2</v>
      </c>
      <c r="L169" s="9"/>
    </row>
    <row r="170" spans="1:13" x14ac:dyDescent="0.25">
      <c r="D170">
        <v>4</v>
      </c>
      <c r="E170" s="10">
        <v>3.4850000000000001E-4</v>
      </c>
      <c r="F170" s="9">
        <v>84</v>
      </c>
      <c r="G170" s="9">
        <v>55</v>
      </c>
      <c r="H170" s="9">
        <v>104.333</v>
      </c>
      <c r="I170" s="9">
        <v>-90</v>
      </c>
      <c r="J170" s="9">
        <v>4.5999999999999999E-2</v>
      </c>
      <c r="L170" s="9"/>
    </row>
    <row r="173" spans="1:13" s="1" customFormat="1" x14ac:dyDescent="0.25">
      <c r="A173" s="1">
        <v>17</v>
      </c>
      <c r="B173" s="1" t="s">
        <v>243</v>
      </c>
      <c r="C173" s="1" t="s">
        <v>65</v>
      </c>
      <c r="E173" s="1" t="s">
        <v>245</v>
      </c>
      <c r="F173" t="s">
        <v>29</v>
      </c>
      <c r="G173">
        <v>3</v>
      </c>
      <c r="H173">
        <v>0.12</v>
      </c>
      <c r="I173">
        <v>3.2908E-2</v>
      </c>
      <c r="J173">
        <v>3</v>
      </c>
      <c r="K173">
        <v>0.23</v>
      </c>
      <c r="L173">
        <v>5.1960000000000001E-3</v>
      </c>
    </row>
    <row r="175" spans="1:13" x14ac:dyDescent="0.25">
      <c r="E175" t="s">
        <v>373</v>
      </c>
      <c r="F175" t="s">
        <v>374</v>
      </c>
      <c r="G175" t="s">
        <v>375</v>
      </c>
      <c r="H175" t="s">
        <v>376</v>
      </c>
      <c r="I175" t="s">
        <v>377</v>
      </c>
      <c r="J175" t="s">
        <v>378</v>
      </c>
      <c r="L175" t="s">
        <v>379</v>
      </c>
      <c r="M175" t="s">
        <v>380</v>
      </c>
    </row>
    <row r="176" spans="1:13" x14ac:dyDescent="0.25">
      <c r="D176">
        <v>1</v>
      </c>
      <c r="E176" s="10">
        <v>9.4599999999999996E-5</v>
      </c>
      <c r="F176" s="9">
        <v>3.484</v>
      </c>
      <c r="G176" s="9">
        <v>0</v>
      </c>
      <c r="H176" s="9">
        <v>238</v>
      </c>
      <c r="I176" s="9">
        <v>-90</v>
      </c>
      <c r="J176" s="9">
        <v>0.12</v>
      </c>
      <c r="L176" s="9">
        <f>J176</f>
        <v>0.12</v>
      </c>
      <c r="M176">
        <f>1.732*J178</f>
        <v>3.2908E-2</v>
      </c>
    </row>
    <row r="177" spans="1:13" x14ac:dyDescent="0.25">
      <c r="D177">
        <v>2</v>
      </c>
      <c r="E177" s="10">
        <v>1.8009999999999999E-4</v>
      </c>
      <c r="F177" s="9">
        <v>158.685</v>
      </c>
      <c r="G177" s="9">
        <v>0</v>
      </c>
      <c r="H177" s="9">
        <v>168.333</v>
      </c>
      <c r="I177" s="9">
        <v>-90</v>
      </c>
      <c r="J177" s="9">
        <v>0.23</v>
      </c>
      <c r="L177" s="9">
        <f>J177</f>
        <v>0.23</v>
      </c>
      <c r="M177">
        <f>1.732*J179</f>
        <v>5.1960000000000001E-3</v>
      </c>
    </row>
    <row r="178" spans="1:13" x14ac:dyDescent="0.25">
      <c r="D178">
        <v>3</v>
      </c>
      <c r="E178" s="10">
        <v>1.526E-5</v>
      </c>
      <c r="F178" s="9">
        <v>120.56</v>
      </c>
      <c r="G178" s="9">
        <v>75</v>
      </c>
      <c r="H178" s="9">
        <v>130</v>
      </c>
      <c r="I178" s="9">
        <v>-90</v>
      </c>
      <c r="J178" s="9">
        <v>1.9E-2</v>
      </c>
      <c r="L178" s="9"/>
    </row>
    <row r="179" spans="1:13" x14ac:dyDescent="0.25">
      <c r="D179">
        <v>4</v>
      </c>
      <c r="E179" s="10">
        <v>3.0520000000000002E-6</v>
      </c>
      <c r="F179" s="9">
        <v>179.2</v>
      </c>
      <c r="G179" s="9">
        <v>105</v>
      </c>
      <c r="H179" s="9">
        <v>232</v>
      </c>
      <c r="I179" s="9">
        <v>-90</v>
      </c>
      <c r="J179" s="9">
        <v>3.0000000000000001E-3</v>
      </c>
      <c r="L179" s="9"/>
    </row>
    <row r="186" spans="1:13" s="1" customFormat="1" x14ac:dyDescent="0.25">
      <c r="A186" s="1">
        <v>18</v>
      </c>
      <c r="B186" s="1" t="s">
        <v>292</v>
      </c>
      <c r="C186" s="1" t="s">
        <v>295</v>
      </c>
      <c r="E186" s="1" t="s">
        <v>294</v>
      </c>
      <c r="F186" t="s">
        <v>29</v>
      </c>
      <c r="G186">
        <v>3</v>
      </c>
      <c r="H186">
        <v>1.944</v>
      </c>
      <c r="I186">
        <v>0</v>
      </c>
      <c r="J186">
        <v>3</v>
      </c>
      <c r="K186">
        <v>2.4340000000000002</v>
      </c>
      <c r="L186">
        <v>0.23901600000000001</v>
      </c>
    </row>
    <row r="188" spans="1:13" x14ac:dyDescent="0.25">
      <c r="E188" t="s">
        <v>373</v>
      </c>
      <c r="F188" t="s">
        <v>374</v>
      </c>
      <c r="G188" t="s">
        <v>375</v>
      </c>
      <c r="H188" t="s">
        <v>376</v>
      </c>
      <c r="I188" t="s">
        <v>377</v>
      </c>
      <c r="J188" t="s">
        <v>378</v>
      </c>
      <c r="L188" t="s">
        <v>379</v>
      </c>
      <c r="M188" t="s">
        <v>380</v>
      </c>
    </row>
    <row r="189" spans="1:13" x14ac:dyDescent="0.25">
      <c r="D189">
        <v>1</v>
      </c>
      <c r="E189" s="9">
        <v>0.03</v>
      </c>
      <c r="F189" s="9">
        <v>34.945</v>
      </c>
      <c r="G189" s="9">
        <v>31.667000000000002</v>
      </c>
      <c r="H189" s="9">
        <v>238</v>
      </c>
      <c r="I189" s="9">
        <v>-90</v>
      </c>
      <c r="J189" s="9">
        <v>1.944</v>
      </c>
      <c r="L189" s="9">
        <f>J189</f>
        <v>1.944</v>
      </c>
      <c r="M189">
        <f>1.732*J191</f>
        <v>0</v>
      </c>
    </row>
    <row r="190" spans="1:13" x14ac:dyDescent="0.25">
      <c r="D190">
        <v>2</v>
      </c>
      <c r="E190" s="9">
        <v>3.6999999999999998E-2</v>
      </c>
      <c r="F190" s="9">
        <v>160.73099999999999</v>
      </c>
      <c r="G190" s="9">
        <v>55.667000000000002</v>
      </c>
      <c r="H190" s="9">
        <v>176.667</v>
      </c>
      <c r="I190" s="9">
        <v>-90</v>
      </c>
      <c r="J190" s="9">
        <v>2.4340000000000002</v>
      </c>
      <c r="L190" s="9">
        <f>J190</f>
        <v>2.4340000000000002</v>
      </c>
      <c r="M190">
        <f>1.732*J192</f>
        <v>0.23901600000000001</v>
      </c>
    </row>
    <row r="191" spans="1:13" x14ac:dyDescent="0.25">
      <c r="D191">
        <v>3</v>
      </c>
      <c r="E191" s="9">
        <v>32.402999999999999</v>
      </c>
      <c r="F191" s="9">
        <v>212.33</v>
      </c>
      <c r="G191" s="9">
        <v>18</v>
      </c>
      <c r="H191" s="9">
        <v>255</v>
      </c>
      <c r="I191" s="9">
        <v>0</v>
      </c>
      <c r="J191" s="9">
        <v>0</v>
      </c>
      <c r="L191" s="9"/>
    </row>
    <row r="192" spans="1:13" x14ac:dyDescent="0.25">
      <c r="D192">
        <v>4</v>
      </c>
      <c r="E192" s="9">
        <v>2E-3</v>
      </c>
      <c r="F192" s="9">
        <v>37.232999999999997</v>
      </c>
      <c r="G192" s="9">
        <v>29.332999999999998</v>
      </c>
      <c r="H192" s="9">
        <v>68.332999999999998</v>
      </c>
      <c r="I192" s="9">
        <v>-90</v>
      </c>
      <c r="J192" s="9">
        <v>0.13800000000000001</v>
      </c>
      <c r="L192" s="9"/>
    </row>
    <row r="195" spans="1:13" s="1" customFormat="1" x14ac:dyDescent="0.25">
      <c r="A195" s="1">
        <v>19</v>
      </c>
      <c r="B195" s="1" t="s">
        <v>311</v>
      </c>
      <c r="C195" s="1" t="s">
        <v>295</v>
      </c>
      <c r="E195" s="1" t="s">
        <v>299</v>
      </c>
      <c r="F195" t="s">
        <v>29</v>
      </c>
      <c r="G195">
        <v>3</v>
      </c>
      <c r="H195">
        <v>0.32100000000000001</v>
      </c>
      <c r="I195">
        <v>0</v>
      </c>
      <c r="J195">
        <v>3</v>
      </c>
      <c r="K195" s="1">
        <v>1.022</v>
      </c>
      <c r="L195" s="1">
        <v>0</v>
      </c>
    </row>
    <row r="197" spans="1:13" x14ac:dyDescent="0.25">
      <c r="E197" t="s">
        <v>373</v>
      </c>
      <c r="F197" t="s">
        <v>374</v>
      </c>
      <c r="G197" t="s">
        <v>375</v>
      </c>
      <c r="H197" t="s">
        <v>376</v>
      </c>
      <c r="I197" t="s">
        <v>377</v>
      </c>
      <c r="J197" t="s">
        <v>378</v>
      </c>
      <c r="L197" t="s">
        <v>379</v>
      </c>
      <c r="M197" t="s">
        <v>380</v>
      </c>
    </row>
    <row r="198" spans="1:13" x14ac:dyDescent="0.25">
      <c r="D198">
        <v>1</v>
      </c>
      <c r="E198" s="9">
        <v>4.0000000000000001E-3</v>
      </c>
      <c r="F198" s="9">
        <v>76.822999999999993</v>
      </c>
      <c r="G198" s="9">
        <v>51</v>
      </c>
      <c r="H198" s="9">
        <v>255</v>
      </c>
      <c r="I198" s="9">
        <v>-90</v>
      </c>
      <c r="J198" s="9">
        <v>1.022</v>
      </c>
      <c r="L198" s="9">
        <f>J198</f>
        <v>1.022</v>
      </c>
      <c r="M198">
        <f>1.732*J200</f>
        <v>0</v>
      </c>
    </row>
    <row r="199" spans="1:13" x14ac:dyDescent="0.25">
      <c r="D199">
        <v>2</v>
      </c>
      <c r="E199" s="9">
        <v>1E-3</v>
      </c>
      <c r="F199" s="9">
        <v>151.744</v>
      </c>
      <c r="G199" s="9">
        <v>101.541</v>
      </c>
      <c r="H199" s="9">
        <v>238</v>
      </c>
      <c r="I199" s="9">
        <v>-90.774000000000001</v>
      </c>
      <c r="J199" s="9">
        <v>0.32100000000000001</v>
      </c>
      <c r="L199" s="9">
        <f>J199</f>
        <v>0.32100000000000001</v>
      </c>
      <c r="M199">
        <f>1.732*J201</f>
        <v>0</v>
      </c>
    </row>
    <row r="200" spans="1:13" x14ac:dyDescent="0.25">
      <c r="D200">
        <v>3</v>
      </c>
      <c r="E200" s="9">
        <v>2.6549999999999998</v>
      </c>
      <c r="F200" s="9">
        <v>220.876</v>
      </c>
      <c r="G200" s="9">
        <v>0</v>
      </c>
      <c r="H200" s="9">
        <v>255</v>
      </c>
      <c r="I200" s="9">
        <v>0</v>
      </c>
      <c r="J200" s="9">
        <v>0</v>
      </c>
      <c r="L200" s="9"/>
    </row>
    <row r="201" spans="1:13" x14ac:dyDescent="0.25">
      <c r="D201">
        <v>4</v>
      </c>
      <c r="E201" s="9">
        <v>2.6549999999999998</v>
      </c>
      <c r="F201" s="9">
        <v>220.876</v>
      </c>
      <c r="G201" s="9">
        <v>0</v>
      </c>
      <c r="H201" s="9">
        <v>255</v>
      </c>
      <c r="I201" s="9">
        <v>0</v>
      </c>
      <c r="J201" s="9">
        <v>0</v>
      </c>
      <c r="L201" s="9"/>
    </row>
    <row r="203" spans="1:13" s="1" customFormat="1" x14ac:dyDescent="0.25">
      <c r="A203" s="1">
        <v>20</v>
      </c>
      <c r="B203" s="1" t="s">
        <v>311</v>
      </c>
      <c r="C203" s="1" t="s">
        <v>295</v>
      </c>
      <c r="E203" s="1" t="s">
        <v>315</v>
      </c>
      <c r="F203" t="s">
        <v>29</v>
      </c>
      <c r="G203">
        <v>3</v>
      </c>
      <c r="H203">
        <v>3.5999999999999997E-2</v>
      </c>
      <c r="I203">
        <v>1.5587999999999999E-2</v>
      </c>
      <c r="J203">
        <v>3</v>
      </c>
      <c r="K203" s="1">
        <v>9.9000000000000005E-2</v>
      </c>
      <c r="L203" s="1">
        <v>2.598E-2</v>
      </c>
    </row>
    <row r="204" spans="1:13" x14ac:dyDescent="0.25">
      <c r="K204">
        <v>3.5999999999999997E-2</v>
      </c>
      <c r="L204">
        <v>1.5587999999999999E-2</v>
      </c>
    </row>
    <row r="205" spans="1:13" x14ac:dyDescent="0.25">
      <c r="E205" t="s">
        <v>373</v>
      </c>
      <c r="F205" t="s">
        <v>374</v>
      </c>
      <c r="G205" t="s">
        <v>375</v>
      </c>
      <c r="H205" t="s">
        <v>376</v>
      </c>
      <c r="I205" t="s">
        <v>377</v>
      </c>
      <c r="J205" t="s">
        <v>378</v>
      </c>
      <c r="L205" t="s">
        <v>379</v>
      </c>
      <c r="M205" t="s">
        <v>380</v>
      </c>
    </row>
    <row r="206" spans="1:13" x14ac:dyDescent="0.25">
      <c r="D206">
        <v>1</v>
      </c>
      <c r="E206" s="10">
        <v>4.9020000000000002E-5</v>
      </c>
      <c r="F206" s="9">
        <v>126.697</v>
      </c>
      <c r="G206" s="9">
        <v>119</v>
      </c>
      <c r="H206" s="9">
        <v>187</v>
      </c>
      <c r="I206" s="9">
        <v>-90</v>
      </c>
      <c r="J206" s="9">
        <v>9.9000000000000005E-2</v>
      </c>
      <c r="L206" s="9">
        <f>J206</f>
        <v>9.9000000000000005E-2</v>
      </c>
      <c r="M206">
        <f>1.732*J208</f>
        <v>2.598E-2</v>
      </c>
    </row>
    <row r="207" spans="1:13" x14ac:dyDescent="0.25">
      <c r="D207">
        <v>2</v>
      </c>
      <c r="E207" s="10">
        <v>1.8050000000000002E-5</v>
      </c>
      <c r="F207" s="9">
        <v>5.2839999999999998</v>
      </c>
      <c r="G207" s="9">
        <v>0</v>
      </c>
      <c r="H207" s="9">
        <v>204</v>
      </c>
      <c r="I207" s="9">
        <v>-90</v>
      </c>
      <c r="J207" s="9">
        <v>3.5999999999999997E-2</v>
      </c>
      <c r="L207" s="9">
        <f>J207</f>
        <v>3.5999999999999997E-2</v>
      </c>
      <c r="M207">
        <f>1.732*J209</f>
        <v>1.5587999999999999E-2</v>
      </c>
    </row>
    <row r="208" spans="1:13" x14ac:dyDescent="0.25">
      <c r="D208">
        <v>3</v>
      </c>
      <c r="E208" s="10">
        <v>7.5599999999999996E-6</v>
      </c>
      <c r="F208" s="9">
        <v>60.871000000000002</v>
      </c>
      <c r="G208" s="9">
        <v>0</v>
      </c>
      <c r="H208" s="9">
        <v>119</v>
      </c>
      <c r="I208" s="9">
        <v>-90</v>
      </c>
      <c r="J208" s="9">
        <v>1.4999999999999999E-2</v>
      </c>
      <c r="L208" s="9"/>
    </row>
    <row r="209" spans="1:13" x14ac:dyDescent="0.25">
      <c r="D209">
        <v>4</v>
      </c>
      <c r="E209" s="10">
        <v>4.6330000000000004E-6</v>
      </c>
      <c r="F209" s="9">
        <v>103.789</v>
      </c>
      <c r="G209" s="9">
        <v>17</v>
      </c>
      <c r="H209" s="9">
        <v>136</v>
      </c>
      <c r="I209" s="9">
        <v>-90</v>
      </c>
      <c r="J209" s="9">
        <v>8.9999999999999993E-3</v>
      </c>
      <c r="L209" s="9"/>
    </row>
    <row r="211" spans="1:13" s="1" customFormat="1" x14ac:dyDescent="0.25">
      <c r="A211" s="1">
        <v>21</v>
      </c>
      <c r="B211" s="1" t="s">
        <v>317</v>
      </c>
      <c r="C211" s="1" t="s">
        <v>295</v>
      </c>
      <c r="E211" s="1" t="s">
        <v>319</v>
      </c>
      <c r="F211" t="s">
        <v>29</v>
      </c>
      <c r="G211">
        <v>3</v>
      </c>
      <c r="H211">
        <v>0.63300000000000001</v>
      </c>
      <c r="I211">
        <v>4.8495999999999997E-2</v>
      </c>
      <c r="J211">
        <v>3</v>
      </c>
      <c r="K211" s="1">
        <v>0.91200000000000003</v>
      </c>
      <c r="L211" s="1">
        <v>0.12297199999999998</v>
      </c>
    </row>
    <row r="213" spans="1:13" x14ac:dyDescent="0.25">
      <c r="E213" t="s">
        <v>373</v>
      </c>
      <c r="F213" t="s">
        <v>374</v>
      </c>
      <c r="G213" t="s">
        <v>375</v>
      </c>
      <c r="H213" t="s">
        <v>376</v>
      </c>
      <c r="I213" t="s">
        <v>377</v>
      </c>
      <c r="J213" t="s">
        <v>378</v>
      </c>
      <c r="L213" t="s">
        <v>379</v>
      </c>
      <c r="M213" t="s">
        <v>380</v>
      </c>
    </row>
    <row r="214" spans="1:13" x14ac:dyDescent="0.25">
      <c r="D214">
        <v>1</v>
      </c>
      <c r="E214" s="9">
        <v>4.0000000000000001E-3</v>
      </c>
      <c r="F214" s="9">
        <v>150.85900000000001</v>
      </c>
      <c r="G214" s="9">
        <v>29.667000000000002</v>
      </c>
      <c r="H214" s="9">
        <v>208</v>
      </c>
      <c r="I214" s="9">
        <v>-90</v>
      </c>
      <c r="J214" s="9">
        <v>0.91200000000000003</v>
      </c>
      <c r="L214" s="9">
        <v>0.91200000000000003</v>
      </c>
      <c r="M214">
        <f>1.732*J216</f>
        <v>0.12297199999999998</v>
      </c>
    </row>
    <row r="215" spans="1:13" x14ac:dyDescent="0.25">
      <c r="D215">
        <v>2</v>
      </c>
      <c r="E215" s="9">
        <v>3.0000000000000001E-3</v>
      </c>
      <c r="F215" s="9">
        <v>136.45699999999999</v>
      </c>
      <c r="G215" s="9">
        <v>132</v>
      </c>
      <c r="H215" s="9">
        <v>239.667</v>
      </c>
      <c r="I215" s="9">
        <v>-90</v>
      </c>
      <c r="J215" s="9">
        <v>0.63300000000000001</v>
      </c>
      <c r="L215" s="9">
        <v>0.63300000000000001</v>
      </c>
      <c r="M215">
        <f>1.732*J217</f>
        <v>4.8495999999999997E-2</v>
      </c>
    </row>
    <row r="216" spans="1:13" x14ac:dyDescent="0.25">
      <c r="D216">
        <v>3</v>
      </c>
      <c r="E216" s="10">
        <v>3.5710000000000001E-4</v>
      </c>
      <c r="F216" s="9">
        <v>210.375</v>
      </c>
      <c r="G216" s="9">
        <v>28</v>
      </c>
      <c r="H216" s="9">
        <v>243</v>
      </c>
      <c r="I216" s="9">
        <v>-90</v>
      </c>
      <c r="J216" s="9">
        <v>7.0999999999999994E-2</v>
      </c>
      <c r="L216" s="9"/>
    </row>
    <row r="217" spans="1:13" x14ac:dyDescent="0.25">
      <c r="D217">
        <v>4</v>
      </c>
      <c r="E217" s="10">
        <v>1.562E-4</v>
      </c>
      <c r="F217" s="9">
        <v>47.19</v>
      </c>
      <c r="G217" s="9">
        <v>20</v>
      </c>
      <c r="H217" s="9">
        <v>53.667000000000002</v>
      </c>
      <c r="I217" s="9">
        <v>-90</v>
      </c>
      <c r="J217" s="9">
        <v>2.8000000000000001E-2</v>
      </c>
      <c r="L217" s="9"/>
    </row>
    <row r="221" spans="1:13" s="1" customFormat="1" x14ac:dyDescent="0.25">
      <c r="A221" s="1">
        <v>22</v>
      </c>
      <c r="B221" s="1" t="s">
        <v>321</v>
      </c>
      <c r="C221" s="1" t="s">
        <v>295</v>
      </c>
      <c r="E221" s="1" t="s">
        <v>322</v>
      </c>
      <c r="F221" t="s">
        <v>29</v>
      </c>
      <c r="G221">
        <v>3</v>
      </c>
      <c r="H221" s="9">
        <v>0.219</v>
      </c>
      <c r="I221">
        <v>4.3300000000000005E-2</v>
      </c>
      <c r="J221">
        <v>3</v>
      </c>
      <c r="K221" s="9">
        <v>0.41899999999999998</v>
      </c>
      <c r="L221">
        <v>7.6207999999999998E-2</v>
      </c>
    </row>
    <row r="223" spans="1:13" x14ac:dyDescent="0.25">
      <c r="E223" t="s">
        <v>373</v>
      </c>
      <c r="F223" t="s">
        <v>374</v>
      </c>
      <c r="G223" t="s">
        <v>375</v>
      </c>
      <c r="H223" t="s">
        <v>376</v>
      </c>
      <c r="I223" t="s">
        <v>377</v>
      </c>
      <c r="J223" t="s">
        <v>378</v>
      </c>
      <c r="L223" t="s">
        <v>379</v>
      </c>
      <c r="M223" t="s">
        <v>380</v>
      </c>
    </row>
    <row r="224" spans="1:13" x14ac:dyDescent="0.25">
      <c r="D224">
        <v>1</v>
      </c>
      <c r="E224" s="9">
        <v>1E-3</v>
      </c>
      <c r="F224" s="9">
        <v>75.194999999999993</v>
      </c>
      <c r="G224" s="9">
        <v>30</v>
      </c>
      <c r="H224" s="9">
        <v>189</v>
      </c>
      <c r="I224" s="9">
        <v>-90</v>
      </c>
      <c r="J224" s="9">
        <v>0.41899999999999998</v>
      </c>
      <c r="L224" s="9">
        <v>0.41899999999999998</v>
      </c>
      <c r="M224">
        <v>7.6207999999999998E-2</v>
      </c>
    </row>
    <row r="225" spans="1:13" x14ac:dyDescent="0.25">
      <c r="D225">
        <v>2</v>
      </c>
      <c r="E225" s="10">
        <v>6.9340000000000005E-4</v>
      </c>
      <c r="F225" s="9">
        <v>74.662000000000006</v>
      </c>
      <c r="G225" s="9">
        <v>13.333</v>
      </c>
      <c r="H225" s="9">
        <v>222</v>
      </c>
      <c r="I225" s="9">
        <v>-90</v>
      </c>
      <c r="J225" s="9">
        <v>0.219</v>
      </c>
      <c r="L225" s="9">
        <v>0.219</v>
      </c>
      <c r="M225">
        <v>4.3300000000000005E-2</v>
      </c>
    </row>
    <row r="226" spans="1:13" x14ac:dyDescent="0.25">
      <c r="D226">
        <v>3</v>
      </c>
      <c r="E226" s="10">
        <v>1.4650000000000001E-4</v>
      </c>
      <c r="F226" s="9">
        <v>80.266999999999996</v>
      </c>
      <c r="G226" s="9">
        <v>41</v>
      </c>
      <c r="H226" s="9">
        <v>101.667</v>
      </c>
      <c r="I226" s="9">
        <v>-90</v>
      </c>
      <c r="J226" s="9">
        <v>4.3999999999999997E-2</v>
      </c>
      <c r="L226" s="9"/>
    </row>
    <row r="227" spans="1:13" x14ac:dyDescent="0.25">
      <c r="D227">
        <v>4</v>
      </c>
      <c r="E227" s="10">
        <v>8.789E-5</v>
      </c>
      <c r="F227" s="9">
        <v>135</v>
      </c>
      <c r="G227" s="9">
        <v>49</v>
      </c>
      <c r="H227" s="9">
        <v>206</v>
      </c>
      <c r="I227" s="9">
        <v>-90</v>
      </c>
      <c r="J227" s="9">
        <v>2.5000000000000001E-2</v>
      </c>
      <c r="L227" s="9"/>
    </row>
    <row r="231" spans="1:13" s="1" customFormat="1" x14ac:dyDescent="0.25">
      <c r="A231" s="1">
        <v>23</v>
      </c>
      <c r="B231" s="1" t="s">
        <v>331</v>
      </c>
      <c r="C231" s="1" t="s">
        <v>295</v>
      </c>
      <c r="E231" s="1" t="s">
        <v>64</v>
      </c>
      <c r="F231" t="s">
        <v>29</v>
      </c>
      <c r="G231">
        <v>3</v>
      </c>
      <c r="H231">
        <v>0.21299999999999999</v>
      </c>
      <c r="I231">
        <v>0.20437599999999997</v>
      </c>
      <c r="J231">
        <v>3</v>
      </c>
      <c r="K231" s="1">
        <v>1.0149999999999999</v>
      </c>
      <c r="L231" s="1">
        <v>0.166272</v>
      </c>
    </row>
    <row r="233" spans="1:13" x14ac:dyDescent="0.25">
      <c r="E233" t="s">
        <v>373</v>
      </c>
      <c r="F233" t="s">
        <v>374</v>
      </c>
      <c r="G233" t="s">
        <v>375</v>
      </c>
      <c r="H233" t="s">
        <v>376</v>
      </c>
      <c r="I233" t="s">
        <v>377</v>
      </c>
      <c r="J233" t="s">
        <v>378</v>
      </c>
      <c r="L233" t="s">
        <v>379</v>
      </c>
      <c r="M233" t="s">
        <v>380</v>
      </c>
    </row>
    <row r="234" spans="1:13" x14ac:dyDescent="0.25">
      <c r="D234">
        <v>1</v>
      </c>
      <c r="E234" s="9">
        <v>4.0000000000000001E-3</v>
      </c>
      <c r="F234" s="9">
        <v>7.6150000000000002</v>
      </c>
      <c r="G234" s="9">
        <v>0.33300000000000002</v>
      </c>
      <c r="H234" s="9">
        <v>163</v>
      </c>
      <c r="I234" s="9">
        <v>-90</v>
      </c>
      <c r="J234" s="9">
        <v>1.0149999999999999</v>
      </c>
      <c r="L234" s="9">
        <f>J234</f>
        <v>1.0149999999999999</v>
      </c>
      <c r="M234">
        <f>1.732*J236</f>
        <v>0.166272</v>
      </c>
    </row>
    <row r="235" spans="1:13" x14ac:dyDescent="0.25">
      <c r="D235">
        <v>2</v>
      </c>
      <c r="E235" s="10">
        <v>7.9750000000000003E-4</v>
      </c>
      <c r="F235" s="9">
        <v>219.62700000000001</v>
      </c>
      <c r="G235" s="9">
        <v>0</v>
      </c>
      <c r="H235" s="9">
        <v>255</v>
      </c>
      <c r="I235" s="9">
        <v>-90</v>
      </c>
      <c r="J235" s="9">
        <v>0.21299999999999999</v>
      </c>
      <c r="L235" s="9">
        <f>J235</f>
        <v>0.21299999999999999</v>
      </c>
      <c r="M235">
        <f>1.732*J237</f>
        <v>0.20437599999999997</v>
      </c>
    </row>
    <row r="236" spans="1:13" x14ac:dyDescent="0.25">
      <c r="D236">
        <v>3</v>
      </c>
      <c r="E236" s="10">
        <v>3.6489999999999998E-4</v>
      </c>
      <c r="F236" s="9">
        <v>9.4809999999999999</v>
      </c>
      <c r="G236" s="9">
        <v>0</v>
      </c>
      <c r="H236" s="9">
        <v>127.667</v>
      </c>
      <c r="I236" s="9">
        <v>-90</v>
      </c>
      <c r="J236" s="9">
        <v>9.6000000000000002E-2</v>
      </c>
      <c r="L236" s="9"/>
    </row>
    <row r="237" spans="1:13" x14ac:dyDescent="0.25">
      <c r="D237">
        <v>4</v>
      </c>
      <c r="E237" s="10">
        <v>4.46E-4</v>
      </c>
      <c r="F237" s="9">
        <v>126.727</v>
      </c>
      <c r="G237" s="9">
        <v>0</v>
      </c>
      <c r="H237" s="9">
        <v>203</v>
      </c>
      <c r="I237" s="9">
        <v>-90</v>
      </c>
      <c r="J237" s="9">
        <v>0.11799999999999999</v>
      </c>
      <c r="L237" s="9"/>
    </row>
    <row r="243" spans="1:13" s="1" customFormat="1" x14ac:dyDescent="0.25">
      <c r="A243">
        <v>24</v>
      </c>
      <c r="B243" t="s">
        <v>342</v>
      </c>
      <c r="C243" s="1" t="s">
        <v>15</v>
      </c>
      <c r="E243" s="1" t="s">
        <v>344</v>
      </c>
      <c r="F243" t="s">
        <v>28</v>
      </c>
      <c r="G243">
        <v>3</v>
      </c>
      <c r="H243">
        <v>0.32700000000000001</v>
      </c>
      <c r="I243">
        <v>0.110848</v>
      </c>
      <c r="J243">
        <v>3</v>
      </c>
      <c r="K243" s="1">
        <v>0.98599999999999999</v>
      </c>
      <c r="L243" s="1">
        <v>0.35505999999999999</v>
      </c>
    </row>
    <row r="245" spans="1:13" x14ac:dyDescent="0.25">
      <c r="E245" t="s">
        <v>373</v>
      </c>
      <c r="F245" t="s">
        <v>374</v>
      </c>
      <c r="G245" t="s">
        <v>375</v>
      </c>
      <c r="H245" t="s">
        <v>376</v>
      </c>
      <c r="I245" t="s">
        <v>377</v>
      </c>
      <c r="J245" t="s">
        <v>378</v>
      </c>
      <c r="L245" t="s">
        <v>379</v>
      </c>
      <c r="M245" t="s">
        <v>380</v>
      </c>
    </row>
    <row r="246" spans="1:13" x14ac:dyDescent="0.25">
      <c r="D246">
        <v>1</v>
      </c>
      <c r="E246" s="9">
        <v>5.0000000000000001E-3</v>
      </c>
      <c r="F246" s="9">
        <v>254.02099999999999</v>
      </c>
      <c r="G246" s="9">
        <v>170.333</v>
      </c>
      <c r="H246" s="9">
        <v>255</v>
      </c>
      <c r="I246" s="9">
        <v>-90</v>
      </c>
      <c r="J246" s="9">
        <v>0.98599999999999999</v>
      </c>
      <c r="L246" s="9">
        <f>J246</f>
        <v>0.98599999999999999</v>
      </c>
      <c r="M246">
        <f>1.732*J248</f>
        <v>0.35505999999999999</v>
      </c>
    </row>
    <row r="247" spans="1:13" x14ac:dyDescent="0.25">
      <c r="D247">
        <v>2</v>
      </c>
      <c r="E247" s="9">
        <v>2E-3</v>
      </c>
      <c r="F247" s="9">
        <v>5.6710000000000003</v>
      </c>
      <c r="G247" s="9">
        <v>0</v>
      </c>
      <c r="H247" s="9">
        <v>197.333</v>
      </c>
      <c r="I247" s="9">
        <v>-90</v>
      </c>
      <c r="J247" s="9">
        <v>0.32700000000000001</v>
      </c>
      <c r="L247" s="9">
        <f>J247</f>
        <v>0.32700000000000001</v>
      </c>
      <c r="M247">
        <f>1.732*J249</f>
        <v>0.110848</v>
      </c>
    </row>
    <row r="248" spans="1:13" x14ac:dyDescent="0.25">
      <c r="D248">
        <v>3</v>
      </c>
      <c r="E248" s="10">
        <v>9.5040000000000001E-4</v>
      </c>
      <c r="F248" s="9">
        <v>203.68100000000001</v>
      </c>
      <c r="G248" s="9">
        <v>84.667000000000002</v>
      </c>
      <c r="H248" s="9">
        <v>222</v>
      </c>
      <c r="I248" s="9">
        <v>-90</v>
      </c>
      <c r="J248" s="9">
        <v>0.20499999999999999</v>
      </c>
      <c r="L248" s="9"/>
    </row>
    <row r="249" spans="1:13" x14ac:dyDescent="0.25">
      <c r="D249">
        <v>4</v>
      </c>
      <c r="E249" s="10">
        <v>3.099E-4</v>
      </c>
      <c r="F249" s="9">
        <v>70.667000000000002</v>
      </c>
      <c r="G249" s="9">
        <v>38.332999999999998</v>
      </c>
      <c r="H249" s="9">
        <v>84.667000000000002</v>
      </c>
      <c r="I249" s="9">
        <v>-90</v>
      </c>
      <c r="J249" s="9">
        <v>6.4000000000000001E-2</v>
      </c>
      <c r="L249" s="9"/>
    </row>
    <row r="251" spans="1:13" s="1" customFormat="1" x14ac:dyDescent="0.25">
      <c r="A251" s="1">
        <v>25</v>
      </c>
      <c r="B251" s="1" t="s">
        <v>350</v>
      </c>
      <c r="C251" s="1" t="s">
        <v>295</v>
      </c>
      <c r="E251" s="1" t="s">
        <v>30</v>
      </c>
      <c r="F251" t="s">
        <v>29</v>
      </c>
      <c r="G251">
        <v>3</v>
      </c>
      <c r="H251" s="9">
        <v>9.9000000000000005E-2</v>
      </c>
      <c r="I251">
        <v>0</v>
      </c>
      <c r="J251">
        <v>3</v>
      </c>
      <c r="K251">
        <v>0.38100000000000001</v>
      </c>
      <c r="L251" s="1">
        <v>8.660000000000001E-2</v>
      </c>
    </row>
    <row r="253" spans="1:13" x14ac:dyDescent="0.25">
      <c r="D253" s="9"/>
      <c r="E253" s="9" t="s">
        <v>373</v>
      </c>
      <c r="F253" s="9" t="s">
        <v>374</v>
      </c>
      <c r="G253" s="9" t="s">
        <v>375</v>
      </c>
      <c r="H253" s="9" t="s">
        <v>376</v>
      </c>
      <c r="I253" s="9" t="s">
        <v>377</v>
      </c>
      <c r="J253" s="9" t="s">
        <v>378</v>
      </c>
      <c r="L253" t="s">
        <v>379</v>
      </c>
      <c r="M253" t="s">
        <v>380</v>
      </c>
    </row>
    <row r="254" spans="1:13" x14ac:dyDescent="0.25">
      <c r="D254" s="9">
        <v>1</v>
      </c>
      <c r="E254" s="9">
        <v>2E-3</v>
      </c>
      <c r="F254" s="9">
        <v>227.995</v>
      </c>
      <c r="G254" s="9">
        <v>0</v>
      </c>
      <c r="H254" s="9">
        <v>255</v>
      </c>
      <c r="I254" s="9">
        <v>-90</v>
      </c>
      <c r="J254" s="9">
        <v>0.38100000000000001</v>
      </c>
      <c r="L254" s="9">
        <v>0.38100000000000001</v>
      </c>
      <c r="M254">
        <f>1.732*J256</f>
        <v>8.660000000000001E-2</v>
      </c>
    </row>
    <row r="255" spans="1:13" x14ac:dyDescent="0.25">
      <c r="D255" s="9">
        <v>2</v>
      </c>
      <c r="E255" s="10">
        <v>5.7779999999999995E-4</v>
      </c>
      <c r="F255" s="9">
        <v>76.491</v>
      </c>
      <c r="G255" s="9">
        <v>0</v>
      </c>
      <c r="H255" s="9">
        <v>255</v>
      </c>
      <c r="I255" s="9">
        <v>-90</v>
      </c>
      <c r="J255" s="9">
        <v>9.9000000000000005E-2</v>
      </c>
      <c r="L255" s="9">
        <v>9.9000000000000005E-2</v>
      </c>
      <c r="M255">
        <v>0</v>
      </c>
    </row>
    <row r="256" spans="1:13" x14ac:dyDescent="0.25">
      <c r="D256" s="9">
        <v>3</v>
      </c>
      <c r="E256" s="10">
        <v>3.0410000000000002E-4</v>
      </c>
      <c r="F256" s="9">
        <v>46</v>
      </c>
      <c r="G256" s="9">
        <v>0</v>
      </c>
      <c r="H256" s="9">
        <v>255</v>
      </c>
      <c r="I256" s="9">
        <v>-90</v>
      </c>
      <c r="J256" s="9">
        <v>0.05</v>
      </c>
      <c r="L256" s="9"/>
    </row>
    <row r="257" spans="1:13" x14ac:dyDescent="0.25">
      <c r="D257" s="9">
        <v>4</v>
      </c>
      <c r="E257" s="9">
        <v>14.438000000000001</v>
      </c>
      <c r="F257" s="9">
        <v>222.23</v>
      </c>
      <c r="G257" s="9">
        <v>0</v>
      </c>
      <c r="H257" s="9">
        <v>255</v>
      </c>
      <c r="I257" s="9">
        <v>0</v>
      </c>
      <c r="J257" s="9">
        <v>0</v>
      </c>
      <c r="L257" s="9"/>
    </row>
    <row r="262" spans="1:13" x14ac:dyDescent="0.25">
      <c r="A262">
        <v>26</v>
      </c>
      <c r="B262" s="1" t="s">
        <v>365</v>
      </c>
      <c r="C262" s="1" t="s">
        <v>295</v>
      </c>
      <c r="D262" s="1"/>
      <c r="E262" t="s">
        <v>367</v>
      </c>
      <c r="F262" t="s">
        <v>29</v>
      </c>
      <c r="G262">
        <v>3</v>
      </c>
      <c r="H262">
        <v>0.43</v>
      </c>
      <c r="I262">
        <v>0.12297199999999998</v>
      </c>
      <c r="J262">
        <v>3</v>
      </c>
      <c r="K262">
        <v>0.84099999999999997</v>
      </c>
      <c r="L262">
        <v>3.2908E-2</v>
      </c>
    </row>
    <row r="264" spans="1:13" x14ac:dyDescent="0.25">
      <c r="D264" s="9"/>
      <c r="E264" s="9" t="s">
        <v>373</v>
      </c>
      <c r="F264" s="9" t="s">
        <v>374</v>
      </c>
      <c r="G264" s="9" t="s">
        <v>375</v>
      </c>
      <c r="H264" s="9" t="s">
        <v>376</v>
      </c>
      <c r="I264" s="9" t="s">
        <v>377</v>
      </c>
      <c r="J264" s="9" t="s">
        <v>378</v>
      </c>
      <c r="L264" t="s">
        <v>379</v>
      </c>
      <c r="M264" t="s">
        <v>380</v>
      </c>
    </row>
    <row r="265" spans="1:13" x14ac:dyDescent="0.25">
      <c r="D265" s="9">
        <v>1</v>
      </c>
      <c r="E265" s="9">
        <v>3.0000000000000001E-3</v>
      </c>
      <c r="F265" s="9">
        <v>4.5439999999999996</v>
      </c>
      <c r="G265" s="9">
        <v>0</v>
      </c>
      <c r="H265" s="9">
        <v>202</v>
      </c>
      <c r="I265" s="9">
        <v>-90</v>
      </c>
      <c r="J265" s="9">
        <v>0.43</v>
      </c>
      <c r="L265" s="9">
        <v>0.43</v>
      </c>
      <c r="M265">
        <f>1.732*J267</f>
        <v>0.12297199999999998</v>
      </c>
    </row>
    <row r="266" spans="1:13" x14ac:dyDescent="0.25">
      <c r="D266" s="9">
        <v>2</v>
      </c>
      <c r="E266" s="9">
        <v>5.0000000000000001E-3</v>
      </c>
      <c r="F266" s="9">
        <v>250.90899999999999</v>
      </c>
      <c r="G266" s="9">
        <v>66</v>
      </c>
      <c r="H266" s="9">
        <v>255</v>
      </c>
      <c r="I266" s="9">
        <v>-90</v>
      </c>
      <c r="J266" s="9">
        <v>0.84099999999999997</v>
      </c>
      <c r="L266" s="9">
        <v>0.84099999999999997</v>
      </c>
      <c r="M266">
        <f>1.732*J268</f>
        <v>3.2908E-2</v>
      </c>
    </row>
    <row r="267" spans="1:13" x14ac:dyDescent="0.25">
      <c r="D267" s="9">
        <v>3</v>
      </c>
      <c r="E267" s="10">
        <v>4.9490000000000005E-4</v>
      </c>
      <c r="F267" s="9">
        <v>178.25</v>
      </c>
      <c r="G267" s="9">
        <v>39</v>
      </c>
      <c r="H267" s="9">
        <v>206</v>
      </c>
      <c r="I267" s="9">
        <v>-90</v>
      </c>
      <c r="J267" s="9">
        <v>7.0999999999999994E-2</v>
      </c>
      <c r="L267" s="9"/>
    </row>
    <row r="268" spans="1:13" x14ac:dyDescent="0.25">
      <c r="D268" s="9">
        <v>4</v>
      </c>
      <c r="E268" s="10">
        <v>1.65E-4</v>
      </c>
      <c r="F268" s="9">
        <v>36.25</v>
      </c>
      <c r="G268" s="9">
        <v>16</v>
      </c>
      <c r="H268" s="9">
        <v>46</v>
      </c>
      <c r="I268" s="9">
        <v>-90</v>
      </c>
      <c r="J268" s="9">
        <v>1.9E-2</v>
      </c>
      <c r="L268" s="9"/>
    </row>
    <row r="270" spans="1:13" x14ac:dyDescent="0.25">
      <c r="A270">
        <v>27</v>
      </c>
      <c r="B270" s="1" t="s">
        <v>153</v>
      </c>
      <c r="C270" s="1" t="s">
        <v>154</v>
      </c>
      <c r="E270" t="s">
        <v>155</v>
      </c>
      <c r="F270" t="s">
        <v>28</v>
      </c>
      <c r="G270">
        <v>3</v>
      </c>
      <c r="H270">
        <v>0.43</v>
      </c>
      <c r="I270">
        <v>0.17146800000000001</v>
      </c>
      <c r="J270">
        <v>3</v>
      </c>
      <c r="K270">
        <v>0.84099999999999997</v>
      </c>
      <c r="L270">
        <v>7.6207999999999998E-2</v>
      </c>
    </row>
    <row r="272" spans="1:13" x14ac:dyDescent="0.25">
      <c r="D272" s="9"/>
      <c r="E272" s="9" t="s">
        <v>373</v>
      </c>
      <c r="F272" s="9" t="s">
        <v>374</v>
      </c>
      <c r="G272" s="9" t="s">
        <v>375</v>
      </c>
      <c r="H272" s="9" t="s">
        <v>376</v>
      </c>
      <c r="I272" s="9" t="s">
        <v>377</v>
      </c>
      <c r="J272" s="9" t="s">
        <v>378</v>
      </c>
      <c r="L272" t="s">
        <v>379</v>
      </c>
      <c r="M272" t="s">
        <v>380</v>
      </c>
    </row>
    <row r="273" spans="4:13" x14ac:dyDescent="0.25">
      <c r="D273" s="9">
        <v>1</v>
      </c>
      <c r="E273" s="9">
        <v>1.2E-2</v>
      </c>
      <c r="F273" s="9">
        <v>140.589</v>
      </c>
      <c r="G273" s="9">
        <v>0</v>
      </c>
      <c r="H273" s="9">
        <v>255</v>
      </c>
      <c r="I273" s="9">
        <v>-90</v>
      </c>
      <c r="J273" s="9">
        <v>1.073</v>
      </c>
      <c r="L273" s="9">
        <v>0.43</v>
      </c>
      <c r="M273">
        <f>1.732*J275</f>
        <v>0.17146800000000001</v>
      </c>
    </row>
    <row r="274" spans="4:13" x14ac:dyDescent="0.25">
      <c r="D274" s="9">
        <v>2</v>
      </c>
      <c r="E274" s="9">
        <v>8.9999999999999993E-3</v>
      </c>
      <c r="F274" s="9">
        <v>0</v>
      </c>
      <c r="G274" s="9">
        <v>0</v>
      </c>
      <c r="H274" s="9">
        <v>0</v>
      </c>
      <c r="I274" s="9">
        <v>-90</v>
      </c>
      <c r="J274" s="9">
        <v>0.84299999999999997</v>
      </c>
      <c r="L274" s="9">
        <v>0.84099999999999997</v>
      </c>
      <c r="M274">
        <f>1.732*J276</f>
        <v>7.6207999999999998E-2</v>
      </c>
    </row>
    <row r="275" spans="4:13" x14ac:dyDescent="0.25">
      <c r="D275" s="9">
        <v>3</v>
      </c>
      <c r="E275" s="9">
        <v>1E-3</v>
      </c>
      <c r="F275" s="9">
        <v>7.7670000000000003</v>
      </c>
      <c r="G275" s="9">
        <v>0</v>
      </c>
      <c r="H275" s="9">
        <v>19</v>
      </c>
      <c r="I275" s="9">
        <v>-90</v>
      </c>
      <c r="J275" s="9">
        <v>9.9000000000000005E-2</v>
      </c>
    </row>
    <row r="276" spans="4:13" x14ac:dyDescent="0.25">
      <c r="D276" s="9">
        <v>4</v>
      </c>
      <c r="E276" s="10">
        <v>5.9940000000000004E-4</v>
      </c>
      <c r="F276" s="9">
        <v>18</v>
      </c>
      <c r="G276" s="9">
        <v>0</v>
      </c>
      <c r="H276" s="9">
        <v>84.667000000000002</v>
      </c>
      <c r="I276" s="9">
        <v>-90</v>
      </c>
      <c r="J276" s="9">
        <v>4.3999999999999997E-2</v>
      </c>
    </row>
  </sheetData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34"/>
  <sheetViews>
    <sheetView topLeftCell="A388" workbookViewId="0">
      <selection activeCell="H204" sqref="H204:M207"/>
    </sheetView>
  </sheetViews>
  <sheetFormatPr defaultRowHeight="13.8" x14ac:dyDescent="0.25"/>
  <cols>
    <col min="2" max="2" width="14.88671875" bestFit="1" customWidth="1"/>
    <col min="3" max="3" width="10.109375" bestFit="1" customWidth="1"/>
    <col min="5" max="5" width="9.88671875" customWidth="1"/>
    <col min="6" max="6" width="17.88671875" customWidth="1"/>
    <col min="7" max="7" width="8.77734375" customWidth="1"/>
    <col min="9" max="9" width="11.44140625" bestFit="1" customWidth="1"/>
    <col min="11" max="11" width="9.44140625" bestFit="1" customWidth="1"/>
    <col min="12" max="12" width="13.44140625" bestFit="1" customWidth="1"/>
  </cols>
  <sheetData>
    <row r="1" spans="1:15" s="3" customFormat="1" x14ac:dyDescent="0.25">
      <c r="A1" s="3" t="s">
        <v>17</v>
      </c>
      <c r="B1" s="3" t="s">
        <v>1</v>
      </c>
      <c r="C1" s="3" t="s">
        <v>3</v>
      </c>
      <c r="D1" s="3" t="s">
        <v>25</v>
      </c>
      <c r="E1" s="3" t="s">
        <v>24</v>
      </c>
      <c r="F1" s="3" t="s">
        <v>8</v>
      </c>
      <c r="G1" s="3" t="s">
        <v>97</v>
      </c>
      <c r="H1" s="3" t="s">
        <v>18</v>
      </c>
      <c r="I1" s="3" t="s">
        <v>19</v>
      </c>
      <c r="J1" s="3" t="s">
        <v>20</v>
      </c>
      <c r="K1" s="3" t="s">
        <v>21</v>
      </c>
      <c r="L1" s="3" t="s">
        <v>22</v>
      </c>
      <c r="M1" s="3" t="s">
        <v>23</v>
      </c>
    </row>
    <row r="2" spans="1:15" s="3" customFormat="1" x14ac:dyDescent="0.25">
      <c r="B2" s="1" t="s">
        <v>403</v>
      </c>
      <c r="C2" s="5" t="s">
        <v>392</v>
      </c>
      <c r="D2" s="11" t="s">
        <v>393</v>
      </c>
      <c r="E2" s="1" t="s">
        <v>405</v>
      </c>
      <c r="F2" t="s">
        <v>29</v>
      </c>
      <c r="G2" s="11" t="s">
        <v>416</v>
      </c>
      <c r="H2" s="11">
        <v>3</v>
      </c>
      <c r="I2" s="11">
        <v>0.67700000000000005</v>
      </c>
      <c r="J2" s="11">
        <v>0</v>
      </c>
      <c r="K2" s="11">
        <v>3</v>
      </c>
      <c r="L2" s="12">
        <v>0.98699999999999999</v>
      </c>
      <c r="M2" s="12">
        <v>0</v>
      </c>
    </row>
    <row r="3" spans="1:15" s="3" customFormat="1" x14ac:dyDescent="0.25">
      <c r="B3" s="1" t="s">
        <v>403</v>
      </c>
      <c r="C3" s="5" t="s">
        <v>392</v>
      </c>
      <c r="D3" s="11" t="s">
        <v>393</v>
      </c>
      <c r="E3" s="1" t="s">
        <v>405</v>
      </c>
      <c r="F3" t="s">
        <v>29</v>
      </c>
      <c r="G3" s="11" t="s">
        <v>417</v>
      </c>
      <c r="H3" s="11">
        <v>3</v>
      </c>
      <c r="I3" s="11">
        <v>0.79700000000000004</v>
      </c>
      <c r="J3" s="11">
        <v>5.0228000000000002E-2</v>
      </c>
      <c r="K3" s="11">
        <v>3</v>
      </c>
      <c r="L3" s="12">
        <v>0.99</v>
      </c>
      <c r="M3" s="12">
        <v>0</v>
      </c>
    </row>
    <row r="4" spans="1:15" s="3" customFormat="1" x14ac:dyDescent="0.25">
      <c r="B4" s="1" t="s">
        <v>403</v>
      </c>
      <c r="C4" s="5" t="s">
        <v>392</v>
      </c>
      <c r="D4" s="11" t="s">
        <v>393</v>
      </c>
      <c r="E4" s="1" t="s">
        <v>405</v>
      </c>
      <c r="F4" t="s">
        <v>29</v>
      </c>
      <c r="G4" s="11" t="s">
        <v>418</v>
      </c>
      <c r="H4" s="11">
        <v>3</v>
      </c>
      <c r="I4" s="11">
        <v>0.42099999999999999</v>
      </c>
      <c r="J4" s="11">
        <v>5.0228000000000002E-2</v>
      </c>
      <c r="K4" s="11">
        <v>3</v>
      </c>
      <c r="L4" s="12">
        <v>1.0449999999999999</v>
      </c>
      <c r="M4" s="12">
        <v>0</v>
      </c>
    </row>
    <row r="5" spans="1:15" s="3" customFormat="1" x14ac:dyDescent="0.25">
      <c r="B5" s="1" t="s">
        <v>403</v>
      </c>
      <c r="C5" s="5" t="s">
        <v>392</v>
      </c>
      <c r="D5" s="11" t="s">
        <v>393</v>
      </c>
      <c r="E5" s="1" t="s">
        <v>405</v>
      </c>
      <c r="F5" t="s">
        <v>29</v>
      </c>
      <c r="G5" s="11" t="s">
        <v>419</v>
      </c>
      <c r="H5" s="11">
        <v>3</v>
      </c>
      <c r="I5" s="11">
        <v>0.19500000000000001</v>
      </c>
      <c r="J5" s="11">
        <v>3.9835999999999996E-2</v>
      </c>
      <c r="K5" s="11">
        <v>3</v>
      </c>
      <c r="L5" s="12">
        <v>1.026</v>
      </c>
      <c r="M5" s="12">
        <v>0</v>
      </c>
    </row>
    <row r="6" spans="1:15" s="3" customFormat="1" x14ac:dyDescent="0.25">
      <c r="B6" s="1" t="s">
        <v>403</v>
      </c>
      <c r="C6" s="5" t="s">
        <v>392</v>
      </c>
      <c r="D6" s="11" t="s">
        <v>393</v>
      </c>
      <c r="E6" s="1" t="s">
        <v>405</v>
      </c>
      <c r="F6" t="s">
        <v>29</v>
      </c>
      <c r="G6" s="11" t="s">
        <v>420</v>
      </c>
      <c r="H6" s="11">
        <v>3</v>
      </c>
      <c r="I6" s="11">
        <v>0.80200000000000005</v>
      </c>
      <c r="J6" s="11">
        <v>0</v>
      </c>
      <c r="K6" s="11">
        <v>3</v>
      </c>
      <c r="L6" s="12">
        <v>1.016</v>
      </c>
      <c r="M6" s="12">
        <v>0</v>
      </c>
    </row>
    <row r="7" spans="1:15" s="3" customFormat="1" x14ac:dyDescent="0.25">
      <c r="B7" s="1" t="s">
        <v>403</v>
      </c>
      <c r="C7" s="5" t="s">
        <v>392</v>
      </c>
      <c r="D7" s="11" t="s">
        <v>393</v>
      </c>
      <c r="E7" s="1" t="s">
        <v>405</v>
      </c>
      <c r="F7" t="s">
        <v>29</v>
      </c>
      <c r="G7" s="11" t="s">
        <v>421</v>
      </c>
      <c r="H7" s="11">
        <v>3</v>
      </c>
      <c r="I7" s="11">
        <v>0.86799999999999999</v>
      </c>
      <c r="J7" s="11">
        <v>0</v>
      </c>
      <c r="K7" s="11">
        <v>3</v>
      </c>
      <c r="L7" s="12">
        <v>1.0109999999999999</v>
      </c>
      <c r="M7" s="12">
        <v>0</v>
      </c>
    </row>
    <row r="8" spans="1:15" s="3" customFormat="1" x14ac:dyDescent="0.25">
      <c r="B8" s="1"/>
      <c r="C8" s="5"/>
      <c r="D8" s="11"/>
      <c r="E8" s="1"/>
      <c r="F8"/>
      <c r="G8" s="11"/>
      <c r="H8" s="11"/>
      <c r="I8" s="11"/>
      <c r="J8" s="11"/>
      <c r="K8" s="11"/>
    </row>
    <row r="9" spans="1:15" s="3" customFormat="1" x14ac:dyDescent="0.25">
      <c r="B9" s="1"/>
      <c r="C9" s="5"/>
      <c r="D9" s="11"/>
      <c r="E9" s="1"/>
      <c r="F9"/>
      <c r="G9" t="s">
        <v>373</v>
      </c>
      <c r="H9" t="s">
        <v>374</v>
      </c>
      <c r="I9" t="s">
        <v>375</v>
      </c>
      <c r="J9" t="s">
        <v>376</v>
      </c>
      <c r="K9" t="s">
        <v>377</v>
      </c>
      <c r="L9" t="s">
        <v>378</v>
      </c>
      <c r="M9"/>
      <c r="N9" t="s">
        <v>379</v>
      </c>
      <c r="O9" t="s">
        <v>380</v>
      </c>
    </row>
    <row r="10" spans="1:15" s="3" customFormat="1" x14ac:dyDescent="0.25">
      <c r="B10" s="1"/>
      <c r="C10" s="5"/>
      <c r="D10" s="11"/>
      <c r="E10" s="1"/>
      <c r="F10">
        <v>1</v>
      </c>
      <c r="G10" s="9">
        <v>0.01</v>
      </c>
      <c r="H10" s="9">
        <v>0.129</v>
      </c>
      <c r="I10" s="9">
        <v>0</v>
      </c>
      <c r="J10" s="9">
        <v>13.333</v>
      </c>
      <c r="K10" s="9">
        <v>-90</v>
      </c>
      <c r="L10" s="9">
        <v>0.98699999999999999</v>
      </c>
      <c r="M10"/>
      <c r="N10" s="9">
        <v>0.98699999999999999</v>
      </c>
      <c r="O10">
        <f>1.732*L22</f>
        <v>0</v>
      </c>
    </row>
    <row r="11" spans="1:15" s="3" customFormat="1" x14ac:dyDescent="0.25">
      <c r="B11" s="1"/>
      <c r="C11" s="5"/>
      <c r="D11" s="11"/>
      <c r="E11" s="1"/>
      <c r="F11">
        <v>2</v>
      </c>
      <c r="G11" s="9">
        <v>0.01</v>
      </c>
      <c r="H11" s="9">
        <v>2.7069999999999999</v>
      </c>
      <c r="I11" s="9">
        <v>0</v>
      </c>
      <c r="J11" s="9">
        <v>189</v>
      </c>
      <c r="K11" s="9">
        <v>-90</v>
      </c>
      <c r="L11" s="9">
        <v>0.99</v>
      </c>
      <c r="M11"/>
      <c r="N11" s="9">
        <v>0.99</v>
      </c>
      <c r="O11">
        <f t="shared" ref="O11:O21" si="0">1.732*L23</f>
        <v>0</v>
      </c>
    </row>
    <row r="12" spans="1:15" s="3" customFormat="1" x14ac:dyDescent="0.25">
      <c r="B12" s="1"/>
      <c r="C12" s="5"/>
      <c r="D12" s="11"/>
      <c r="E12" s="1"/>
      <c r="F12">
        <v>3</v>
      </c>
      <c r="G12" s="9">
        <v>1.2E-2</v>
      </c>
      <c r="H12" s="9">
        <v>3.726</v>
      </c>
      <c r="I12" s="9">
        <v>0</v>
      </c>
      <c r="J12" s="9">
        <v>156</v>
      </c>
      <c r="K12" s="9">
        <v>-90.61</v>
      </c>
      <c r="L12" s="9">
        <v>1.0449999999999999</v>
      </c>
      <c r="M12"/>
      <c r="N12" s="9">
        <v>1.0449999999999999</v>
      </c>
      <c r="O12">
        <f t="shared" si="0"/>
        <v>0</v>
      </c>
    </row>
    <row r="13" spans="1:15" s="3" customFormat="1" x14ac:dyDescent="0.25">
      <c r="B13" s="1"/>
      <c r="C13" s="5"/>
      <c r="D13" s="11"/>
      <c r="E13" s="1"/>
      <c r="F13">
        <v>4</v>
      </c>
      <c r="G13" s="9">
        <v>1.2E-2</v>
      </c>
      <c r="H13" s="9">
        <v>7.1849999999999996</v>
      </c>
      <c r="I13" s="9">
        <v>0</v>
      </c>
      <c r="J13" s="9">
        <v>255</v>
      </c>
      <c r="K13" s="9">
        <v>-90</v>
      </c>
      <c r="L13" s="9">
        <v>1.026</v>
      </c>
      <c r="M13"/>
      <c r="N13" s="9">
        <v>1.026</v>
      </c>
      <c r="O13">
        <f t="shared" si="0"/>
        <v>0</v>
      </c>
    </row>
    <row r="14" spans="1:15" s="3" customFormat="1" x14ac:dyDescent="0.25">
      <c r="B14" s="1"/>
      <c r="C14" s="5"/>
      <c r="D14" s="11"/>
      <c r="E14" s="1"/>
      <c r="F14">
        <v>5</v>
      </c>
      <c r="G14" s="9">
        <v>1.2E-2</v>
      </c>
      <c r="H14" s="9">
        <v>3.08</v>
      </c>
      <c r="I14" s="9">
        <v>0</v>
      </c>
      <c r="J14" s="9">
        <v>197</v>
      </c>
      <c r="K14" s="9">
        <v>-90</v>
      </c>
      <c r="L14" s="9">
        <v>1.016</v>
      </c>
      <c r="M14"/>
      <c r="N14" s="9">
        <v>1.016</v>
      </c>
      <c r="O14">
        <f t="shared" si="0"/>
        <v>0</v>
      </c>
    </row>
    <row r="15" spans="1:15" s="3" customFormat="1" x14ac:dyDescent="0.25">
      <c r="B15" s="1"/>
      <c r="C15" s="5"/>
      <c r="D15" s="11"/>
      <c r="E15" s="1"/>
      <c r="F15">
        <v>6</v>
      </c>
      <c r="G15" s="9">
        <v>1.2E-2</v>
      </c>
      <c r="H15" s="9">
        <v>1.181</v>
      </c>
      <c r="I15" s="9">
        <v>0</v>
      </c>
      <c r="J15" s="9">
        <v>87.332999999999998</v>
      </c>
      <c r="K15" s="9">
        <v>-90</v>
      </c>
      <c r="L15" s="9">
        <v>1.0109999999999999</v>
      </c>
      <c r="M15"/>
      <c r="N15" s="9">
        <v>1.0109999999999999</v>
      </c>
      <c r="O15">
        <f t="shared" si="0"/>
        <v>0</v>
      </c>
    </row>
    <row r="16" spans="1:15" s="3" customFormat="1" x14ac:dyDescent="0.25">
      <c r="B16" s="1"/>
      <c r="C16" s="5"/>
      <c r="D16" s="11"/>
      <c r="E16" s="1"/>
      <c r="F16">
        <v>7</v>
      </c>
      <c r="G16" s="9">
        <v>7.0000000000000001E-3</v>
      </c>
      <c r="H16" s="9">
        <v>158.56299999999999</v>
      </c>
      <c r="I16" s="9">
        <v>117.667</v>
      </c>
      <c r="J16" s="9">
        <v>170.333</v>
      </c>
      <c r="K16" s="9">
        <v>-90</v>
      </c>
      <c r="L16" s="9">
        <v>0.67700000000000005</v>
      </c>
      <c r="M16"/>
      <c r="N16" s="9">
        <v>0.67700000000000005</v>
      </c>
      <c r="O16">
        <f t="shared" si="0"/>
        <v>0</v>
      </c>
    </row>
    <row r="17" spans="2:15" s="3" customFormat="1" x14ac:dyDescent="0.25">
      <c r="B17" s="1"/>
      <c r="C17" s="5"/>
      <c r="D17" s="11"/>
      <c r="E17" s="1"/>
      <c r="F17">
        <v>8</v>
      </c>
      <c r="G17" s="9">
        <v>8.0000000000000002E-3</v>
      </c>
      <c r="H17" s="9">
        <v>157.67099999999999</v>
      </c>
      <c r="I17" s="9">
        <v>55</v>
      </c>
      <c r="J17" s="9">
        <v>181</v>
      </c>
      <c r="K17" s="9">
        <v>-90</v>
      </c>
      <c r="L17" s="9">
        <v>0.79700000000000004</v>
      </c>
      <c r="M17"/>
      <c r="N17" s="9">
        <v>0.79700000000000004</v>
      </c>
      <c r="O17">
        <f t="shared" si="0"/>
        <v>5.0228000000000002E-2</v>
      </c>
    </row>
    <row r="18" spans="2:15" s="3" customFormat="1" x14ac:dyDescent="0.25">
      <c r="B18" s="1"/>
      <c r="C18" s="5"/>
      <c r="D18" s="11"/>
      <c r="E18" s="1"/>
      <c r="F18">
        <v>9</v>
      </c>
      <c r="G18" s="9">
        <v>5.0000000000000001E-3</v>
      </c>
      <c r="H18" s="9">
        <v>155.19200000000001</v>
      </c>
      <c r="I18" s="9">
        <v>66</v>
      </c>
      <c r="J18" s="9">
        <v>216.667</v>
      </c>
      <c r="K18" s="9">
        <v>-90</v>
      </c>
      <c r="L18" s="9">
        <v>0.42099999999999999</v>
      </c>
      <c r="M18"/>
      <c r="N18" s="9">
        <v>0.42099999999999999</v>
      </c>
      <c r="O18">
        <f t="shared" si="0"/>
        <v>5.0228000000000002E-2</v>
      </c>
    </row>
    <row r="19" spans="2:15" s="3" customFormat="1" x14ac:dyDescent="0.25">
      <c r="B19" s="1"/>
      <c r="C19" s="5"/>
      <c r="D19" s="11"/>
      <c r="E19" s="1"/>
      <c r="F19">
        <v>10</v>
      </c>
      <c r="G19" s="9">
        <v>2E-3</v>
      </c>
      <c r="H19" s="9">
        <v>159.167</v>
      </c>
      <c r="I19" s="9">
        <v>132</v>
      </c>
      <c r="J19" s="9">
        <v>189</v>
      </c>
      <c r="K19" s="9">
        <v>-90</v>
      </c>
      <c r="L19" s="9">
        <v>0.19500000000000001</v>
      </c>
      <c r="M19"/>
      <c r="N19" s="9">
        <v>0.19500000000000001</v>
      </c>
      <c r="O19">
        <f t="shared" si="0"/>
        <v>3.9835999999999996E-2</v>
      </c>
    </row>
    <row r="20" spans="2:15" s="3" customFormat="1" x14ac:dyDescent="0.25">
      <c r="B20" s="1"/>
      <c r="C20" s="5"/>
      <c r="D20" s="11"/>
      <c r="E20" s="1"/>
      <c r="F20">
        <v>11</v>
      </c>
      <c r="G20" s="9">
        <v>8.9999999999999993E-3</v>
      </c>
      <c r="H20" s="9">
        <v>156.881</v>
      </c>
      <c r="I20" s="9">
        <v>38.332999999999998</v>
      </c>
      <c r="J20" s="9">
        <v>189</v>
      </c>
      <c r="K20" s="9">
        <v>-90</v>
      </c>
      <c r="L20" s="9">
        <v>0.80200000000000005</v>
      </c>
      <c r="M20"/>
      <c r="N20" s="9">
        <v>0.80200000000000005</v>
      </c>
      <c r="O20">
        <f t="shared" si="0"/>
        <v>0</v>
      </c>
    </row>
    <row r="21" spans="2:15" s="3" customFormat="1" x14ac:dyDescent="0.25">
      <c r="B21" s="1"/>
      <c r="C21" s="5"/>
      <c r="D21" s="11"/>
      <c r="E21" s="1"/>
      <c r="F21">
        <v>12</v>
      </c>
      <c r="G21" s="9">
        <v>0.01</v>
      </c>
      <c r="H21" s="9">
        <v>158.82900000000001</v>
      </c>
      <c r="I21" s="9">
        <v>107</v>
      </c>
      <c r="J21" s="9">
        <v>170.333</v>
      </c>
      <c r="K21" s="9">
        <v>-90</v>
      </c>
      <c r="L21" s="9">
        <v>0.86799999999999999</v>
      </c>
      <c r="M21"/>
      <c r="N21" s="9">
        <v>0.86799999999999999</v>
      </c>
      <c r="O21">
        <f t="shared" si="0"/>
        <v>0</v>
      </c>
    </row>
    <row r="22" spans="2:15" s="3" customFormat="1" x14ac:dyDescent="0.25">
      <c r="B22" s="1"/>
      <c r="C22" s="5"/>
      <c r="D22" s="11"/>
      <c r="E22" s="1"/>
      <c r="F22">
        <v>13</v>
      </c>
      <c r="G22" s="9">
        <v>26.431000000000001</v>
      </c>
      <c r="H22" s="9">
        <v>219.36500000000001</v>
      </c>
      <c r="I22" s="9">
        <v>0</v>
      </c>
      <c r="J22" s="9">
        <v>255</v>
      </c>
      <c r="K22" s="9">
        <v>0</v>
      </c>
      <c r="L22" s="9">
        <v>0</v>
      </c>
      <c r="M22"/>
      <c r="N22"/>
      <c r="O22"/>
    </row>
    <row r="23" spans="2:15" s="3" customFormat="1" x14ac:dyDescent="0.25">
      <c r="B23" s="1"/>
      <c r="C23" s="5"/>
      <c r="D23" s="11"/>
      <c r="E23" s="1"/>
      <c r="F23">
        <v>14</v>
      </c>
      <c r="G23" s="9">
        <v>26.431000000000001</v>
      </c>
      <c r="H23" s="9">
        <v>219.36500000000001</v>
      </c>
      <c r="I23" s="9">
        <v>0</v>
      </c>
      <c r="J23" s="9">
        <v>255</v>
      </c>
      <c r="K23" s="9">
        <v>0</v>
      </c>
      <c r="L23" s="9">
        <v>0</v>
      </c>
      <c r="M23"/>
      <c r="N23"/>
      <c r="O23"/>
    </row>
    <row r="24" spans="2:15" s="3" customFormat="1" x14ac:dyDescent="0.25">
      <c r="B24" s="1"/>
      <c r="C24" s="5"/>
      <c r="D24" s="11"/>
      <c r="E24" s="1"/>
      <c r="F24">
        <v>15</v>
      </c>
      <c r="G24" s="9">
        <v>26.431000000000001</v>
      </c>
      <c r="H24" s="9">
        <v>219.36500000000001</v>
      </c>
      <c r="I24" s="9">
        <v>0</v>
      </c>
      <c r="J24" s="9">
        <v>255</v>
      </c>
      <c r="K24" s="9">
        <v>0</v>
      </c>
      <c r="L24" s="9">
        <v>0</v>
      </c>
      <c r="M24"/>
      <c r="N24"/>
      <c r="O24"/>
    </row>
    <row r="25" spans="2:15" s="3" customFormat="1" x14ac:dyDescent="0.25">
      <c r="B25" s="1"/>
      <c r="C25" s="5"/>
      <c r="D25" s="11"/>
      <c r="E25" s="1"/>
      <c r="F25">
        <v>16</v>
      </c>
      <c r="G25" s="9">
        <v>26.431000000000001</v>
      </c>
      <c r="H25" s="9">
        <v>219.36500000000001</v>
      </c>
      <c r="I25" s="9">
        <v>0</v>
      </c>
      <c r="J25" s="9">
        <v>255</v>
      </c>
      <c r="K25" s="9">
        <v>0</v>
      </c>
      <c r="L25" s="9">
        <v>0</v>
      </c>
      <c r="M25"/>
      <c r="N25"/>
      <c r="O25"/>
    </row>
    <row r="26" spans="2:15" s="3" customFormat="1" x14ac:dyDescent="0.25">
      <c r="B26" s="1"/>
      <c r="C26" s="5"/>
      <c r="D26" s="11"/>
      <c r="E26" s="1"/>
      <c r="F26">
        <v>17</v>
      </c>
      <c r="G26" s="9">
        <v>26.431000000000001</v>
      </c>
      <c r="H26" s="9">
        <v>219.36500000000001</v>
      </c>
      <c r="I26" s="9">
        <v>0</v>
      </c>
      <c r="J26" s="9">
        <v>255</v>
      </c>
      <c r="K26" s="9">
        <v>0</v>
      </c>
      <c r="L26" s="9">
        <v>0</v>
      </c>
      <c r="M26"/>
      <c r="N26"/>
      <c r="O26"/>
    </row>
    <row r="27" spans="2:15" s="3" customFormat="1" x14ac:dyDescent="0.25">
      <c r="B27" s="1"/>
      <c r="C27" s="5"/>
      <c r="D27" s="11"/>
      <c r="E27" s="1"/>
      <c r="F27">
        <v>18</v>
      </c>
      <c r="G27" s="9">
        <v>26.431000000000001</v>
      </c>
      <c r="H27" s="9">
        <v>219.36500000000001</v>
      </c>
      <c r="I27" s="9">
        <v>0</v>
      </c>
      <c r="J27" s="9">
        <v>255</v>
      </c>
      <c r="K27" s="9">
        <v>0</v>
      </c>
      <c r="L27" s="9">
        <v>0</v>
      </c>
      <c r="M27"/>
      <c r="N27"/>
      <c r="O27"/>
    </row>
    <row r="28" spans="2:15" s="3" customFormat="1" x14ac:dyDescent="0.25">
      <c r="B28" s="1"/>
      <c r="C28" s="5"/>
      <c r="D28" s="11"/>
      <c r="E28" s="1"/>
      <c r="F28">
        <v>19</v>
      </c>
      <c r="G28" s="9">
        <v>23.882999999999999</v>
      </c>
      <c r="H28" s="9">
        <v>216.55600000000001</v>
      </c>
      <c r="I28" s="9">
        <v>0</v>
      </c>
      <c r="J28" s="9">
        <v>255</v>
      </c>
      <c r="K28" s="9">
        <v>0</v>
      </c>
      <c r="L28" s="9">
        <v>0</v>
      </c>
      <c r="M28"/>
      <c r="N28"/>
      <c r="O28"/>
    </row>
    <row r="29" spans="2:15" s="3" customFormat="1" x14ac:dyDescent="0.25">
      <c r="B29" s="1"/>
      <c r="C29" s="5"/>
      <c r="D29" s="11"/>
      <c r="E29" s="1"/>
      <c r="F29">
        <v>20</v>
      </c>
      <c r="G29" s="10">
        <v>3.746E-4</v>
      </c>
      <c r="H29" s="9">
        <v>110.583</v>
      </c>
      <c r="I29" s="9">
        <v>33</v>
      </c>
      <c r="J29" s="9">
        <v>239</v>
      </c>
      <c r="K29" s="9">
        <v>-90</v>
      </c>
      <c r="L29" s="9">
        <v>2.9000000000000001E-2</v>
      </c>
      <c r="M29"/>
      <c r="N29"/>
      <c r="O29"/>
    </row>
    <row r="30" spans="2:15" s="3" customFormat="1" x14ac:dyDescent="0.25">
      <c r="B30" s="1"/>
      <c r="C30" s="5"/>
      <c r="D30" s="11"/>
      <c r="E30" s="1"/>
      <c r="F30">
        <v>21</v>
      </c>
      <c r="G30" s="10">
        <v>3.746E-4</v>
      </c>
      <c r="H30" s="9">
        <v>84.832999999999998</v>
      </c>
      <c r="I30" s="9">
        <v>27.332999999999998</v>
      </c>
      <c r="J30" s="9">
        <v>189</v>
      </c>
      <c r="K30" s="9">
        <v>-90</v>
      </c>
      <c r="L30" s="9">
        <v>2.9000000000000001E-2</v>
      </c>
      <c r="M30"/>
      <c r="N30"/>
      <c r="O30"/>
    </row>
    <row r="31" spans="2:15" s="3" customFormat="1" x14ac:dyDescent="0.25">
      <c r="B31" s="1"/>
      <c r="C31" s="5"/>
      <c r="D31" s="11"/>
      <c r="E31" s="1"/>
      <c r="F31">
        <v>22</v>
      </c>
      <c r="G31" s="10">
        <v>3.8160000000000001E-4</v>
      </c>
      <c r="H31" s="9">
        <v>87.667000000000002</v>
      </c>
      <c r="I31" s="9">
        <v>38.332999999999998</v>
      </c>
      <c r="J31" s="9">
        <v>117.667</v>
      </c>
      <c r="K31" s="9">
        <v>-90</v>
      </c>
      <c r="L31" s="9">
        <v>2.3E-2</v>
      </c>
      <c r="M31"/>
      <c r="N31"/>
      <c r="O31"/>
    </row>
    <row r="32" spans="2:15" s="3" customFormat="1" x14ac:dyDescent="0.25">
      <c r="B32" s="1"/>
      <c r="C32" s="5"/>
      <c r="D32" s="11"/>
      <c r="E32" s="1"/>
      <c r="F32">
        <v>23</v>
      </c>
      <c r="G32" s="9">
        <v>23.882999999999999</v>
      </c>
      <c r="H32" s="9">
        <v>216.55600000000001</v>
      </c>
      <c r="I32" s="9">
        <v>0</v>
      </c>
      <c r="J32" s="9">
        <v>255</v>
      </c>
      <c r="K32" s="9">
        <v>0</v>
      </c>
      <c r="L32" s="9">
        <v>0</v>
      </c>
      <c r="M32"/>
      <c r="N32"/>
      <c r="O32"/>
    </row>
    <row r="33" spans="2:15" s="3" customFormat="1" x14ac:dyDescent="0.25">
      <c r="B33" s="1"/>
      <c r="C33" s="5"/>
      <c r="D33" s="11"/>
      <c r="E33" s="1"/>
      <c r="F33">
        <v>24</v>
      </c>
      <c r="G33" s="9">
        <v>23.882999999999999</v>
      </c>
      <c r="H33" s="9">
        <v>216.55600000000001</v>
      </c>
      <c r="I33" s="9">
        <v>0</v>
      </c>
      <c r="J33" s="9">
        <v>255</v>
      </c>
      <c r="K33" s="9">
        <v>0</v>
      </c>
      <c r="L33" s="9">
        <v>0</v>
      </c>
      <c r="M33"/>
      <c r="N33"/>
      <c r="O33"/>
    </row>
    <row r="34" spans="2:15" s="3" customFormat="1" x14ac:dyDescent="0.25">
      <c r="B34" s="1"/>
      <c r="C34" s="5"/>
      <c r="D34" s="11"/>
      <c r="E34" s="1"/>
      <c r="F34"/>
      <c r="G34" s="6"/>
      <c r="H34"/>
      <c r="I34"/>
      <c r="J34"/>
      <c r="K34"/>
      <c r="L34"/>
      <c r="M34"/>
      <c r="N34"/>
      <c r="O34"/>
    </row>
    <row r="35" spans="2:15" s="12" customFormat="1" x14ac:dyDescent="0.25">
      <c r="B35" s="13" t="s">
        <v>422</v>
      </c>
      <c r="C35" s="13" t="s">
        <v>426</v>
      </c>
      <c r="D35" s="13" t="s">
        <v>427</v>
      </c>
      <c r="E35" s="13" t="s">
        <v>424</v>
      </c>
      <c r="F35" s="12" t="s">
        <v>29</v>
      </c>
      <c r="G35" s="12" t="s">
        <v>428</v>
      </c>
      <c r="H35" s="12">
        <v>3</v>
      </c>
      <c r="I35" s="12">
        <v>1.399</v>
      </c>
      <c r="J35" s="12">
        <v>0.28404800000000002</v>
      </c>
      <c r="K35" s="12">
        <v>3</v>
      </c>
      <c r="L35" s="12">
        <v>1</v>
      </c>
      <c r="M35" s="12">
        <v>7.6207999999999998E-2</v>
      </c>
    </row>
    <row r="36" spans="2:15" s="12" customFormat="1" x14ac:dyDescent="0.25">
      <c r="B36" s="13" t="s">
        <v>422</v>
      </c>
      <c r="C36" s="13" t="s">
        <v>426</v>
      </c>
      <c r="D36" s="13" t="s">
        <v>427</v>
      </c>
      <c r="E36" s="13" t="s">
        <v>424</v>
      </c>
      <c r="F36" s="12" t="s">
        <v>29</v>
      </c>
      <c r="G36" s="12" t="s">
        <v>429</v>
      </c>
      <c r="H36" s="12">
        <v>3</v>
      </c>
      <c r="I36" s="12">
        <v>1.115</v>
      </c>
      <c r="J36" s="12">
        <v>0.18878800000000001</v>
      </c>
      <c r="K36" s="12">
        <v>3</v>
      </c>
      <c r="L36" s="12">
        <v>1.0109999999999999</v>
      </c>
      <c r="M36" s="12">
        <v>0</v>
      </c>
    </row>
    <row r="37" spans="2:15" s="12" customFormat="1" x14ac:dyDescent="0.25">
      <c r="B37" s="13" t="s">
        <v>422</v>
      </c>
      <c r="C37" s="13" t="s">
        <v>426</v>
      </c>
      <c r="D37" s="13" t="s">
        <v>427</v>
      </c>
      <c r="E37" s="13" t="s">
        <v>424</v>
      </c>
      <c r="F37" s="12" t="s">
        <v>29</v>
      </c>
      <c r="G37" s="12" t="s">
        <v>430</v>
      </c>
      <c r="H37" s="12">
        <v>3</v>
      </c>
      <c r="I37" s="12">
        <v>1.1579999999999999</v>
      </c>
      <c r="J37" s="12">
        <v>0.15068399999999998</v>
      </c>
      <c r="K37" s="12">
        <v>3</v>
      </c>
      <c r="L37" s="12">
        <v>1.034</v>
      </c>
      <c r="M37" s="12">
        <v>0</v>
      </c>
    </row>
    <row r="38" spans="2:15" s="12" customFormat="1" x14ac:dyDescent="0.25">
      <c r="B38" s="13" t="s">
        <v>422</v>
      </c>
      <c r="C38" s="13" t="s">
        <v>426</v>
      </c>
      <c r="D38" s="13" t="s">
        <v>427</v>
      </c>
      <c r="E38" s="13" t="s">
        <v>424</v>
      </c>
      <c r="F38" s="12" t="s">
        <v>29</v>
      </c>
      <c r="G38" s="12" t="s">
        <v>431</v>
      </c>
      <c r="H38" s="12">
        <v>3</v>
      </c>
      <c r="I38" s="12">
        <v>0.874</v>
      </c>
      <c r="J38" s="12">
        <v>0</v>
      </c>
      <c r="K38" s="12">
        <v>3</v>
      </c>
      <c r="L38" s="12">
        <v>1.0109999999999999</v>
      </c>
      <c r="M38" s="12">
        <v>0</v>
      </c>
    </row>
    <row r="39" spans="2:15" s="12" customFormat="1" x14ac:dyDescent="0.25">
      <c r="B39" s="13" t="s">
        <v>422</v>
      </c>
      <c r="C39" s="13" t="s">
        <v>426</v>
      </c>
      <c r="D39" s="13" t="s">
        <v>427</v>
      </c>
      <c r="E39" s="13" t="s">
        <v>424</v>
      </c>
      <c r="F39" s="12" t="s">
        <v>29</v>
      </c>
      <c r="G39" s="12" t="s">
        <v>432</v>
      </c>
      <c r="H39" s="12">
        <v>3</v>
      </c>
      <c r="I39" s="12">
        <v>1.53</v>
      </c>
      <c r="J39" s="12">
        <v>0.37930799999999998</v>
      </c>
      <c r="K39" s="12">
        <v>3</v>
      </c>
      <c r="L39" s="12">
        <v>1.0049999999999999</v>
      </c>
      <c r="M39" s="12">
        <v>9.5259999999999997E-2</v>
      </c>
    </row>
    <row r="40" spans="2:15" s="12" customFormat="1" x14ac:dyDescent="0.25">
      <c r="B40" s="13" t="s">
        <v>422</v>
      </c>
      <c r="C40" s="13" t="s">
        <v>426</v>
      </c>
      <c r="D40" s="13" t="s">
        <v>427</v>
      </c>
      <c r="E40" s="13" t="s">
        <v>424</v>
      </c>
      <c r="F40" s="12" t="s">
        <v>29</v>
      </c>
      <c r="G40" s="12" t="s">
        <v>433</v>
      </c>
      <c r="H40" s="12">
        <v>3</v>
      </c>
      <c r="I40" s="12">
        <v>1.2130000000000001</v>
      </c>
      <c r="J40" s="12">
        <v>0.18878800000000001</v>
      </c>
      <c r="K40" s="12">
        <v>3</v>
      </c>
      <c r="L40" s="12">
        <v>1.016</v>
      </c>
      <c r="M40" s="12">
        <v>0</v>
      </c>
    </row>
    <row r="41" spans="2:15" s="12" customFormat="1" x14ac:dyDescent="0.25">
      <c r="B41" s="13" t="s">
        <v>422</v>
      </c>
      <c r="C41" s="13" t="s">
        <v>426</v>
      </c>
      <c r="D41" s="13" t="s">
        <v>427</v>
      </c>
      <c r="E41" s="13" t="s">
        <v>424</v>
      </c>
      <c r="F41" s="12" t="s">
        <v>29</v>
      </c>
      <c r="G41" s="12" t="s">
        <v>434</v>
      </c>
      <c r="H41" s="12">
        <v>3</v>
      </c>
      <c r="I41" s="12">
        <v>1.1579999999999999</v>
      </c>
      <c r="J41" s="12">
        <v>5.7156000000000005E-2</v>
      </c>
      <c r="K41" s="12">
        <v>3</v>
      </c>
      <c r="L41" s="12">
        <v>0.97299999999999998</v>
      </c>
      <c r="M41" s="12">
        <v>0</v>
      </c>
    </row>
    <row r="42" spans="2:15" s="12" customFormat="1" x14ac:dyDescent="0.25">
      <c r="B42" s="1"/>
      <c r="C42" s="5"/>
      <c r="D42" s="11"/>
      <c r="E42" s="1"/>
      <c r="F42"/>
      <c r="H42" s="11"/>
      <c r="I42" s="11"/>
      <c r="J42" s="11"/>
      <c r="K42" s="11"/>
    </row>
    <row r="43" spans="2:15" s="12" customFormat="1" x14ac:dyDescent="0.25">
      <c r="B43" s="1"/>
      <c r="C43" s="5"/>
      <c r="D43" s="11"/>
      <c r="E43" s="1"/>
      <c r="F43"/>
      <c r="G43" t="s">
        <v>373</v>
      </c>
      <c r="H43" t="s">
        <v>374</v>
      </c>
      <c r="I43" t="s">
        <v>375</v>
      </c>
      <c r="J43" t="s">
        <v>376</v>
      </c>
      <c r="K43" t="s">
        <v>377</v>
      </c>
      <c r="L43" t="s">
        <v>378</v>
      </c>
      <c r="M43"/>
      <c r="N43" t="s">
        <v>379</v>
      </c>
      <c r="O43" t="s">
        <v>380</v>
      </c>
    </row>
    <row r="44" spans="2:15" s="12" customFormat="1" x14ac:dyDescent="0.25">
      <c r="B44" s="1"/>
      <c r="C44" s="5"/>
      <c r="D44" s="11"/>
      <c r="E44" s="1"/>
      <c r="F44">
        <v>1</v>
      </c>
      <c r="G44" s="9">
        <v>1.0999999999999999E-2</v>
      </c>
      <c r="H44" s="9">
        <v>165.55600000000001</v>
      </c>
      <c r="I44" s="9">
        <v>90</v>
      </c>
      <c r="J44" s="9">
        <v>176</v>
      </c>
      <c r="K44" s="9">
        <v>-90</v>
      </c>
      <c r="L44" s="9">
        <v>1</v>
      </c>
      <c r="M44"/>
      <c r="N44" s="9">
        <v>1</v>
      </c>
      <c r="O44">
        <f>1.732*L58</f>
        <v>7.6207999999999998E-2</v>
      </c>
    </row>
    <row r="45" spans="2:15" s="12" customFormat="1" x14ac:dyDescent="0.25">
      <c r="B45" s="1"/>
      <c r="C45" s="5"/>
      <c r="D45" s="11"/>
      <c r="E45" s="1"/>
      <c r="F45">
        <v>2</v>
      </c>
      <c r="G45" s="9">
        <v>1.0999999999999999E-2</v>
      </c>
      <c r="H45" s="9">
        <v>249.74700000000001</v>
      </c>
      <c r="I45" s="9">
        <v>85</v>
      </c>
      <c r="J45" s="9">
        <v>255</v>
      </c>
      <c r="K45" s="9">
        <v>-90</v>
      </c>
      <c r="L45" s="9">
        <v>1.0109999999999999</v>
      </c>
      <c r="M45"/>
      <c r="N45" s="9">
        <v>1.0109999999999999</v>
      </c>
      <c r="O45">
        <f t="shared" ref="O45:O57" si="1">1.732*L59</f>
        <v>0</v>
      </c>
    </row>
    <row r="46" spans="2:15" s="12" customFormat="1" x14ac:dyDescent="0.25">
      <c r="B46" s="1"/>
      <c r="C46" s="5"/>
      <c r="D46" s="11"/>
      <c r="E46" s="1"/>
      <c r="F46">
        <v>3</v>
      </c>
      <c r="G46" s="9">
        <v>1.2E-2</v>
      </c>
      <c r="H46" s="9">
        <v>245.09700000000001</v>
      </c>
      <c r="I46" s="9">
        <v>47</v>
      </c>
      <c r="J46" s="9">
        <v>255</v>
      </c>
      <c r="K46" s="9">
        <v>-90</v>
      </c>
      <c r="L46" s="9">
        <v>1.034</v>
      </c>
      <c r="M46"/>
      <c r="N46" s="9">
        <v>1.034</v>
      </c>
      <c r="O46">
        <f t="shared" si="1"/>
        <v>0</v>
      </c>
    </row>
    <row r="47" spans="2:15" s="12" customFormat="1" x14ac:dyDescent="0.25">
      <c r="B47" s="1"/>
      <c r="C47" s="5"/>
      <c r="D47" s="11"/>
      <c r="E47" s="1"/>
      <c r="F47">
        <v>4</v>
      </c>
      <c r="G47" s="9">
        <v>1.0999999999999999E-2</v>
      </c>
      <c r="H47" s="9">
        <v>249.96700000000001</v>
      </c>
      <c r="I47" s="9">
        <v>85</v>
      </c>
      <c r="J47" s="9">
        <v>255</v>
      </c>
      <c r="K47" s="9">
        <v>-90</v>
      </c>
      <c r="L47" s="9">
        <v>1.0109999999999999</v>
      </c>
      <c r="M47"/>
      <c r="N47" s="9">
        <v>1.0109999999999999</v>
      </c>
      <c r="O47">
        <f t="shared" si="1"/>
        <v>0</v>
      </c>
    </row>
    <row r="48" spans="2:15" s="12" customFormat="1" x14ac:dyDescent="0.25">
      <c r="B48" s="1"/>
      <c r="C48" s="5"/>
      <c r="D48" s="11"/>
      <c r="E48" s="1"/>
      <c r="F48">
        <v>5</v>
      </c>
      <c r="G48" s="9">
        <v>1.0999999999999999E-2</v>
      </c>
      <c r="H48" s="9">
        <v>240.46199999999999</v>
      </c>
      <c r="I48" s="9">
        <v>4</v>
      </c>
      <c r="J48" s="9">
        <v>255</v>
      </c>
      <c r="K48" s="9">
        <v>-90</v>
      </c>
      <c r="L48" s="9">
        <v>1.0049999999999999</v>
      </c>
      <c r="M48"/>
      <c r="N48" s="9">
        <v>1.0049999999999999</v>
      </c>
      <c r="O48">
        <f t="shared" si="1"/>
        <v>9.5259999999999997E-2</v>
      </c>
    </row>
    <row r="49" spans="2:15" s="12" customFormat="1" x14ac:dyDescent="0.25">
      <c r="B49" s="3"/>
      <c r="C49" s="3"/>
      <c r="D49" s="3"/>
      <c r="E49" s="3"/>
      <c r="F49">
        <v>6</v>
      </c>
      <c r="G49" s="9">
        <v>1.0999999999999999E-2</v>
      </c>
      <c r="H49" s="9">
        <v>239.18100000000001</v>
      </c>
      <c r="I49" s="9">
        <v>4</v>
      </c>
      <c r="J49" s="9">
        <v>255</v>
      </c>
      <c r="K49" s="9">
        <v>-90</v>
      </c>
      <c r="L49" s="9">
        <v>1.016</v>
      </c>
      <c r="M49"/>
      <c r="N49" s="9">
        <v>1.016</v>
      </c>
      <c r="O49">
        <f t="shared" si="1"/>
        <v>0</v>
      </c>
    </row>
    <row r="50" spans="2:15" s="12" customFormat="1" x14ac:dyDescent="0.25">
      <c r="B50" s="13"/>
      <c r="C50" s="13"/>
      <c r="D50" s="13"/>
      <c r="E50" s="13"/>
      <c r="F50">
        <v>7</v>
      </c>
      <c r="G50" s="9">
        <v>1.0999999999999999E-2</v>
      </c>
      <c r="H50" s="9">
        <v>208.23099999999999</v>
      </c>
      <c r="I50" s="9">
        <v>21.64</v>
      </c>
      <c r="J50" s="9">
        <v>250.34800000000001</v>
      </c>
      <c r="K50" s="9">
        <v>-90.644000000000005</v>
      </c>
      <c r="L50" s="9">
        <v>0.97299999999999998</v>
      </c>
      <c r="M50"/>
      <c r="N50" s="9">
        <v>0.97299999999999998</v>
      </c>
      <c r="O50">
        <f t="shared" si="1"/>
        <v>0</v>
      </c>
    </row>
    <row r="51" spans="2:15" s="12" customFormat="1" x14ac:dyDescent="0.25">
      <c r="B51" s="13"/>
      <c r="C51" s="13"/>
      <c r="D51" s="13"/>
      <c r="E51" s="13"/>
      <c r="F51">
        <v>8</v>
      </c>
      <c r="G51" s="9">
        <v>1.4999999999999999E-2</v>
      </c>
      <c r="H51" s="9">
        <v>161.25299999999999</v>
      </c>
      <c r="I51" s="9">
        <v>147.333</v>
      </c>
      <c r="J51" s="9">
        <v>206</v>
      </c>
      <c r="K51" s="9">
        <v>-90</v>
      </c>
      <c r="L51" s="9">
        <v>1.399</v>
      </c>
      <c r="M51"/>
      <c r="N51" s="9">
        <v>1.399</v>
      </c>
      <c r="O51">
        <f t="shared" si="1"/>
        <v>0.28404800000000002</v>
      </c>
    </row>
    <row r="52" spans="2:15" s="12" customFormat="1" x14ac:dyDescent="0.25">
      <c r="B52" s="13"/>
      <c r="C52" s="13"/>
      <c r="D52" s="13"/>
      <c r="E52" s="13"/>
      <c r="F52">
        <v>9</v>
      </c>
      <c r="G52" s="9">
        <v>1.2E-2</v>
      </c>
      <c r="H52" s="9">
        <v>161.90899999999999</v>
      </c>
      <c r="I52" s="9">
        <v>147.333</v>
      </c>
      <c r="J52" s="9">
        <v>170.333</v>
      </c>
      <c r="K52" s="9">
        <v>-90</v>
      </c>
      <c r="L52" s="9">
        <v>1.115</v>
      </c>
      <c r="M52"/>
      <c r="N52" s="9">
        <v>1.115</v>
      </c>
      <c r="O52">
        <f t="shared" si="1"/>
        <v>0.18878800000000001</v>
      </c>
    </row>
    <row r="53" spans="2:15" s="12" customFormat="1" x14ac:dyDescent="0.25">
      <c r="B53" s="13"/>
      <c r="C53" s="13"/>
      <c r="D53" s="13"/>
      <c r="E53" s="13"/>
      <c r="F53">
        <v>10</v>
      </c>
      <c r="G53" s="9">
        <v>1.2999999999999999E-2</v>
      </c>
      <c r="H53" s="9">
        <v>162.53299999999999</v>
      </c>
      <c r="I53" s="9">
        <v>147.333</v>
      </c>
      <c r="J53" s="9">
        <v>207</v>
      </c>
      <c r="K53" s="9">
        <v>-90</v>
      </c>
      <c r="L53" s="9">
        <v>1.1579999999999999</v>
      </c>
      <c r="M53"/>
      <c r="N53" s="9">
        <v>1.1579999999999999</v>
      </c>
      <c r="O53">
        <f t="shared" si="1"/>
        <v>0.15068399999999998</v>
      </c>
    </row>
    <row r="54" spans="2:15" s="12" customFormat="1" x14ac:dyDescent="0.25">
      <c r="B54" s="13"/>
      <c r="C54" s="13"/>
      <c r="D54" s="13"/>
      <c r="E54" s="13"/>
      <c r="F54">
        <v>11</v>
      </c>
      <c r="G54" s="9">
        <v>0.01</v>
      </c>
      <c r="H54" s="9">
        <v>161.84</v>
      </c>
      <c r="I54" s="9">
        <v>147.333</v>
      </c>
      <c r="J54" s="9">
        <v>218.333</v>
      </c>
      <c r="K54" s="9">
        <v>-90</v>
      </c>
      <c r="L54" s="9">
        <v>0.874</v>
      </c>
      <c r="M54"/>
      <c r="N54" s="9">
        <v>0.874</v>
      </c>
      <c r="O54">
        <f t="shared" si="1"/>
        <v>0</v>
      </c>
    </row>
    <row r="55" spans="2:15" s="12" customFormat="1" x14ac:dyDescent="0.25">
      <c r="B55" s="13"/>
      <c r="C55" s="13"/>
      <c r="D55" s="13"/>
      <c r="E55" s="13"/>
      <c r="F55">
        <v>12</v>
      </c>
      <c r="G55" s="9">
        <v>1.7000000000000001E-2</v>
      </c>
      <c r="H55" s="9">
        <v>185.161</v>
      </c>
      <c r="I55" s="9">
        <v>7</v>
      </c>
      <c r="J55" s="9">
        <v>234.333</v>
      </c>
      <c r="K55" s="9">
        <v>-90</v>
      </c>
      <c r="L55" s="9">
        <v>1.53</v>
      </c>
      <c r="M55"/>
      <c r="N55" s="9">
        <v>1.53</v>
      </c>
      <c r="O55">
        <f t="shared" si="1"/>
        <v>0.37930799999999998</v>
      </c>
    </row>
    <row r="56" spans="2:15" s="12" customFormat="1" x14ac:dyDescent="0.25">
      <c r="B56" s="13"/>
      <c r="C56" s="13"/>
      <c r="D56" s="13"/>
      <c r="E56" s="13"/>
      <c r="F56">
        <v>13</v>
      </c>
      <c r="G56" s="9">
        <v>1.2999999999999999E-2</v>
      </c>
      <c r="H56" s="9">
        <v>157.679</v>
      </c>
      <c r="I56" s="9">
        <v>6</v>
      </c>
      <c r="J56" s="9">
        <v>170.333</v>
      </c>
      <c r="K56" s="9">
        <v>-90</v>
      </c>
      <c r="L56" s="9">
        <v>1.2130000000000001</v>
      </c>
      <c r="M56"/>
      <c r="N56" s="9">
        <v>1.2130000000000001</v>
      </c>
      <c r="O56">
        <f t="shared" si="1"/>
        <v>0.18878800000000001</v>
      </c>
    </row>
    <row r="57" spans="2:15" s="12" customFormat="1" x14ac:dyDescent="0.25">
      <c r="B57" s="13"/>
      <c r="C57" s="13"/>
      <c r="D57" s="13"/>
      <c r="E57" s="13"/>
      <c r="F57">
        <v>14</v>
      </c>
      <c r="G57" s="9">
        <v>1.2999999999999999E-2</v>
      </c>
      <c r="H57" s="9">
        <v>217.268</v>
      </c>
      <c r="I57" s="9">
        <v>5</v>
      </c>
      <c r="J57" s="9">
        <v>238.333</v>
      </c>
      <c r="K57" s="9">
        <v>-90</v>
      </c>
      <c r="L57" s="9">
        <v>1.1579999999999999</v>
      </c>
      <c r="M57"/>
      <c r="N57" s="9">
        <v>1.1579999999999999</v>
      </c>
      <c r="O57">
        <f t="shared" si="1"/>
        <v>5.7156000000000005E-2</v>
      </c>
    </row>
    <row r="58" spans="2:15" s="3" customFormat="1" x14ac:dyDescent="0.25">
      <c r="B58" s="1"/>
      <c r="C58" s="5"/>
      <c r="D58" s="11"/>
      <c r="E58" s="1"/>
      <c r="F58">
        <v>15</v>
      </c>
      <c r="G58" s="10">
        <v>5.9719999999999999E-4</v>
      </c>
      <c r="H58" s="9">
        <v>66.599999999999994</v>
      </c>
      <c r="I58" s="9">
        <v>0</v>
      </c>
      <c r="J58" s="9">
        <v>191</v>
      </c>
      <c r="K58" s="9">
        <v>-90</v>
      </c>
      <c r="L58" s="9">
        <v>4.3999999999999997E-2</v>
      </c>
      <c r="M58"/>
      <c r="N58"/>
      <c r="O58"/>
    </row>
    <row r="59" spans="2:15" s="3" customFormat="1" x14ac:dyDescent="0.25">
      <c r="B59" s="1"/>
      <c r="C59" s="5"/>
      <c r="D59" s="11"/>
      <c r="E59" s="1"/>
      <c r="F59">
        <v>16</v>
      </c>
      <c r="G59" s="9">
        <v>36.274000000000001</v>
      </c>
      <c r="H59" s="9">
        <v>236.77199999999999</v>
      </c>
      <c r="I59" s="9">
        <v>0</v>
      </c>
      <c r="J59" s="9">
        <v>255</v>
      </c>
      <c r="K59" s="9">
        <v>0</v>
      </c>
      <c r="L59" s="9">
        <v>0</v>
      </c>
      <c r="M59"/>
      <c r="N59"/>
      <c r="O59"/>
    </row>
    <row r="60" spans="2:15" s="3" customFormat="1" x14ac:dyDescent="0.25">
      <c r="B60" s="1"/>
      <c r="C60" s="5"/>
      <c r="D60" s="11"/>
      <c r="E60" s="1"/>
      <c r="F60">
        <v>17</v>
      </c>
      <c r="G60" s="9">
        <v>36.274000000000001</v>
      </c>
      <c r="H60" s="9">
        <v>236.77199999999999</v>
      </c>
      <c r="I60" s="9">
        <v>0</v>
      </c>
      <c r="J60" s="9">
        <v>255</v>
      </c>
      <c r="K60" s="9">
        <v>0</v>
      </c>
      <c r="L60" s="9">
        <v>0</v>
      </c>
      <c r="M60"/>
      <c r="N60"/>
      <c r="O60"/>
    </row>
    <row r="61" spans="2:15" s="3" customFormat="1" x14ac:dyDescent="0.25">
      <c r="B61" s="1"/>
      <c r="C61" s="5"/>
      <c r="D61" s="11"/>
      <c r="E61" s="1"/>
      <c r="F61">
        <v>18</v>
      </c>
      <c r="G61" s="9">
        <v>36.274000000000001</v>
      </c>
      <c r="H61" s="9">
        <v>236.77199999999999</v>
      </c>
      <c r="I61" s="9">
        <v>0</v>
      </c>
      <c r="J61" s="9">
        <v>255</v>
      </c>
      <c r="K61" s="9">
        <v>0</v>
      </c>
      <c r="L61" s="9">
        <v>0</v>
      </c>
      <c r="M61"/>
      <c r="N61"/>
      <c r="O61"/>
    </row>
    <row r="62" spans="2:15" s="3" customFormat="1" x14ac:dyDescent="0.25">
      <c r="B62" s="1"/>
      <c r="C62" s="5"/>
      <c r="D62" s="11"/>
      <c r="E62" s="1"/>
      <c r="F62">
        <v>19</v>
      </c>
      <c r="G62" s="10">
        <v>7.1670000000000002E-4</v>
      </c>
      <c r="H62" s="9">
        <v>83.832999999999998</v>
      </c>
      <c r="I62" s="9">
        <v>18</v>
      </c>
      <c r="J62" s="9">
        <v>144</v>
      </c>
      <c r="K62" s="9">
        <v>-90</v>
      </c>
      <c r="L62" s="9">
        <v>5.5E-2</v>
      </c>
      <c r="M62"/>
      <c r="N62"/>
      <c r="O62"/>
    </row>
    <row r="63" spans="2:15" s="3" customFormat="1" x14ac:dyDescent="0.25">
      <c r="B63" s="1"/>
      <c r="C63" s="5"/>
      <c r="D63" s="11"/>
      <c r="E63" s="1"/>
      <c r="F63">
        <v>20</v>
      </c>
      <c r="G63" s="9">
        <v>36.274000000000001</v>
      </c>
      <c r="H63" s="9">
        <v>236.77199999999999</v>
      </c>
      <c r="I63" s="9">
        <v>0</v>
      </c>
      <c r="J63" s="9">
        <v>255</v>
      </c>
      <c r="K63" s="9">
        <v>0</v>
      </c>
      <c r="L63" s="9">
        <v>0</v>
      </c>
      <c r="M63"/>
      <c r="N63"/>
      <c r="O63"/>
    </row>
    <row r="64" spans="2:15" s="3" customFormat="1" x14ac:dyDescent="0.25">
      <c r="B64" s="1"/>
      <c r="C64" s="5"/>
      <c r="D64" s="11"/>
      <c r="E64" s="1"/>
      <c r="F64">
        <v>21</v>
      </c>
      <c r="G64" s="9">
        <v>36.274000000000001</v>
      </c>
      <c r="H64" s="9">
        <v>236.77199999999999</v>
      </c>
      <c r="I64" s="9">
        <v>0</v>
      </c>
      <c r="J64" s="9">
        <v>255</v>
      </c>
      <c r="K64" s="9">
        <v>0</v>
      </c>
      <c r="L64" s="9">
        <v>0</v>
      </c>
      <c r="M64"/>
      <c r="N64"/>
      <c r="O64"/>
    </row>
    <row r="65" spans="1:15" s="3" customFormat="1" x14ac:dyDescent="0.25">
      <c r="F65">
        <v>22</v>
      </c>
      <c r="G65" s="9">
        <v>2E-3</v>
      </c>
      <c r="H65" s="9">
        <v>115.938</v>
      </c>
      <c r="I65" s="9">
        <v>20</v>
      </c>
      <c r="J65" s="9">
        <v>138</v>
      </c>
      <c r="K65" s="9">
        <v>-90</v>
      </c>
      <c r="L65" s="9">
        <v>0.16400000000000001</v>
      </c>
      <c r="M65"/>
      <c r="N65"/>
      <c r="O65"/>
    </row>
    <row r="66" spans="1:15" s="3" customFormat="1" x14ac:dyDescent="0.25">
      <c r="F66">
        <v>23</v>
      </c>
      <c r="G66" s="9">
        <v>1E-3</v>
      </c>
      <c r="H66" s="9">
        <v>55.817999999999998</v>
      </c>
      <c r="I66" s="9">
        <v>5</v>
      </c>
      <c r="J66" s="9">
        <v>181</v>
      </c>
      <c r="K66" s="9">
        <v>-90</v>
      </c>
      <c r="L66" s="9">
        <v>0.109</v>
      </c>
      <c r="M66"/>
      <c r="N66"/>
      <c r="O66"/>
    </row>
    <row r="67" spans="1:15" s="3" customFormat="1" x14ac:dyDescent="0.25">
      <c r="F67">
        <v>24</v>
      </c>
      <c r="G67" s="9">
        <v>1E-3</v>
      </c>
      <c r="H67" s="9">
        <v>158.852</v>
      </c>
      <c r="I67" s="9">
        <v>25</v>
      </c>
      <c r="J67" s="9">
        <v>228</v>
      </c>
      <c r="K67" s="9">
        <v>-90</v>
      </c>
      <c r="L67" s="9">
        <v>8.6999999999999994E-2</v>
      </c>
      <c r="M67"/>
      <c r="N67"/>
      <c r="O67"/>
    </row>
    <row r="68" spans="1:15" s="3" customFormat="1" x14ac:dyDescent="0.25">
      <c r="F68">
        <v>25</v>
      </c>
      <c r="G68" s="9">
        <v>36.274000000000001</v>
      </c>
      <c r="H68" s="9">
        <v>236.77199999999999</v>
      </c>
      <c r="I68" s="9">
        <v>0</v>
      </c>
      <c r="J68" s="9">
        <v>255</v>
      </c>
      <c r="K68" s="9">
        <v>0</v>
      </c>
      <c r="L68" s="9">
        <v>0</v>
      </c>
    </row>
    <row r="69" spans="1:15" s="3" customFormat="1" x14ac:dyDescent="0.25">
      <c r="F69">
        <v>26</v>
      </c>
      <c r="G69" s="9">
        <v>3.0000000000000001E-3</v>
      </c>
      <c r="H69" s="9">
        <v>72.968000000000004</v>
      </c>
      <c r="I69" s="9">
        <v>47</v>
      </c>
      <c r="J69" s="9">
        <v>124</v>
      </c>
      <c r="K69" s="9">
        <v>-90</v>
      </c>
      <c r="L69" s="9">
        <v>0.219</v>
      </c>
    </row>
    <row r="70" spans="1:15" s="3" customFormat="1" x14ac:dyDescent="0.25">
      <c r="F70">
        <v>27</v>
      </c>
      <c r="G70" s="9">
        <v>1E-3</v>
      </c>
      <c r="H70" s="9">
        <v>102.485</v>
      </c>
      <c r="I70" s="9">
        <v>0</v>
      </c>
      <c r="J70" s="9">
        <v>161</v>
      </c>
      <c r="K70" s="9">
        <v>-90</v>
      </c>
      <c r="L70" s="9">
        <v>0.109</v>
      </c>
    </row>
    <row r="71" spans="1:15" s="3" customFormat="1" x14ac:dyDescent="0.25">
      <c r="F71">
        <v>28</v>
      </c>
      <c r="G71" s="10">
        <v>4.7780000000000001E-4</v>
      </c>
      <c r="H71" s="9">
        <v>86.082999999999998</v>
      </c>
      <c r="I71" s="9">
        <v>38</v>
      </c>
      <c r="J71" s="9">
        <v>167</v>
      </c>
      <c r="K71" s="9">
        <v>-90</v>
      </c>
      <c r="L71" s="9">
        <v>3.3000000000000002E-2</v>
      </c>
    </row>
    <row r="72" spans="1:15" s="3" customFormat="1" x14ac:dyDescent="0.25"/>
    <row r="73" spans="1:15" s="3" customFormat="1" x14ac:dyDescent="0.25"/>
    <row r="74" spans="1:15" x14ac:dyDescent="0.25">
      <c r="A74" s="1">
        <v>12</v>
      </c>
      <c r="B74" s="1" t="s">
        <v>125</v>
      </c>
      <c r="C74" s="1" t="s">
        <v>65</v>
      </c>
      <c r="D74" s="1"/>
      <c r="E74" s="1" t="s">
        <v>127</v>
      </c>
      <c r="F74" s="1" t="s">
        <v>29</v>
      </c>
      <c r="G74" s="1" t="s">
        <v>574</v>
      </c>
      <c r="H74" s="1">
        <v>3</v>
      </c>
      <c r="I74" s="1">
        <v>1.0999999999999999E-2</v>
      </c>
      <c r="J74" s="1">
        <v>3.4640000000000001E-3</v>
      </c>
      <c r="K74" s="1">
        <v>3</v>
      </c>
      <c r="L74">
        <v>3.3000000000000002E-2</v>
      </c>
      <c r="M74">
        <v>5.1960000000000001E-3</v>
      </c>
    </row>
    <row r="75" spans="1:15" x14ac:dyDescent="0.25">
      <c r="A75" s="1"/>
      <c r="B75" s="1" t="s">
        <v>125</v>
      </c>
      <c r="C75" s="1" t="s">
        <v>65</v>
      </c>
      <c r="D75" s="1"/>
      <c r="E75" s="1" t="s">
        <v>127</v>
      </c>
      <c r="F75" s="1" t="s">
        <v>29</v>
      </c>
      <c r="G75" s="1" t="s">
        <v>575</v>
      </c>
      <c r="H75" s="1">
        <v>3</v>
      </c>
      <c r="I75" s="1">
        <v>8.0000000000000002E-3</v>
      </c>
      <c r="J75" s="1">
        <v>9.8031199999999989E-4</v>
      </c>
      <c r="K75" s="1">
        <v>3</v>
      </c>
      <c r="L75">
        <v>2.7E-2</v>
      </c>
      <c r="M75">
        <v>3.4640000000000001E-3</v>
      </c>
    </row>
    <row r="76" spans="1:15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</row>
    <row r="77" spans="1:15" x14ac:dyDescent="0.25">
      <c r="A77" s="1"/>
      <c r="B77" s="1"/>
      <c r="C77" s="1"/>
      <c r="D77" s="1"/>
      <c r="E77" s="1"/>
      <c r="G77" t="s">
        <v>373</v>
      </c>
      <c r="H77" t="s">
        <v>374</v>
      </c>
      <c r="I77" t="s">
        <v>375</v>
      </c>
      <c r="J77" t="s">
        <v>376</v>
      </c>
      <c r="K77" t="s">
        <v>377</v>
      </c>
      <c r="L77" t="s">
        <v>378</v>
      </c>
      <c r="N77" t="s">
        <v>379</v>
      </c>
      <c r="O77" t="s">
        <v>380</v>
      </c>
    </row>
    <row r="78" spans="1:15" x14ac:dyDescent="0.25">
      <c r="A78" s="1"/>
      <c r="B78" s="1"/>
      <c r="C78" s="1"/>
      <c r="D78" s="1"/>
      <c r="E78" s="1"/>
      <c r="F78">
        <v>1</v>
      </c>
      <c r="G78" s="10">
        <v>2.0570000000000001E-5</v>
      </c>
      <c r="H78" s="9">
        <v>129.018</v>
      </c>
      <c r="I78" s="9">
        <v>119</v>
      </c>
      <c r="J78" s="9">
        <v>136</v>
      </c>
      <c r="K78" s="9">
        <v>-90</v>
      </c>
      <c r="L78" s="9">
        <v>3.3000000000000002E-2</v>
      </c>
      <c r="N78" s="9">
        <v>3.3000000000000002E-2</v>
      </c>
      <c r="O78">
        <f>1.732*L82</f>
        <v>5.1960000000000001E-3</v>
      </c>
    </row>
    <row r="79" spans="1:15" x14ac:dyDescent="0.25">
      <c r="A79" s="1"/>
      <c r="B79" s="1"/>
      <c r="C79" s="1"/>
      <c r="D79" s="1"/>
      <c r="E79" s="1"/>
      <c r="F79">
        <v>2</v>
      </c>
      <c r="G79" s="10">
        <v>6.9789999999999996E-6</v>
      </c>
      <c r="H79" s="9">
        <v>10.737</v>
      </c>
      <c r="I79" s="9">
        <v>0</v>
      </c>
      <c r="J79" s="9">
        <v>187</v>
      </c>
      <c r="K79" s="9">
        <v>-90</v>
      </c>
      <c r="L79" s="9">
        <v>1.0999999999999999E-2</v>
      </c>
      <c r="N79" s="9">
        <v>1.0999999999999999E-2</v>
      </c>
      <c r="O79">
        <f t="shared" ref="O79:O81" si="2">1.732*L83</f>
        <v>3.4640000000000001E-3</v>
      </c>
    </row>
    <row r="80" spans="1:15" x14ac:dyDescent="0.25">
      <c r="A80" s="1"/>
      <c r="B80" s="1"/>
      <c r="C80" s="1"/>
      <c r="D80" s="1"/>
      <c r="E80" s="1"/>
      <c r="F80">
        <v>3</v>
      </c>
      <c r="G80" s="10">
        <v>1.5379999999999998E-5</v>
      </c>
      <c r="H80" s="9">
        <v>127.5</v>
      </c>
      <c r="I80" s="9">
        <v>85</v>
      </c>
      <c r="J80" s="9">
        <v>153</v>
      </c>
      <c r="K80" s="9">
        <v>-90</v>
      </c>
      <c r="L80" s="9">
        <v>2.7E-2</v>
      </c>
      <c r="N80" s="9">
        <v>2.7E-2</v>
      </c>
      <c r="O80">
        <f t="shared" si="2"/>
        <v>3.4640000000000001E-3</v>
      </c>
    </row>
    <row r="81" spans="1:15" x14ac:dyDescent="0.25">
      <c r="A81" s="1"/>
      <c r="B81" s="1"/>
      <c r="C81" s="1"/>
      <c r="D81" s="1"/>
      <c r="E81" s="1"/>
      <c r="F81">
        <v>4</v>
      </c>
      <c r="G81" s="10">
        <v>4.8060000000000002E-6</v>
      </c>
      <c r="H81" s="9">
        <v>1.133</v>
      </c>
      <c r="I81" s="9">
        <v>0</v>
      </c>
      <c r="J81" s="9">
        <v>17</v>
      </c>
      <c r="K81" s="9">
        <v>-90</v>
      </c>
      <c r="L81" s="9">
        <v>8.0000000000000002E-3</v>
      </c>
      <c r="N81" s="9">
        <v>8.0000000000000002E-3</v>
      </c>
      <c r="O81">
        <f t="shared" si="2"/>
        <v>9.8031199999999989E-4</v>
      </c>
    </row>
    <row r="82" spans="1:15" x14ac:dyDescent="0.25">
      <c r="A82" s="1"/>
      <c r="B82" s="1"/>
      <c r="C82" s="1"/>
      <c r="D82" s="1"/>
      <c r="E82" s="1"/>
      <c r="F82">
        <v>5</v>
      </c>
      <c r="G82" s="10">
        <v>2.204E-6</v>
      </c>
      <c r="H82" s="9">
        <v>155.833</v>
      </c>
      <c r="I82" s="9">
        <v>119</v>
      </c>
      <c r="J82" s="9">
        <v>170</v>
      </c>
      <c r="K82" s="9">
        <v>-90</v>
      </c>
      <c r="L82" s="9">
        <v>3.0000000000000001E-3</v>
      </c>
      <c r="N82" s="9"/>
    </row>
    <row r="83" spans="1:15" x14ac:dyDescent="0.25">
      <c r="A83" s="1"/>
      <c r="B83" s="1"/>
      <c r="C83" s="1"/>
      <c r="D83" s="1"/>
      <c r="E83" s="1"/>
      <c r="F83">
        <v>6</v>
      </c>
      <c r="G83" s="10">
        <v>1.469E-6</v>
      </c>
      <c r="H83" s="9">
        <v>212.5</v>
      </c>
      <c r="I83" s="9">
        <v>170</v>
      </c>
      <c r="J83" s="9">
        <v>255</v>
      </c>
      <c r="K83" s="9">
        <v>-90</v>
      </c>
      <c r="L83" s="9">
        <v>2E-3</v>
      </c>
      <c r="N83" s="9"/>
    </row>
    <row r="84" spans="1:15" x14ac:dyDescent="0.25">
      <c r="A84" s="1"/>
      <c r="B84" s="1"/>
      <c r="C84" s="1"/>
      <c r="D84" s="1"/>
      <c r="E84" s="1"/>
      <c r="F84">
        <v>7</v>
      </c>
      <c r="G84" s="10">
        <v>1.6020000000000001E-6</v>
      </c>
      <c r="H84" s="9">
        <v>153</v>
      </c>
      <c r="I84" s="9">
        <v>119</v>
      </c>
      <c r="J84" s="9">
        <v>170</v>
      </c>
      <c r="K84" s="9">
        <v>-90</v>
      </c>
      <c r="L84" s="9">
        <v>2E-3</v>
      </c>
      <c r="N84" s="9"/>
    </row>
    <row r="85" spans="1:15" x14ac:dyDescent="0.25">
      <c r="A85" s="1"/>
      <c r="B85" s="1"/>
      <c r="C85" s="1"/>
      <c r="D85" s="1"/>
      <c r="E85" s="1"/>
      <c r="F85">
        <v>8</v>
      </c>
      <c r="G85" s="10">
        <v>6.4079999999999997E-7</v>
      </c>
      <c r="H85" s="9">
        <v>187</v>
      </c>
      <c r="I85" s="9">
        <v>170</v>
      </c>
      <c r="J85" s="9">
        <v>204</v>
      </c>
      <c r="K85" s="9">
        <v>-90</v>
      </c>
      <c r="L85" s="10">
        <v>5.6599999999999999E-4</v>
      </c>
      <c r="N85" s="9"/>
    </row>
    <row r="86" spans="1:15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</row>
    <row r="87" spans="1:15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</row>
    <row r="88" spans="1:15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</row>
    <row r="89" spans="1:15" x14ac:dyDescent="0.25">
      <c r="A89" s="1">
        <v>25</v>
      </c>
      <c r="B89" s="1" t="s">
        <v>94</v>
      </c>
      <c r="C89" s="1" t="s">
        <v>65</v>
      </c>
      <c r="D89" s="1"/>
      <c r="E89" s="1" t="s">
        <v>198</v>
      </c>
      <c r="F89" s="1" t="s">
        <v>29</v>
      </c>
      <c r="G89" s="1" t="s">
        <v>14</v>
      </c>
      <c r="H89" s="1">
        <v>3</v>
      </c>
      <c r="I89" s="9">
        <v>0.38200000000000001</v>
      </c>
      <c r="J89" s="9">
        <v>0</v>
      </c>
      <c r="K89" s="1">
        <v>3</v>
      </c>
      <c r="L89" s="1">
        <v>1.006</v>
      </c>
      <c r="M89">
        <v>6.4084000000000002E-2</v>
      </c>
    </row>
    <row r="90" spans="1:15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</row>
    <row r="91" spans="1:15" x14ac:dyDescent="0.25">
      <c r="A91" s="1"/>
      <c r="B91" s="1"/>
      <c r="C91" s="1"/>
      <c r="D91" s="1"/>
      <c r="E91" s="1"/>
      <c r="G91" t="s">
        <v>373</v>
      </c>
      <c r="H91" t="s">
        <v>374</v>
      </c>
      <c r="I91" t="s">
        <v>375</v>
      </c>
      <c r="J91" t="s">
        <v>376</v>
      </c>
      <c r="K91" t="s">
        <v>377</v>
      </c>
      <c r="L91" t="s">
        <v>378</v>
      </c>
      <c r="N91" t="s">
        <v>379</v>
      </c>
      <c r="O91" t="s">
        <v>380</v>
      </c>
    </row>
    <row r="92" spans="1:15" x14ac:dyDescent="0.25">
      <c r="A92" s="1"/>
      <c r="B92" s="1"/>
      <c r="C92" s="1"/>
      <c r="D92" s="1"/>
      <c r="E92" s="1"/>
      <c r="F92">
        <v>1</v>
      </c>
      <c r="G92" s="9">
        <v>8.9999999999999993E-3</v>
      </c>
      <c r="H92" s="9">
        <v>129.29400000000001</v>
      </c>
      <c r="I92" s="9">
        <v>17</v>
      </c>
      <c r="J92" s="9">
        <v>204</v>
      </c>
      <c r="K92" s="9">
        <v>-90</v>
      </c>
      <c r="L92" s="9">
        <v>1.006</v>
      </c>
      <c r="N92" s="9">
        <v>1.006</v>
      </c>
      <c r="O92">
        <f>1.732*L94</f>
        <v>6.4084000000000002E-2</v>
      </c>
    </row>
    <row r="93" spans="1:15" x14ac:dyDescent="0.25">
      <c r="F93">
        <v>2</v>
      </c>
      <c r="G93" s="9">
        <v>4.0000000000000001E-3</v>
      </c>
      <c r="H93" s="9">
        <v>106.452</v>
      </c>
      <c r="I93" s="9">
        <v>34</v>
      </c>
      <c r="J93" s="9">
        <v>136</v>
      </c>
      <c r="K93" s="9">
        <v>-90</v>
      </c>
      <c r="L93" s="9">
        <v>0.38200000000000001</v>
      </c>
      <c r="N93" s="9">
        <v>0.38200000000000001</v>
      </c>
      <c r="O93" s="9">
        <v>0</v>
      </c>
    </row>
    <row r="94" spans="1:15" x14ac:dyDescent="0.25">
      <c r="F94">
        <v>3</v>
      </c>
      <c r="G94" s="10">
        <v>4.3399999999999998E-4</v>
      </c>
      <c r="H94" s="9">
        <v>102</v>
      </c>
      <c r="I94" s="9">
        <v>34</v>
      </c>
      <c r="J94" s="9">
        <v>153</v>
      </c>
      <c r="K94" s="9">
        <v>-90</v>
      </c>
      <c r="L94" s="9">
        <v>3.6999999999999998E-2</v>
      </c>
      <c r="N94" s="9"/>
    </row>
    <row r="95" spans="1:15" x14ac:dyDescent="0.25">
      <c r="F95">
        <v>4</v>
      </c>
      <c r="G95" s="9">
        <v>4.7249999999999996</v>
      </c>
      <c r="H95" s="9">
        <v>213.251</v>
      </c>
      <c r="I95" s="9">
        <v>0</v>
      </c>
      <c r="J95" s="9">
        <v>255</v>
      </c>
      <c r="K95" s="9">
        <v>0</v>
      </c>
      <c r="L95" s="9">
        <v>0</v>
      </c>
      <c r="N95" s="9"/>
    </row>
    <row r="99" spans="1:15" s="1" customFormat="1" x14ac:dyDescent="0.25">
      <c r="A99" s="1">
        <v>30</v>
      </c>
      <c r="B99" s="1" t="s">
        <v>214</v>
      </c>
      <c r="C99" s="1" t="s">
        <v>65</v>
      </c>
      <c r="E99" s="1" t="s">
        <v>216</v>
      </c>
      <c r="F99" s="1" t="s">
        <v>29</v>
      </c>
      <c r="G99" s="1" t="s">
        <v>217</v>
      </c>
      <c r="H99">
        <v>3</v>
      </c>
      <c r="I99">
        <v>0.224</v>
      </c>
      <c r="J99">
        <v>2.9444000000000001E-2</v>
      </c>
      <c r="K99" s="1">
        <v>3</v>
      </c>
      <c r="L99" s="1">
        <v>0.51500000000000001</v>
      </c>
      <c r="M99" s="1">
        <v>0.11604400000000001</v>
      </c>
    </row>
    <row r="100" spans="1:15" x14ac:dyDescent="0.25">
      <c r="G100" t="s">
        <v>218</v>
      </c>
      <c r="H100">
        <v>3</v>
      </c>
      <c r="I100">
        <v>0.34899999999999998</v>
      </c>
      <c r="J100">
        <v>5.3691999999999997E-2</v>
      </c>
      <c r="K100">
        <v>3</v>
      </c>
      <c r="L100">
        <v>0.66600000000000004</v>
      </c>
      <c r="M100">
        <v>7.6207999999999998E-2</v>
      </c>
    </row>
    <row r="101" spans="1:15" x14ac:dyDescent="0.25">
      <c r="G101" t="s">
        <v>219</v>
      </c>
      <c r="H101">
        <v>3</v>
      </c>
      <c r="I101">
        <v>0.52500000000000002</v>
      </c>
      <c r="J101">
        <v>0</v>
      </c>
      <c r="K101">
        <v>3</v>
      </c>
      <c r="L101">
        <v>1.0329999999999999</v>
      </c>
      <c r="M101">
        <v>0.31175999999999998</v>
      </c>
    </row>
    <row r="103" spans="1:15" x14ac:dyDescent="0.25">
      <c r="G103" t="s">
        <v>373</v>
      </c>
      <c r="H103" t="s">
        <v>374</v>
      </c>
      <c r="I103" t="s">
        <v>375</v>
      </c>
      <c r="J103" t="s">
        <v>376</v>
      </c>
      <c r="K103" t="s">
        <v>377</v>
      </c>
      <c r="L103" t="s">
        <v>378</v>
      </c>
      <c r="N103" t="s">
        <v>379</v>
      </c>
      <c r="O103" t="s">
        <v>380</v>
      </c>
    </row>
    <row r="104" spans="1:15" x14ac:dyDescent="0.25">
      <c r="F104">
        <v>1</v>
      </c>
      <c r="G104" s="9">
        <v>3.0000000000000001E-3</v>
      </c>
      <c r="H104" s="9">
        <v>122.645</v>
      </c>
      <c r="I104" s="9">
        <v>63</v>
      </c>
      <c r="J104" s="9">
        <v>128.667</v>
      </c>
      <c r="K104" s="9">
        <v>-90</v>
      </c>
      <c r="L104" s="9">
        <v>0.51500000000000001</v>
      </c>
      <c r="N104" s="9">
        <v>0.51500000000000001</v>
      </c>
      <c r="O104">
        <f>1.732*L106</f>
        <v>0.11604400000000001</v>
      </c>
    </row>
    <row r="105" spans="1:15" x14ac:dyDescent="0.25">
      <c r="F105">
        <v>2</v>
      </c>
      <c r="G105" s="9">
        <v>1E-3</v>
      </c>
      <c r="H105" s="9">
        <v>138.59299999999999</v>
      </c>
      <c r="I105" s="9">
        <v>90.332999999999998</v>
      </c>
      <c r="J105" s="9">
        <v>212.333</v>
      </c>
      <c r="K105" s="9">
        <v>-90</v>
      </c>
      <c r="L105" s="9">
        <v>0.224</v>
      </c>
      <c r="N105" s="9">
        <v>0.224</v>
      </c>
      <c r="O105">
        <f>1.732*L107</f>
        <v>2.9444000000000001E-2</v>
      </c>
    </row>
    <row r="106" spans="1:15" x14ac:dyDescent="0.25">
      <c r="F106">
        <v>3</v>
      </c>
      <c r="G106" s="10">
        <v>4.0719999999999998E-4</v>
      </c>
      <c r="H106" s="9">
        <v>134.30799999999999</v>
      </c>
      <c r="I106" s="9">
        <v>72.332999999999998</v>
      </c>
      <c r="J106" s="9">
        <v>170</v>
      </c>
      <c r="K106" s="9">
        <v>-90</v>
      </c>
      <c r="L106" s="9">
        <v>6.7000000000000004E-2</v>
      </c>
      <c r="N106" s="9">
        <v>0.66600000000000004</v>
      </c>
      <c r="O106">
        <f>1.732*L110</f>
        <v>7.6207999999999998E-2</v>
      </c>
    </row>
    <row r="107" spans="1:15" x14ac:dyDescent="0.25">
      <c r="F107">
        <v>4</v>
      </c>
      <c r="G107" s="10">
        <v>1.2530000000000001E-4</v>
      </c>
      <c r="H107" s="9">
        <v>72.832999999999998</v>
      </c>
      <c r="I107" s="9">
        <v>65.667000000000002</v>
      </c>
      <c r="J107" s="9">
        <v>84.667000000000002</v>
      </c>
      <c r="K107" s="9">
        <v>-90</v>
      </c>
      <c r="L107" s="9">
        <v>1.7000000000000001E-2</v>
      </c>
      <c r="N107" s="9">
        <v>0.34899999999999998</v>
      </c>
      <c r="O107">
        <f>1.732*L111</f>
        <v>5.3691999999999997E-2</v>
      </c>
    </row>
    <row r="108" spans="1:15" x14ac:dyDescent="0.25">
      <c r="F108">
        <v>5</v>
      </c>
      <c r="G108" s="9">
        <v>4.0000000000000001E-3</v>
      </c>
      <c r="H108" s="9">
        <v>165.61099999999999</v>
      </c>
      <c r="I108" s="9">
        <v>89</v>
      </c>
      <c r="J108" s="9">
        <v>171.667</v>
      </c>
      <c r="K108" s="9">
        <v>-90</v>
      </c>
      <c r="L108" s="9">
        <v>0.66600000000000004</v>
      </c>
      <c r="N108" s="9">
        <v>1.0329999999999999</v>
      </c>
      <c r="O108">
        <f>1.732*L114</f>
        <v>0.31175999999999998</v>
      </c>
    </row>
    <row r="109" spans="1:15" x14ac:dyDescent="0.25">
      <c r="F109">
        <v>6</v>
      </c>
      <c r="G109" s="9">
        <v>2E-3</v>
      </c>
      <c r="H109" s="9">
        <v>139.49100000000001</v>
      </c>
      <c r="I109" s="9">
        <v>84.332999999999998</v>
      </c>
      <c r="J109" s="9">
        <v>147.333</v>
      </c>
      <c r="K109" s="9">
        <v>-90</v>
      </c>
      <c r="L109" s="9">
        <v>0.34899999999999998</v>
      </c>
      <c r="N109" s="9">
        <v>0.52500000000000002</v>
      </c>
      <c r="O109" s="9">
        <v>0</v>
      </c>
    </row>
    <row r="110" spans="1:15" x14ac:dyDescent="0.25">
      <c r="F110">
        <v>7</v>
      </c>
      <c r="G110" s="10">
        <v>3.101E-4</v>
      </c>
      <c r="H110" s="9">
        <v>155.5</v>
      </c>
      <c r="I110" s="9">
        <v>110</v>
      </c>
      <c r="J110" s="9">
        <v>200</v>
      </c>
      <c r="K110" s="9">
        <v>-90</v>
      </c>
      <c r="L110" s="9">
        <v>4.3999999999999997E-2</v>
      </c>
    </row>
    <row r="111" spans="1:15" x14ac:dyDescent="0.25">
      <c r="F111">
        <v>8</v>
      </c>
      <c r="G111" s="10">
        <v>2.3259999999999999E-4</v>
      </c>
      <c r="H111" s="9">
        <v>154.22200000000001</v>
      </c>
      <c r="I111" s="9">
        <v>121</v>
      </c>
      <c r="J111" s="9">
        <v>185.333</v>
      </c>
      <c r="K111" s="9">
        <v>-90</v>
      </c>
      <c r="L111" s="9">
        <v>3.1E-2</v>
      </c>
    </row>
    <row r="112" spans="1:15" x14ac:dyDescent="0.25">
      <c r="F112">
        <v>9</v>
      </c>
      <c r="G112" s="9">
        <v>1.7000000000000001E-2</v>
      </c>
      <c r="H112" s="9">
        <v>157.047</v>
      </c>
      <c r="I112" s="9">
        <v>96.667000000000002</v>
      </c>
      <c r="J112" s="9">
        <v>167</v>
      </c>
      <c r="K112" s="9">
        <v>-90</v>
      </c>
      <c r="L112" s="9">
        <v>1.0329999999999999</v>
      </c>
    </row>
    <row r="113" spans="1:15" x14ac:dyDescent="0.25">
      <c r="F113">
        <v>10</v>
      </c>
      <c r="G113" s="9">
        <v>8.9999999999999993E-3</v>
      </c>
      <c r="H113" s="9">
        <v>133.18199999999999</v>
      </c>
      <c r="I113" s="9">
        <v>50.667000000000002</v>
      </c>
      <c r="J113" s="9">
        <v>153.333</v>
      </c>
      <c r="K113" s="9">
        <v>-90</v>
      </c>
      <c r="L113" s="9">
        <v>0.52500000000000002</v>
      </c>
    </row>
    <row r="114" spans="1:15" x14ac:dyDescent="0.25">
      <c r="F114">
        <v>11</v>
      </c>
      <c r="G114" s="9">
        <v>3.0000000000000001E-3</v>
      </c>
      <c r="H114" s="9">
        <v>151.917</v>
      </c>
      <c r="I114" s="9">
        <v>97</v>
      </c>
      <c r="J114" s="9">
        <v>181</v>
      </c>
      <c r="K114" s="9">
        <v>-90</v>
      </c>
      <c r="L114" s="9">
        <v>0.18</v>
      </c>
    </row>
    <row r="115" spans="1:15" x14ac:dyDescent="0.25">
      <c r="F115">
        <v>12</v>
      </c>
      <c r="G115" s="9">
        <v>49.987000000000002</v>
      </c>
      <c r="H115" s="9">
        <v>230.51599999999999</v>
      </c>
      <c r="I115" s="9">
        <v>0</v>
      </c>
      <c r="J115" s="9">
        <v>255</v>
      </c>
      <c r="K115" s="9">
        <v>0</v>
      </c>
      <c r="L115" s="9">
        <v>0</v>
      </c>
    </row>
    <row r="121" spans="1:15" x14ac:dyDescent="0.25">
      <c r="A121" s="1">
        <v>33</v>
      </c>
      <c r="B121" s="1" t="s">
        <v>243</v>
      </c>
      <c r="C121" s="1" t="s">
        <v>65</v>
      </c>
      <c r="D121" s="1"/>
      <c r="E121" s="1" t="s">
        <v>245</v>
      </c>
      <c r="F121" s="1" t="s">
        <v>29</v>
      </c>
      <c r="G121" s="1" t="s">
        <v>254</v>
      </c>
      <c r="H121">
        <v>3</v>
      </c>
      <c r="I121">
        <v>2.089</v>
      </c>
      <c r="J121">
        <v>0.21823200000000001</v>
      </c>
      <c r="K121" s="1">
        <v>3</v>
      </c>
      <c r="L121">
        <v>1.7350000000000001</v>
      </c>
      <c r="M121">
        <v>0.19744800000000001</v>
      </c>
    </row>
    <row r="122" spans="1:15" x14ac:dyDescent="0.25">
      <c r="B122" s="1" t="s">
        <v>243</v>
      </c>
      <c r="C122" s="1" t="s">
        <v>65</v>
      </c>
      <c r="D122" s="1"/>
      <c r="E122" s="1" t="s">
        <v>245</v>
      </c>
      <c r="F122" s="1" t="s">
        <v>29</v>
      </c>
      <c r="G122" t="s">
        <v>255</v>
      </c>
      <c r="H122">
        <v>3</v>
      </c>
      <c r="I122">
        <v>0.183</v>
      </c>
      <c r="J122">
        <v>0</v>
      </c>
      <c r="K122">
        <v>3</v>
      </c>
      <c r="L122">
        <v>0.22800000000000001</v>
      </c>
      <c r="M122">
        <v>0</v>
      </c>
    </row>
    <row r="123" spans="1:15" x14ac:dyDescent="0.25">
      <c r="B123" s="1" t="s">
        <v>243</v>
      </c>
      <c r="C123" s="1" t="s">
        <v>65</v>
      </c>
      <c r="D123" s="1"/>
      <c r="E123" s="1" t="s">
        <v>245</v>
      </c>
      <c r="F123" s="1" t="s">
        <v>29</v>
      </c>
      <c r="G123" t="s">
        <v>256</v>
      </c>
      <c r="H123">
        <v>3</v>
      </c>
      <c r="I123">
        <v>0.76500000000000001</v>
      </c>
      <c r="J123">
        <v>3.9835999999999996E-2</v>
      </c>
      <c r="K123" s="1">
        <v>3</v>
      </c>
      <c r="L123">
        <v>1.0049999999999999</v>
      </c>
      <c r="M123">
        <v>0.13855999999999999</v>
      </c>
    </row>
    <row r="124" spans="1:15" x14ac:dyDescent="0.25">
      <c r="B124" s="1" t="s">
        <v>243</v>
      </c>
      <c r="C124" s="1" t="s">
        <v>65</v>
      </c>
      <c r="D124" s="1"/>
      <c r="E124" s="1" t="s">
        <v>245</v>
      </c>
      <c r="F124" s="1" t="s">
        <v>29</v>
      </c>
      <c r="G124" t="s">
        <v>257</v>
      </c>
      <c r="H124">
        <v>3</v>
      </c>
      <c r="I124">
        <v>0.97</v>
      </c>
      <c r="J124">
        <v>3.9835999999999996E-2</v>
      </c>
      <c r="K124">
        <v>3</v>
      </c>
      <c r="L124">
        <v>1.29</v>
      </c>
      <c r="M124">
        <v>9.8724000000000006E-2</v>
      </c>
    </row>
    <row r="125" spans="1:15" x14ac:dyDescent="0.25">
      <c r="B125" s="1" t="s">
        <v>243</v>
      </c>
      <c r="C125" s="1" t="s">
        <v>65</v>
      </c>
      <c r="D125" s="1"/>
      <c r="E125" s="1" t="s">
        <v>245</v>
      </c>
      <c r="F125" s="1" t="s">
        <v>29</v>
      </c>
      <c r="G125" t="s">
        <v>258</v>
      </c>
      <c r="H125">
        <v>3</v>
      </c>
      <c r="I125">
        <v>0.33100000000000002</v>
      </c>
      <c r="J125">
        <v>0</v>
      </c>
      <c r="K125" s="1">
        <v>3</v>
      </c>
      <c r="L125">
        <v>0.27400000000000002</v>
      </c>
      <c r="M125">
        <v>0</v>
      </c>
    </row>
    <row r="126" spans="1:15" x14ac:dyDescent="0.25">
      <c r="B126" s="1" t="s">
        <v>243</v>
      </c>
      <c r="C126" s="1" t="s">
        <v>65</v>
      </c>
      <c r="D126" s="1"/>
      <c r="E126" s="1" t="s">
        <v>245</v>
      </c>
      <c r="F126" s="1" t="s">
        <v>29</v>
      </c>
      <c r="G126" t="s">
        <v>259</v>
      </c>
      <c r="H126">
        <v>3</v>
      </c>
      <c r="I126">
        <v>0.27400000000000002</v>
      </c>
      <c r="J126">
        <v>0</v>
      </c>
      <c r="K126">
        <v>3</v>
      </c>
      <c r="L126">
        <v>9.0999999999999998E-2</v>
      </c>
      <c r="M126">
        <v>3.9835999999999996E-2</v>
      </c>
    </row>
    <row r="127" spans="1:15" x14ac:dyDescent="0.25">
      <c r="B127" s="1"/>
      <c r="C127" s="1"/>
      <c r="D127" s="1"/>
      <c r="E127" s="1"/>
      <c r="F127" s="1"/>
    </row>
    <row r="128" spans="1:15" x14ac:dyDescent="0.25">
      <c r="B128" s="1"/>
      <c r="C128" s="1"/>
      <c r="D128" s="1"/>
      <c r="E128" s="1"/>
      <c r="G128" t="s">
        <v>373</v>
      </c>
      <c r="H128" t="s">
        <v>374</v>
      </c>
      <c r="I128" t="s">
        <v>375</v>
      </c>
      <c r="J128" t="s">
        <v>376</v>
      </c>
      <c r="K128" t="s">
        <v>377</v>
      </c>
      <c r="L128" t="s">
        <v>378</v>
      </c>
      <c r="N128" t="s">
        <v>379</v>
      </c>
      <c r="O128" t="s">
        <v>380</v>
      </c>
    </row>
    <row r="129" spans="2:15" x14ac:dyDescent="0.25">
      <c r="B129" s="1"/>
      <c r="C129" s="1"/>
      <c r="D129" s="1"/>
      <c r="E129" s="1"/>
      <c r="F129">
        <v>1</v>
      </c>
      <c r="G129" s="9">
        <v>2.4E-2</v>
      </c>
      <c r="H129" s="9">
        <v>2.2480000000000002</v>
      </c>
      <c r="I129" s="9">
        <v>0</v>
      </c>
      <c r="J129" s="9">
        <v>180.667</v>
      </c>
      <c r="K129" s="9">
        <v>-90</v>
      </c>
      <c r="L129" s="9">
        <v>2.089</v>
      </c>
      <c r="N129" s="9">
        <v>2.089</v>
      </c>
      <c r="O129">
        <f>1.732*L141</f>
        <v>0.21823200000000001</v>
      </c>
    </row>
    <row r="130" spans="2:15" x14ac:dyDescent="0.25">
      <c r="B130" s="1"/>
      <c r="C130" s="1"/>
      <c r="D130" s="1"/>
      <c r="E130" s="1"/>
      <c r="F130">
        <v>2</v>
      </c>
      <c r="G130" s="9">
        <v>2E-3</v>
      </c>
      <c r="H130" s="9">
        <v>19.529</v>
      </c>
      <c r="I130" s="9">
        <v>0</v>
      </c>
      <c r="J130" s="9">
        <v>175.333</v>
      </c>
      <c r="K130" s="9">
        <v>-90</v>
      </c>
      <c r="L130" s="9">
        <v>0.183</v>
      </c>
      <c r="N130" s="9">
        <v>0.183</v>
      </c>
      <c r="O130">
        <f t="shared" ref="O130:O140" si="3">1.732*L142</f>
        <v>0</v>
      </c>
    </row>
    <row r="131" spans="2:15" x14ac:dyDescent="0.25">
      <c r="B131" s="1"/>
      <c r="C131" s="1"/>
      <c r="D131" s="1"/>
      <c r="E131" s="1"/>
      <c r="F131">
        <v>3</v>
      </c>
      <c r="G131" s="9">
        <v>8.9999999999999993E-3</v>
      </c>
      <c r="H131" s="9">
        <v>3.0249999999999999</v>
      </c>
      <c r="I131" s="9">
        <v>0</v>
      </c>
      <c r="J131" s="9">
        <v>106</v>
      </c>
      <c r="K131" s="9">
        <v>-90</v>
      </c>
      <c r="L131" s="9">
        <v>0.76500000000000001</v>
      </c>
      <c r="N131" s="9">
        <v>0.76500000000000001</v>
      </c>
      <c r="O131">
        <f t="shared" si="3"/>
        <v>3.9835999999999996E-2</v>
      </c>
    </row>
    <row r="132" spans="2:15" x14ac:dyDescent="0.25">
      <c r="B132" s="1"/>
      <c r="C132" s="1"/>
      <c r="D132" s="1"/>
      <c r="E132" s="1"/>
      <c r="F132">
        <v>4</v>
      </c>
      <c r="G132" s="9">
        <v>1.0999999999999999E-2</v>
      </c>
      <c r="H132" s="9">
        <v>2.5230000000000001</v>
      </c>
      <c r="I132" s="9">
        <v>0</v>
      </c>
      <c r="J132" s="9">
        <v>107</v>
      </c>
      <c r="K132" s="9">
        <v>-90</v>
      </c>
      <c r="L132" s="9">
        <v>0.97</v>
      </c>
      <c r="N132" s="9">
        <v>0.97</v>
      </c>
      <c r="O132">
        <f t="shared" si="3"/>
        <v>3.9835999999999996E-2</v>
      </c>
    </row>
    <row r="133" spans="2:15" x14ac:dyDescent="0.25">
      <c r="B133" s="1"/>
      <c r="C133" s="1"/>
      <c r="D133" s="1"/>
      <c r="E133" s="1"/>
      <c r="F133">
        <v>5</v>
      </c>
      <c r="G133" s="9">
        <v>4.0000000000000001E-3</v>
      </c>
      <c r="H133" s="9">
        <v>5.4889999999999999</v>
      </c>
      <c r="I133" s="9">
        <v>0</v>
      </c>
      <c r="J133" s="9">
        <v>101.667</v>
      </c>
      <c r="K133" s="9">
        <v>-90</v>
      </c>
      <c r="L133" s="9">
        <v>0.33100000000000002</v>
      </c>
      <c r="N133" s="9">
        <v>0.33100000000000002</v>
      </c>
      <c r="O133">
        <f t="shared" si="3"/>
        <v>0</v>
      </c>
    </row>
    <row r="134" spans="2:15" x14ac:dyDescent="0.25">
      <c r="B134" s="1"/>
      <c r="C134" s="1"/>
      <c r="D134" s="1"/>
      <c r="E134" s="1"/>
      <c r="F134">
        <v>6</v>
      </c>
      <c r="G134" s="9">
        <v>3.0000000000000001E-3</v>
      </c>
      <c r="H134" s="9">
        <v>6.907</v>
      </c>
      <c r="I134" s="9">
        <v>0</v>
      </c>
      <c r="J134" s="9">
        <v>85</v>
      </c>
      <c r="K134" s="9">
        <v>-90</v>
      </c>
      <c r="L134" s="9">
        <v>0.27400000000000002</v>
      </c>
      <c r="N134" s="9">
        <v>0.27400000000000002</v>
      </c>
      <c r="O134">
        <f t="shared" si="3"/>
        <v>0</v>
      </c>
    </row>
    <row r="135" spans="2:15" x14ac:dyDescent="0.25">
      <c r="B135" s="1"/>
      <c r="C135" s="1"/>
      <c r="D135" s="1"/>
      <c r="E135" s="1"/>
      <c r="F135">
        <v>7</v>
      </c>
      <c r="G135" s="9">
        <v>0.02</v>
      </c>
      <c r="H135" s="9">
        <v>157.096</v>
      </c>
      <c r="I135" s="9">
        <v>23.667000000000002</v>
      </c>
      <c r="J135" s="9">
        <v>168</v>
      </c>
      <c r="K135" s="9">
        <v>-90</v>
      </c>
      <c r="L135" s="9">
        <v>1.7350000000000001</v>
      </c>
      <c r="N135" s="9">
        <v>1.7350000000000001</v>
      </c>
      <c r="O135">
        <f t="shared" si="3"/>
        <v>0.19744800000000001</v>
      </c>
    </row>
    <row r="136" spans="2:15" x14ac:dyDescent="0.25">
      <c r="B136" s="1"/>
      <c r="C136" s="1"/>
      <c r="D136" s="1"/>
      <c r="E136" s="1"/>
      <c r="F136">
        <v>8</v>
      </c>
      <c r="G136" s="9">
        <v>3.0000000000000001E-3</v>
      </c>
      <c r="H136" s="9">
        <v>129.762</v>
      </c>
      <c r="I136" s="9">
        <v>19.332999999999998</v>
      </c>
      <c r="J136" s="9">
        <v>172</v>
      </c>
      <c r="K136" s="9">
        <v>-90</v>
      </c>
      <c r="L136" s="9">
        <v>0.22800000000000001</v>
      </c>
      <c r="N136" s="9">
        <v>0.22800000000000001</v>
      </c>
      <c r="O136">
        <f t="shared" si="3"/>
        <v>0</v>
      </c>
    </row>
    <row r="137" spans="2:15" x14ac:dyDescent="0.25">
      <c r="B137" s="1"/>
      <c r="C137" s="1"/>
      <c r="D137" s="1"/>
      <c r="E137" s="1"/>
      <c r="F137">
        <v>9</v>
      </c>
      <c r="G137" s="9">
        <v>1.2E-2</v>
      </c>
      <c r="H137" s="9">
        <v>152.809</v>
      </c>
      <c r="I137" s="9">
        <v>34.667000000000002</v>
      </c>
      <c r="J137" s="9">
        <v>182.667</v>
      </c>
      <c r="K137" s="9">
        <v>-90</v>
      </c>
      <c r="L137" s="9">
        <v>1.0049999999999999</v>
      </c>
      <c r="N137" s="9">
        <v>1.0049999999999999</v>
      </c>
      <c r="O137">
        <f t="shared" si="3"/>
        <v>0.13855999999999999</v>
      </c>
    </row>
    <row r="138" spans="2:15" x14ac:dyDescent="0.25">
      <c r="B138" s="1"/>
      <c r="C138" s="1"/>
      <c r="D138" s="1"/>
      <c r="E138" s="1"/>
      <c r="F138">
        <v>10</v>
      </c>
      <c r="G138" s="9">
        <v>1.4999999999999999E-2</v>
      </c>
      <c r="H138" s="9">
        <v>155.827</v>
      </c>
      <c r="I138" s="9">
        <v>28</v>
      </c>
      <c r="J138" s="9">
        <v>183.333</v>
      </c>
      <c r="K138" s="9">
        <v>-90</v>
      </c>
      <c r="L138" s="9">
        <v>1.29</v>
      </c>
      <c r="N138" s="9">
        <v>1.29</v>
      </c>
      <c r="O138">
        <f t="shared" si="3"/>
        <v>9.8724000000000006E-2</v>
      </c>
    </row>
    <row r="139" spans="2:15" x14ac:dyDescent="0.25">
      <c r="B139" s="1"/>
      <c r="C139" s="1"/>
      <c r="D139" s="1"/>
      <c r="E139" s="1"/>
      <c r="F139">
        <v>11</v>
      </c>
      <c r="G139" s="9">
        <v>3.0000000000000001E-3</v>
      </c>
      <c r="H139" s="9">
        <v>129.68</v>
      </c>
      <c r="I139" s="9">
        <v>20</v>
      </c>
      <c r="J139" s="9">
        <v>166.667</v>
      </c>
      <c r="K139" s="9">
        <v>-90</v>
      </c>
      <c r="L139" s="9">
        <v>0.27400000000000002</v>
      </c>
      <c r="N139" s="9">
        <v>0.27400000000000002</v>
      </c>
      <c r="O139">
        <f t="shared" si="3"/>
        <v>0</v>
      </c>
    </row>
    <row r="140" spans="2:15" x14ac:dyDescent="0.25">
      <c r="B140" s="1"/>
      <c r="C140" s="1"/>
      <c r="D140" s="1"/>
      <c r="E140" s="1"/>
      <c r="F140">
        <v>12</v>
      </c>
      <c r="G140" s="9">
        <v>1E-3</v>
      </c>
      <c r="H140" s="9">
        <v>132.22200000000001</v>
      </c>
      <c r="I140" s="9">
        <v>22.332999999999998</v>
      </c>
      <c r="J140" s="9">
        <v>231.333</v>
      </c>
      <c r="K140" s="9">
        <v>-90</v>
      </c>
      <c r="L140" s="9">
        <v>9.0999999999999998E-2</v>
      </c>
      <c r="N140" s="9">
        <v>9.0999999999999998E-2</v>
      </c>
      <c r="O140">
        <f t="shared" si="3"/>
        <v>3.9835999999999996E-2</v>
      </c>
    </row>
    <row r="141" spans="2:15" x14ac:dyDescent="0.25">
      <c r="B141" s="1"/>
      <c r="C141" s="1"/>
      <c r="D141" s="1"/>
      <c r="E141" s="1"/>
      <c r="F141">
        <v>13</v>
      </c>
      <c r="G141" s="9">
        <v>2E-3</v>
      </c>
      <c r="H141" s="9">
        <v>217.77799999999999</v>
      </c>
      <c r="I141" s="9">
        <v>184.333</v>
      </c>
      <c r="J141" s="9">
        <v>240.667</v>
      </c>
      <c r="K141" s="9">
        <v>-90</v>
      </c>
      <c r="L141" s="9">
        <v>0.126</v>
      </c>
    </row>
    <row r="142" spans="2:15" x14ac:dyDescent="0.25">
      <c r="B142" s="1"/>
      <c r="C142" s="1"/>
      <c r="D142" s="1"/>
      <c r="E142" s="1"/>
      <c r="F142">
        <v>14</v>
      </c>
      <c r="G142" s="9">
        <v>36.445999999999998</v>
      </c>
      <c r="H142" s="9">
        <v>235.21100000000001</v>
      </c>
      <c r="I142" s="9">
        <v>0</v>
      </c>
      <c r="J142" s="9">
        <v>255</v>
      </c>
      <c r="K142" s="9">
        <v>0</v>
      </c>
      <c r="L142" s="9">
        <v>0</v>
      </c>
    </row>
    <row r="143" spans="2:15" x14ac:dyDescent="0.25">
      <c r="F143">
        <v>15</v>
      </c>
      <c r="G143" s="10">
        <v>3.9090000000000001E-4</v>
      </c>
      <c r="H143" s="9">
        <v>137.22200000000001</v>
      </c>
      <c r="I143" s="9">
        <v>111.667</v>
      </c>
      <c r="J143" s="9">
        <v>183.667</v>
      </c>
      <c r="K143" s="9">
        <v>-90</v>
      </c>
      <c r="L143" s="9">
        <v>2.3E-2</v>
      </c>
    </row>
    <row r="144" spans="2:15" x14ac:dyDescent="0.25">
      <c r="F144">
        <v>16</v>
      </c>
      <c r="G144" s="10">
        <v>3.9090000000000001E-4</v>
      </c>
      <c r="H144" s="9">
        <v>172.333</v>
      </c>
      <c r="I144" s="9">
        <v>165.333</v>
      </c>
      <c r="J144" s="9">
        <v>185.667</v>
      </c>
      <c r="K144" s="9">
        <v>-90</v>
      </c>
      <c r="L144" s="9">
        <v>2.3E-2</v>
      </c>
    </row>
    <row r="145" spans="1:13" x14ac:dyDescent="0.25">
      <c r="F145">
        <v>17</v>
      </c>
      <c r="G145" s="9">
        <v>36.445999999999998</v>
      </c>
      <c r="H145" s="9">
        <v>235.21100000000001</v>
      </c>
      <c r="I145" s="9">
        <v>0</v>
      </c>
      <c r="J145" s="9">
        <v>255</v>
      </c>
      <c r="K145" s="9">
        <v>0</v>
      </c>
      <c r="L145" s="9">
        <v>0</v>
      </c>
    </row>
    <row r="146" spans="1:13" x14ac:dyDescent="0.25">
      <c r="F146">
        <v>18</v>
      </c>
      <c r="G146" s="9">
        <v>36.445999999999998</v>
      </c>
      <c r="H146" s="9">
        <v>235.21100000000001</v>
      </c>
      <c r="I146" s="9">
        <v>0</v>
      </c>
      <c r="J146" s="9">
        <v>255</v>
      </c>
      <c r="K146" s="9">
        <v>0</v>
      </c>
      <c r="L146" s="9">
        <v>0</v>
      </c>
    </row>
    <row r="147" spans="1:13" x14ac:dyDescent="0.25">
      <c r="F147">
        <v>19</v>
      </c>
      <c r="G147" s="9">
        <v>1E-3</v>
      </c>
      <c r="H147" s="9">
        <v>129.57599999999999</v>
      </c>
      <c r="I147" s="9">
        <v>71.667000000000002</v>
      </c>
      <c r="J147" s="9">
        <v>172.667</v>
      </c>
      <c r="K147" s="9">
        <v>-90</v>
      </c>
      <c r="L147" s="9">
        <v>0.114</v>
      </c>
    </row>
    <row r="148" spans="1:13" x14ac:dyDescent="0.25">
      <c r="F148">
        <v>20</v>
      </c>
      <c r="G148" s="9">
        <v>36.445999999999998</v>
      </c>
      <c r="H148" s="9">
        <v>235.21100000000001</v>
      </c>
      <c r="I148" s="9">
        <v>0</v>
      </c>
      <c r="J148" s="9">
        <v>255</v>
      </c>
      <c r="K148" s="9">
        <v>0</v>
      </c>
      <c r="L148" s="9">
        <v>0</v>
      </c>
    </row>
    <row r="149" spans="1:13" x14ac:dyDescent="0.25">
      <c r="F149">
        <v>21</v>
      </c>
      <c r="G149" s="9">
        <v>1E-3</v>
      </c>
      <c r="H149" s="9">
        <v>137.042</v>
      </c>
      <c r="I149" s="9">
        <v>103.667</v>
      </c>
      <c r="J149" s="9">
        <v>193</v>
      </c>
      <c r="K149" s="9">
        <v>-90</v>
      </c>
      <c r="L149" s="9">
        <v>0.08</v>
      </c>
    </row>
    <row r="150" spans="1:13" x14ac:dyDescent="0.25">
      <c r="F150">
        <v>22</v>
      </c>
      <c r="G150" s="10">
        <v>7.8189999999999998E-4</v>
      </c>
      <c r="H150" s="9">
        <v>188.833</v>
      </c>
      <c r="I150" s="9">
        <v>119.333</v>
      </c>
      <c r="J150" s="9">
        <v>217</v>
      </c>
      <c r="K150" s="9">
        <v>-90</v>
      </c>
      <c r="L150" s="9">
        <v>5.7000000000000002E-2</v>
      </c>
    </row>
    <row r="151" spans="1:13" x14ac:dyDescent="0.25">
      <c r="F151">
        <v>23</v>
      </c>
      <c r="G151" s="9">
        <v>36.445999999999998</v>
      </c>
      <c r="H151" s="9">
        <v>235.21100000000001</v>
      </c>
      <c r="I151" s="9">
        <v>0</v>
      </c>
      <c r="J151" s="9">
        <v>255</v>
      </c>
      <c r="K151" s="9">
        <v>0</v>
      </c>
      <c r="L151" s="9">
        <v>0</v>
      </c>
    </row>
    <row r="152" spans="1:13" x14ac:dyDescent="0.25">
      <c r="F152">
        <v>24</v>
      </c>
      <c r="G152" s="10">
        <v>3.9090000000000001E-4</v>
      </c>
      <c r="H152" s="9">
        <v>146.44399999999999</v>
      </c>
      <c r="I152" s="9">
        <v>123.333</v>
      </c>
      <c r="J152" s="9">
        <v>160.667</v>
      </c>
      <c r="K152" s="9">
        <v>-90</v>
      </c>
      <c r="L152" s="9">
        <v>2.3E-2</v>
      </c>
    </row>
    <row r="160" spans="1:13" s="1" customFormat="1" x14ac:dyDescent="0.25">
      <c r="A160" s="1">
        <v>41</v>
      </c>
      <c r="B160" s="1" t="s">
        <v>311</v>
      </c>
      <c r="C160" s="1" t="s">
        <v>295</v>
      </c>
      <c r="E160" s="1" t="s">
        <v>299</v>
      </c>
      <c r="F160" t="s">
        <v>29</v>
      </c>
      <c r="G160" s="1" t="s">
        <v>313</v>
      </c>
      <c r="H160">
        <v>3</v>
      </c>
      <c r="I160">
        <v>2.4529999999999998</v>
      </c>
      <c r="J160">
        <v>0</v>
      </c>
      <c r="K160">
        <v>3</v>
      </c>
      <c r="L160" s="1">
        <v>1.0089999999999999</v>
      </c>
      <c r="M160" s="1">
        <v>0</v>
      </c>
    </row>
    <row r="161" spans="6:15" x14ac:dyDescent="0.25">
      <c r="G161" t="s">
        <v>66</v>
      </c>
      <c r="H161">
        <v>3</v>
      </c>
      <c r="I161">
        <v>1.7769999999999999</v>
      </c>
      <c r="J161">
        <v>2.2515999999999998E-2</v>
      </c>
      <c r="K161">
        <v>3</v>
      </c>
      <c r="L161">
        <v>1.01</v>
      </c>
      <c r="M161">
        <v>3.4639999999999997E-2</v>
      </c>
    </row>
    <row r="162" spans="6:15" x14ac:dyDescent="0.25">
      <c r="G162" t="s">
        <v>300</v>
      </c>
      <c r="H162">
        <v>3</v>
      </c>
      <c r="I162">
        <v>2.6339999999999999</v>
      </c>
      <c r="J162">
        <v>0.44339200000000001</v>
      </c>
      <c r="K162">
        <v>3</v>
      </c>
      <c r="L162">
        <v>1.0149999999999999</v>
      </c>
      <c r="M162">
        <v>0.289244</v>
      </c>
    </row>
    <row r="164" spans="6:15" x14ac:dyDescent="0.25">
      <c r="G164" t="s">
        <v>373</v>
      </c>
      <c r="H164" t="s">
        <v>374</v>
      </c>
      <c r="I164" t="s">
        <v>375</v>
      </c>
      <c r="J164" t="s">
        <v>376</v>
      </c>
      <c r="K164" t="s">
        <v>377</v>
      </c>
      <c r="L164" t="s">
        <v>378</v>
      </c>
      <c r="N164" t="s">
        <v>379</v>
      </c>
      <c r="O164" t="s">
        <v>380</v>
      </c>
    </row>
    <row r="165" spans="6:15" x14ac:dyDescent="0.25">
      <c r="F165">
        <v>1</v>
      </c>
      <c r="G165" s="9">
        <v>8.9999999999999993E-3</v>
      </c>
      <c r="H165" s="9">
        <v>79.286000000000001</v>
      </c>
      <c r="I165" s="9">
        <v>51</v>
      </c>
      <c r="J165" s="9">
        <v>238</v>
      </c>
      <c r="K165" s="9">
        <v>-90</v>
      </c>
      <c r="L165" s="9">
        <v>1.0089999999999999</v>
      </c>
      <c r="N165" s="9">
        <v>1.0089999999999999</v>
      </c>
      <c r="O165">
        <f>1.732*L177</f>
        <v>0</v>
      </c>
    </row>
    <row r="166" spans="6:15" x14ac:dyDescent="0.25">
      <c r="F166">
        <v>2</v>
      </c>
      <c r="G166" s="9">
        <v>2.1000000000000001E-2</v>
      </c>
      <c r="H166" s="9">
        <v>152.88200000000001</v>
      </c>
      <c r="I166" s="9">
        <v>85</v>
      </c>
      <c r="J166" s="9">
        <v>238</v>
      </c>
      <c r="K166" s="9">
        <v>-90</v>
      </c>
      <c r="L166" s="9">
        <v>2.4529999999999998</v>
      </c>
      <c r="N166" s="9">
        <v>2.4529999999999998</v>
      </c>
      <c r="O166">
        <f t="shared" ref="O166:O170" si="4">1.732*L178</f>
        <v>0</v>
      </c>
    </row>
    <row r="167" spans="6:15" x14ac:dyDescent="0.25">
      <c r="F167">
        <v>3</v>
      </c>
      <c r="G167" s="9">
        <v>10.762</v>
      </c>
      <c r="H167" s="9">
        <v>233.96199999999999</v>
      </c>
      <c r="I167" s="9">
        <v>20</v>
      </c>
      <c r="J167" s="9">
        <v>255</v>
      </c>
      <c r="K167" s="9">
        <v>0</v>
      </c>
      <c r="L167" s="9">
        <v>0</v>
      </c>
      <c r="N167" s="9">
        <v>1.01</v>
      </c>
      <c r="O167">
        <f>1.732*L171</f>
        <v>3.4639999999999997E-2</v>
      </c>
    </row>
    <row r="168" spans="6:15" x14ac:dyDescent="0.25">
      <c r="F168">
        <v>4</v>
      </c>
      <c r="G168" s="9">
        <v>10.762</v>
      </c>
      <c r="H168" s="9">
        <v>233.96199999999999</v>
      </c>
      <c r="I168" s="9">
        <v>20</v>
      </c>
      <c r="J168" s="9">
        <v>255</v>
      </c>
      <c r="K168" s="9">
        <v>0</v>
      </c>
      <c r="L168" s="9">
        <v>0</v>
      </c>
      <c r="N168" s="9">
        <v>1.7769999999999999</v>
      </c>
      <c r="O168">
        <f>1.732*L172</f>
        <v>2.2515999999999998E-2</v>
      </c>
    </row>
    <row r="169" spans="6:15" x14ac:dyDescent="0.25">
      <c r="F169">
        <v>5</v>
      </c>
      <c r="G169" s="9">
        <v>7.0000000000000001E-3</v>
      </c>
      <c r="H169" s="9">
        <v>94.177999999999997</v>
      </c>
      <c r="I169" s="9">
        <v>63.332999999999998</v>
      </c>
      <c r="J169" s="9">
        <v>189</v>
      </c>
      <c r="K169" s="9">
        <v>-90</v>
      </c>
      <c r="L169" s="9">
        <v>1.01</v>
      </c>
      <c r="N169" s="9">
        <v>1.0149999999999999</v>
      </c>
      <c r="O169">
        <f t="shared" si="4"/>
        <v>0.289244</v>
      </c>
    </row>
    <row r="170" spans="6:15" x14ac:dyDescent="0.25">
      <c r="F170">
        <v>6</v>
      </c>
      <c r="G170" s="9">
        <v>1.2E-2</v>
      </c>
      <c r="H170" s="9">
        <v>168.21199999999999</v>
      </c>
      <c r="I170" s="9">
        <v>99</v>
      </c>
      <c r="J170" s="9">
        <v>252.333</v>
      </c>
      <c r="K170" s="9">
        <v>-90</v>
      </c>
      <c r="L170" s="9">
        <v>1.7769999999999999</v>
      </c>
      <c r="N170" s="9">
        <v>2.6339999999999999</v>
      </c>
      <c r="O170">
        <f t="shared" si="4"/>
        <v>0.44339200000000001</v>
      </c>
    </row>
    <row r="171" spans="6:15" x14ac:dyDescent="0.25">
      <c r="F171">
        <v>7</v>
      </c>
      <c r="G171" s="10">
        <v>1.7200000000000001E-4</v>
      </c>
      <c r="H171" s="9">
        <v>110.417</v>
      </c>
      <c r="I171" s="9">
        <v>33</v>
      </c>
      <c r="J171" s="9">
        <v>227.667</v>
      </c>
      <c r="K171" s="9">
        <v>-90</v>
      </c>
      <c r="L171" s="9">
        <v>0.02</v>
      </c>
      <c r="N171" s="9"/>
    </row>
    <row r="172" spans="6:15" x14ac:dyDescent="0.25">
      <c r="F172">
        <v>8</v>
      </c>
      <c r="G172" s="10">
        <v>1.2899999999999999E-4</v>
      </c>
      <c r="H172" s="9">
        <v>103.111</v>
      </c>
      <c r="I172" s="9">
        <v>82</v>
      </c>
      <c r="J172" s="9">
        <v>145.333</v>
      </c>
      <c r="K172" s="9">
        <v>-90</v>
      </c>
      <c r="L172" s="9">
        <v>1.2999999999999999E-2</v>
      </c>
      <c r="N172" s="9"/>
    </row>
    <row r="173" spans="6:15" x14ac:dyDescent="0.25">
      <c r="F173">
        <v>9</v>
      </c>
      <c r="G173" s="9">
        <v>8.9999999999999993E-3</v>
      </c>
      <c r="H173" s="9">
        <v>98.753</v>
      </c>
      <c r="I173" s="9">
        <v>71.332999999999998</v>
      </c>
      <c r="J173" s="9">
        <v>219.333</v>
      </c>
      <c r="K173" s="9">
        <v>-90</v>
      </c>
      <c r="L173" s="9">
        <v>1.0149999999999999</v>
      </c>
      <c r="N173" s="9"/>
    </row>
    <row r="174" spans="6:15" x14ac:dyDescent="0.25">
      <c r="F174">
        <v>10</v>
      </c>
      <c r="G174" s="9">
        <v>2.4E-2</v>
      </c>
      <c r="H174" s="9">
        <v>169.476</v>
      </c>
      <c r="I174" s="9">
        <v>117.667</v>
      </c>
      <c r="J174" s="9">
        <v>239</v>
      </c>
      <c r="K174" s="9">
        <v>-90</v>
      </c>
      <c r="L174" s="9">
        <v>2.6339999999999999</v>
      </c>
      <c r="N174" s="9"/>
    </row>
    <row r="175" spans="6:15" x14ac:dyDescent="0.25">
      <c r="F175">
        <v>11</v>
      </c>
      <c r="G175" s="9">
        <v>18.599</v>
      </c>
      <c r="H175" s="9">
        <v>230.57</v>
      </c>
      <c r="I175" s="9">
        <v>8</v>
      </c>
      <c r="J175" s="9">
        <v>255</v>
      </c>
      <c r="K175" s="9">
        <v>0</v>
      </c>
      <c r="L175" s="9">
        <v>0</v>
      </c>
      <c r="N175" s="9"/>
    </row>
    <row r="176" spans="6:15" x14ac:dyDescent="0.25">
      <c r="F176">
        <v>12</v>
      </c>
      <c r="G176" s="9">
        <v>18.599</v>
      </c>
      <c r="H176" s="9">
        <v>230.57</v>
      </c>
      <c r="I176" s="9">
        <v>8</v>
      </c>
      <c r="J176" s="9">
        <v>255</v>
      </c>
      <c r="K176" s="9">
        <v>0</v>
      </c>
      <c r="L176" s="9">
        <v>0</v>
      </c>
      <c r="N176" s="9"/>
    </row>
    <row r="181" spans="1:15" s="1" customFormat="1" x14ac:dyDescent="0.25">
      <c r="A181" s="1">
        <v>42</v>
      </c>
      <c r="B181" s="1" t="s">
        <v>311</v>
      </c>
      <c r="C181" s="1" t="s">
        <v>295</v>
      </c>
      <c r="E181" s="1" t="s">
        <v>315</v>
      </c>
      <c r="F181" t="s">
        <v>29</v>
      </c>
      <c r="G181" s="1" t="s">
        <v>90</v>
      </c>
      <c r="H181">
        <v>3</v>
      </c>
      <c r="I181">
        <v>0.223</v>
      </c>
      <c r="J181">
        <v>2.7712000000000001E-2</v>
      </c>
      <c r="K181">
        <v>3</v>
      </c>
      <c r="L181" s="1">
        <v>0.16700000000000001</v>
      </c>
      <c r="M181" s="1">
        <v>1.5587999999999999E-2</v>
      </c>
    </row>
    <row r="182" spans="1:15" x14ac:dyDescent="0.25">
      <c r="G182" t="s">
        <v>316</v>
      </c>
      <c r="H182">
        <v>3</v>
      </c>
      <c r="I182">
        <v>0.09</v>
      </c>
      <c r="J182">
        <v>1.7319999999999999E-2</v>
      </c>
      <c r="K182">
        <v>3</v>
      </c>
      <c r="L182">
        <v>0.25600000000000001</v>
      </c>
      <c r="M182">
        <v>2.9444000000000001E-2</v>
      </c>
    </row>
    <row r="183" spans="1:15" x14ac:dyDescent="0.25">
      <c r="G183" t="s">
        <v>576</v>
      </c>
      <c r="H183">
        <v>3</v>
      </c>
      <c r="I183">
        <v>3.5000000000000003E-2</v>
      </c>
      <c r="J183">
        <v>2.9444000000000001E-2</v>
      </c>
      <c r="K183">
        <v>3</v>
      </c>
      <c r="L183">
        <v>4.7E-2</v>
      </c>
      <c r="M183">
        <v>2.598E-2</v>
      </c>
    </row>
    <row r="184" spans="1:15" x14ac:dyDescent="0.25">
      <c r="G184" t="s">
        <v>573</v>
      </c>
      <c r="H184">
        <v>3</v>
      </c>
      <c r="I184">
        <v>7.2999999999999995E-2</v>
      </c>
      <c r="J184">
        <v>1.2123999999999999E-2</v>
      </c>
      <c r="K184">
        <v>3</v>
      </c>
      <c r="L184">
        <v>0.122</v>
      </c>
      <c r="M184">
        <v>2.2515999999999998E-2</v>
      </c>
    </row>
    <row r="186" spans="1:15" x14ac:dyDescent="0.25">
      <c r="G186" t="s">
        <v>373</v>
      </c>
      <c r="H186" t="s">
        <v>374</v>
      </c>
      <c r="I186" t="s">
        <v>375</v>
      </c>
      <c r="J186" t="s">
        <v>376</v>
      </c>
      <c r="K186" t="s">
        <v>377</v>
      </c>
      <c r="L186" t="s">
        <v>378</v>
      </c>
      <c r="N186" t="s">
        <v>379</v>
      </c>
      <c r="O186" t="s">
        <v>380</v>
      </c>
    </row>
    <row r="187" spans="1:15" x14ac:dyDescent="0.25">
      <c r="F187">
        <v>1</v>
      </c>
      <c r="G187" s="10">
        <v>2.454E-4</v>
      </c>
      <c r="H187" s="9">
        <v>126.36499999999999</v>
      </c>
      <c r="I187" s="9">
        <v>123</v>
      </c>
      <c r="J187" s="9">
        <v>183.667</v>
      </c>
      <c r="K187" s="9">
        <v>-90</v>
      </c>
      <c r="L187" s="9">
        <v>0.16700000000000001</v>
      </c>
      <c r="N187" s="9">
        <v>0.16700000000000001</v>
      </c>
      <c r="O187">
        <f>1.732*L195</f>
        <v>1.5587999999999999E-2</v>
      </c>
    </row>
    <row r="188" spans="1:15" x14ac:dyDescent="0.25">
      <c r="F188">
        <v>2</v>
      </c>
      <c r="G188" s="10">
        <v>3.745E-4</v>
      </c>
      <c r="H188" s="9">
        <v>126.15600000000001</v>
      </c>
      <c r="I188" s="9">
        <v>112.333</v>
      </c>
      <c r="J188" s="9">
        <v>255</v>
      </c>
      <c r="K188" s="9">
        <v>-90</v>
      </c>
      <c r="L188" s="9">
        <v>0.25600000000000001</v>
      </c>
      <c r="N188" s="9">
        <v>0.25600000000000001</v>
      </c>
      <c r="O188">
        <f t="shared" ref="O188:O194" si="5">1.732*L196</f>
        <v>2.9444000000000001E-2</v>
      </c>
    </row>
    <row r="189" spans="1:15" x14ac:dyDescent="0.25">
      <c r="F189">
        <v>3</v>
      </c>
      <c r="G189" s="10">
        <v>6.9820000000000006E-5</v>
      </c>
      <c r="H189" s="9">
        <v>132.61600000000001</v>
      </c>
      <c r="I189" s="9">
        <v>123</v>
      </c>
      <c r="J189" s="9">
        <v>255</v>
      </c>
      <c r="K189" s="9">
        <v>-90</v>
      </c>
      <c r="L189" s="9">
        <v>4.7E-2</v>
      </c>
      <c r="N189" s="9">
        <v>4.7E-2</v>
      </c>
      <c r="O189">
        <f t="shared" si="5"/>
        <v>2.598E-2</v>
      </c>
    </row>
    <row r="190" spans="1:15" x14ac:dyDescent="0.25">
      <c r="F190">
        <v>4</v>
      </c>
      <c r="G190" s="10">
        <v>1.7980000000000001E-4</v>
      </c>
      <c r="H190" s="9">
        <v>124.871</v>
      </c>
      <c r="I190" s="9">
        <v>117.667</v>
      </c>
      <c r="J190" s="9">
        <v>137.333</v>
      </c>
      <c r="K190" s="9">
        <v>-90</v>
      </c>
      <c r="L190" s="9">
        <v>0.122</v>
      </c>
      <c r="N190" s="9">
        <v>0.122</v>
      </c>
      <c r="O190">
        <f t="shared" si="5"/>
        <v>2.2515999999999998E-2</v>
      </c>
    </row>
    <row r="191" spans="1:15" x14ac:dyDescent="0.25">
      <c r="F191">
        <v>5</v>
      </c>
      <c r="G191" s="10">
        <v>3.258E-4</v>
      </c>
      <c r="H191" s="9">
        <v>0.44600000000000001</v>
      </c>
      <c r="I191" s="9">
        <v>0</v>
      </c>
      <c r="J191" s="9">
        <v>68.667000000000002</v>
      </c>
      <c r="K191" s="9">
        <v>-90</v>
      </c>
      <c r="L191" s="9">
        <v>0.223</v>
      </c>
      <c r="N191" s="9">
        <v>0.223</v>
      </c>
      <c r="O191">
        <f t="shared" si="5"/>
        <v>2.7712000000000001E-2</v>
      </c>
    </row>
    <row r="192" spans="1:15" x14ac:dyDescent="0.25">
      <c r="F192">
        <v>6</v>
      </c>
      <c r="G192" s="10">
        <v>1.3329999999999999E-4</v>
      </c>
      <c r="H192" s="9">
        <v>0.439</v>
      </c>
      <c r="I192" s="9">
        <v>0</v>
      </c>
      <c r="J192" s="9">
        <v>27.667000000000002</v>
      </c>
      <c r="K192" s="9">
        <v>-90</v>
      </c>
      <c r="L192" s="9">
        <v>0.09</v>
      </c>
      <c r="N192" s="9">
        <v>0.09</v>
      </c>
      <c r="O192">
        <f t="shared" si="5"/>
        <v>1.7319999999999999E-2</v>
      </c>
    </row>
    <row r="193" spans="1:15" x14ac:dyDescent="0.25">
      <c r="F193">
        <v>7</v>
      </c>
      <c r="G193" s="10">
        <v>5.2889999999999997E-5</v>
      </c>
      <c r="H193" s="9">
        <v>25.44</v>
      </c>
      <c r="I193" s="9">
        <v>0</v>
      </c>
      <c r="J193" s="9">
        <v>225</v>
      </c>
      <c r="K193" s="9">
        <v>-90</v>
      </c>
      <c r="L193" s="9">
        <v>3.5000000000000003E-2</v>
      </c>
      <c r="N193" s="9">
        <v>3.5000000000000003E-2</v>
      </c>
      <c r="O193">
        <f t="shared" si="5"/>
        <v>2.9444000000000001E-2</v>
      </c>
    </row>
    <row r="194" spans="1:15" x14ac:dyDescent="0.25">
      <c r="F194">
        <v>8</v>
      </c>
      <c r="G194" s="10">
        <v>1.0789999999999999E-4</v>
      </c>
      <c r="H194" s="9">
        <v>16.34</v>
      </c>
      <c r="I194" s="9">
        <v>0</v>
      </c>
      <c r="J194" s="9">
        <v>255</v>
      </c>
      <c r="K194" s="9">
        <v>-90</v>
      </c>
      <c r="L194" s="9">
        <v>7.2999999999999995E-2</v>
      </c>
      <c r="N194" s="9">
        <v>7.2999999999999995E-2</v>
      </c>
      <c r="O194">
        <f t="shared" si="5"/>
        <v>1.2123999999999999E-2</v>
      </c>
    </row>
    <row r="195" spans="1:15" x14ac:dyDescent="0.25">
      <c r="F195">
        <v>9</v>
      </c>
      <c r="G195" s="10">
        <v>1.4810000000000001E-5</v>
      </c>
      <c r="H195" s="9">
        <v>71.429000000000002</v>
      </c>
      <c r="I195" s="9">
        <v>41</v>
      </c>
      <c r="J195" s="9">
        <v>84.667000000000002</v>
      </c>
      <c r="K195" s="9">
        <v>-90</v>
      </c>
      <c r="L195" s="9">
        <v>8.9999999999999993E-3</v>
      </c>
      <c r="N195" s="9"/>
    </row>
    <row r="196" spans="1:15" x14ac:dyDescent="0.25">
      <c r="F196">
        <v>10</v>
      </c>
      <c r="G196" s="10">
        <v>2.7500000000000001E-5</v>
      </c>
      <c r="H196" s="9">
        <v>202.05099999999999</v>
      </c>
      <c r="I196" s="9">
        <v>0</v>
      </c>
      <c r="J196" s="9">
        <v>255</v>
      </c>
      <c r="K196" s="9">
        <v>-90</v>
      </c>
      <c r="L196" s="9">
        <v>1.7000000000000001E-2</v>
      </c>
      <c r="N196" s="9"/>
    </row>
    <row r="197" spans="1:15" x14ac:dyDescent="0.25">
      <c r="F197">
        <v>11</v>
      </c>
      <c r="G197" s="10">
        <v>2.3269999999999999E-5</v>
      </c>
      <c r="H197" s="9">
        <v>194.87899999999999</v>
      </c>
      <c r="I197" s="9">
        <v>0</v>
      </c>
      <c r="J197" s="9">
        <v>255</v>
      </c>
      <c r="K197" s="9">
        <v>-90</v>
      </c>
      <c r="L197" s="9">
        <v>1.4999999999999999E-2</v>
      </c>
      <c r="N197" s="9"/>
    </row>
    <row r="198" spans="1:15" x14ac:dyDescent="0.25">
      <c r="F198">
        <v>12</v>
      </c>
      <c r="G198" s="10">
        <v>2.1160000000000001E-5</v>
      </c>
      <c r="H198" s="9">
        <v>93.7</v>
      </c>
      <c r="I198" s="9">
        <v>27.667000000000002</v>
      </c>
      <c r="J198" s="9">
        <v>219.333</v>
      </c>
      <c r="K198" s="9">
        <v>-90</v>
      </c>
      <c r="L198" s="9">
        <v>1.2999999999999999E-2</v>
      </c>
      <c r="N198" s="9"/>
    </row>
    <row r="199" spans="1:15" x14ac:dyDescent="0.25">
      <c r="F199">
        <v>13</v>
      </c>
      <c r="G199" s="10">
        <v>2.5389999999999999E-5</v>
      </c>
      <c r="H199" s="9">
        <v>167.13900000000001</v>
      </c>
      <c r="I199" s="9">
        <v>55</v>
      </c>
      <c r="J199" s="9">
        <v>211.333</v>
      </c>
      <c r="K199" s="9">
        <v>-90</v>
      </c>
      <c r="L199" s="9">
        <v>1.6E-2</v>
      </c>
    </row>
    <row r="200" spans="1:15" x14ac:dyDescent="0.25">
      <c r="F200">
        <v>14</v>
      </c>
      <c r="G200" s="10">
        <v>1.6929999999999999E-5</v>
      </c>
      <c r="H200" s="9">
        <v>34.792000000000002</v>
      </c>
      <c r="I200" s="9">
        <v>13.333</v>
      </c>
      <c r="J200" s="9">
        <v>41</v>
      </c>
      <c r="K200" s="9">
        <v>-90</v>
      </c>
      <c r="L200" s="9">
        <v>0.01</v>
      </c>
    </row>
    <row r="201" spans="1:15" x14ac:dyDescent="0.25">
      <c r="F201">
        <v>15</v>
      </c>
      <c r="G201" s="10">
        <v>2.7500000000000001E-5</v>
      </c>
      <c r="H201" s="9">
        <v>131.20500000000001</v>
      </c>
      <c r="I201" s="9">
        <v>19</v>
      </c>
      <c r="J201" s="9">
        <v>219.333</v>
      </c>
      <c r="K201" s="9">
        <v>-90</v>
      </c>
      <c r="L201" s="9">
        <v>1.7000000000000001E-2</v>
      </c>
    </row>
    <row r="202" spans="1:15" x14ac:dyDescent="0.25">
      <c r="F202">
        <v>16</v>
      </c>
      <c r="G202" s="10">
        <v>1.269E-5</v>
      </c>
      <c r="H202" s="9">
        <v>181.44399999999999</v>
      </c>
      <c r="I202" s="9">
        <v>41</v>
      </c>
      <c r="J202" s="9">
        <v>255</v>
      </c>
      <c r="K202" s="9">
        <v>-90</v>
      </c>
      <c r="L202" s="9">
        <v>7.0000000000000001E-3</v>
      </c>
    </row>
    <row r="204" spans="1:15" s="1" customFormat="1" x14ac:dyDescent="0.25">
      <c r="A204" s="1">
        <v>43</v>
      </c>
      <c r="B204" s="1" t="s">
        <v>317</v>
      </c>
      <c r="C204" s="1" t="s">
        <v>295</v>
      </c>
      <c r="E204" s="1" t="s">
        <v>319</v>
      </c>
      <c r="F204" t="s">
        <v>29</v>
      </c>
      <c r="G204" s="1" t="s">
        <v>90</v>
      </c>
      <c r="H204">
        <v>3</v>
      </c>
      <c r="I204">
        <v>0.76100000000000001</v>
      </c>
      <c r="J204">
        <v>4.8495999999999997E-2</v>
      </c>
      <c r="K204">
        <v>3</v>
      </c>
      <c r="L204" s="1">
        <v>0.80800000000000005</v>
      </c>
      <c r="M204" s="1">
        <v>0.131632</v>
      </c>
    </row>
    <row r="205" spans="1:15" x14ac:dyDescent="0.25">
      <c r="G205" t="s">
        <v>316</v>
      </c>
      <c r="H205">
        <v>3</v>
      </c>
      <c r="I205">
        <v>0.75600000000000001</v>
      </c>
      <c r="J205">
        <v>0.11431200000000001</v>
      </c>
      <c r="K205">
        <v>3</v>
      </c>
      <c r="L205">
        <v>0.38700000000000001</v>
      </c>
      <c r="M205">
        <v>3.2908E-2</v>
      </c>
    </row>
    <row r="206" spans="1:15" x14ac:dyDescent="0.25">
      <c r="G206" t="s">
        <v>576</v>
      </c>
      <c r="H206">
        <v>3</v>
      </c>
      <c r="I206">
        <v>0.78</v>
      </c>
      <c r="J206">
        <v>3.2908E-2</v>
      </c>
      <c r="K206">
        <v>3</v>
      </c>
      <c r="L206">
        <v>0.51</v>
      </c>
      <c r="M206">
        <v>7.4475999999999987E-2</v>
      </c>
    </row>
    <row r="207" spans="1:15" x14ac:dyDescent="0.25">
      <c r="G207" t="s">
        <v>573</v>
      </c>
      <c r="H207">
        <v>3</v>
      </c>
      <c r="I207">
        <v>0.88800000000000001</v>
      </c>
      <c r="J207">
        <v>8.1404000000000004E-2</v>
      </c>
      <c r="K207">
        <v>3</v>
      </c>
      <c r="L207">
        <v>0.66100000000000003</v>
      </c>
      <c r="M207">
        <v>0</v>
      </c>
    </row>
    <row r="209" spans="6:15" x14ac:dyDescent="0.25">
      <c r="G209" t="s">
        <v>373</v>
      </c>
      <c r="H209" t="s">
        <v>374</v>
      </c>
      <c r="I209" t="s">
        <v>375</v>
      </c>
      <c r="J209" t="s">
        <v>376</v>
      </c>
      <c r="K209" t="s">
        <v>377</v>
      </c>
      <c r="L209" t="s">
        <v>378</v>
      </c>
      <c r="N209" t="s">
        <v>379</v>
      </c>
      <c r="O209" t="s">
        <v>380</v>
      </c>
    </row>
    <row r="210" spans="6:15" x14ac:dyDescent="0.25">
      <c r="F210">
        <v>1</v>
      </c>
      <c r="G210" s="9">
        <v>4.0000000000000001E-3</v>
      </c>
      <c r="H210" s="9">
        <v>151.55000000000001</v>
      </c>
      <c r="I210" s="9">
        <v>28.332999999999998</v>
      </c>
      <c r="J210" s="9">
        <v>229.667</v>
      </c>
      <c r="K210" s="9">
        <v>-90</v>
      </c>
      <c r="L210" s="9">
        <v>0.80800000000000005</v>
      </c>
      <c r="N210" s="9">
        <v>0.80800000000000005</v>
      </c>
      <c r="O210">
        <f>1.732*L218</f>
        <v>0.131632</v>
      </c>
    </row>
    <row r="211" spans="6:15" x14ac:dyDescent="0.25">
      <c r="F211">
        <v>2</v>
      </c>
      <c r="G211" s="9">
        <v>2E-3</v>
      </c>
      <c r="H211" s="9">
        <v>151.12899999999999</v>
      </c>
      <c r="I211" s="9">
        <v>31.332999999999998</v>
      </c>
      <c r="J211" s="9">
        <v>203.667</v>
      </c>
      <c r="K211" s="9">
        <v>-90</v>
      </c>
      <c r="L211" s="9">
        <v>0.38700000000000001</v>
      </c>
      <c r="N211" s="9">
        <v>0.38700000000000001</v>
      </c>
      <c r="O211">
        <f t="shared" ref="O211:O216" si="6">1.732*L219</f>
        <v>3.2908E-2</v>
      </c>
    </row>
    <row r="212" spans="6:15" x14ac:dyDescent="0.25">
      <c r="F212">
        <v>3</v>
      </c>
      <c r="G212" s="9">
        <v>2E-3</v>
      </c>
      <c r="H212" s="9">
        <v>154.26599999999999</v>
      </c>
      <c r="I212" s="9">
        <v>33.332999999999998</v>
      </c>
      <c r="J212" s="9">
        <v>226.333</v>
      </c>
      <c r="K212" s="9">
        <v>-90</v>
      </c>
      <c r="L212" s="9">
        <v>0.51</v>
      </c>
      <c r="N212" s="9">
        <v>0.51</v>
      </c>
      <c r="O212">
        <f t="shared" si="6"/>
        <v>7.4475999999999987E-2</v>
      </c>
    </row>
    <row r="213" spans="6:15" x14ac:dyDescent="0.25">
      <c r="F213">
        <v>4</v>
      </c>
      <c r="G213" s="9">
        <v>3.0000000000000001E-3</v>
      </c>
      <c r="H213" s="9">
        <v>144.28800000000001</v>
      </c>
      <c r="I213" s="9">
        <v>31.667000000000002</v>
      </c>
      <c r="J213" s="9">
        <v>183.333</v>
      </c>
      <c r="K213" s="9">
        <v>-90</v>
      </c>
      <c r="L213" s="9">
        <v>0.66100000000000003</v>
      </c>
      <c r="N213" s="9">
        <v>0.66100000000000003</v>
      </c>
      <c r="O213">
        <f t="shared" si="6"/>
        <v>0</v>
      </c>
    </row>
    <row r="214" spans="6:15" x14ac:dyDescent="0.25">
      <c r="F214">
        <v>5</v>
      </c>
      <c r="G214" s="9">
        <v>4.0000000000000001E-3</v>
      </c>
      <c r="H214" s="9">
        <v>134.08199999999999</v>
      </c>
      <c r="I214" s="9">
        <v>132</v>
      </c>
      <c r="J214" s="9">
        <v>141</v>
      </c>
      <c r="K214" s="9">
        <v>-90</v>
      </c>
      <c r="L214" s="9">
        <v>0.76100000000000001</v>
      </c>
      <c r="N214" s="9">
        <v>0.76100000000000001</v>
      </c>
      <c r="O214">
        <f t="shared" si="6"/>
        <v>4.8495999999999997E-2</v>
      </c>
    </row>
    <row r="215" spans="6:15" x14ac:dyDescent="0.25">
      <c r="F215">
        <v>6</v>
      </c>
      <c r="G215" s="9">
        <v>4.0000000000000001E-3</v>
      </c>
      <c r="H215" s="9">
        <v>135.94</v>
      </c>
      <c r="I215" s="9">
        <v>29.332999999999998</v>
      </c>
      <c r="J215" s="9">
        <v>187.333</v>
      </c>
      <c r="K215" s="9">
        <v>-90</v>
      </c>
      <c r="L215" s="9">
        <v>0.75600000000000001</v>
      </c>
      <c r="N215" s="9">
        <v>0.75600000000000001</v>
      </c>
      <c r="O215">
        <f t="shared" si="6"/>
        <v>0.11431200000000001</v>
      </c>
    </row>
    <row r="216" spans="6:15" x14ac:dyDescent="0.25">
      <c r="F216">
        <v>7</v>
      </c>
      <c r="G216" s="9">
        <v>4.0000000000000001E-3</v>
      </c>
      <c r="H216" s="9">
        <v>141.63300000000001</v>
      </c>
      <c r="I216" s="9">
        <v>29.332999999999998</v>
      </c>
      <c r="J216" s="9">
        <v>186.333</v>
      </c>
      <c r="K216" s="9">
        <v>-90</v>
      </c>
      <c r="L216" s="9">
        <v>0.78</v>
      </c>
      <c r="N216" s="9">
        <v>0.78</v>
      </c>
      <c r="O216">
        <f t="shared" si="6"/>
        <v>3.2908E-2</v>
      </c>
    </row>
    <row r="217" spans="6:15" x14ac:dyDescent="0.25">
      <c r="F217">
        <v>8</v>
      </c>
      <c r="G217" s="9">
        <v>4.0000000000000001E-3</v>
      </c>
      <c r="H217" s="9">
        <v>135.827</v>
      </c>
      <c r="I217" s="9">
        <v>28</v>
      </c>
      <c r="J217" s="9">
        <v>151</v>
      </c>
      <c r="K217" s="9">
        <v>-90</v>
      </c>
      <c r="L217" s="9">
        <v>0.88800000000000001</v>
      </c>
      <c r="N217" s="9">
        <v>0.88800000000000001</v>
      </c>
      <c r="O217">
        <f>1.732*L225</f>
        <v>8.1404000000000004E-2</v>
      </c>
    </row>
    <row r="218" spans="6:15" x14ac:dyDescent="0.25">
      <c r="F218">
        <v>9</v>
      </c>
      <c r="G218" s="10">
        <v>3.7940000000000001E-4</v>
      </c>
      <c r="H218" s="9">
        <v>40.804000000000002</v>
      </c>
      <c r="I218" s="9">
        <v>18</v>
      </c>
      <c r="J218" s="9">
        <v>216</v>
      </c>
      <c r="K218" s="9">
        <v>-90</v>
      </c>
      <c r="L218" s="9">
        <v>7.5999999999999998E-2</v>
      </c>
      <c r="N218" s="9"/>
    </row>
    <row r="219" spans="6:15" x14ac:dyDescent="0.25">
      <c r="F219">
        <v>10</v>
      </c>
      <c r="G219" s="10">
        <v>1.116E-4</v>
      </c>
      <c r="H219" s="9">
        <v>87.667000000000002</v>
      </c>
      <c r="I219" s="9">
        <v>20</v>
      </c>
      <c r="J219" s="9">
        <v>156.333</v>
      </c>
      <c r="K219" s="9">
        <v>90</v>
      </c>
      <c r="L219" s="9">
        <v>1.9E-2</v>
      </c>
      <c r="N219" s="9"/>
    </row>
    <row r="220" spans="6:15" x14ac:dyDescent="0.25">
      <c r="F220">
        <v>11</v>
      </c>
      <c r="G220" s="10">
        <v>2.232E-4</v>
      </c>
      <c r="H220" s="9">
        <v>40.033000000000001</v>
      </c>
      <c r="I220" s="9">
        <v>0</v>
      </c>
      <c r="J220" s="9">
        <v>204</v>
      </c>
      <c r="K220" s="9">
        <v>-90</v>
      </c>
      <c r="L220" s="9">
        <v>4.2999999999999997E-2</v>
      </c>
      <c r="N220" s="9"/>
    </row>
    <row r="221" spans="6:15" x14ac:dyDescent="0.25">
      <c r="F221">
        <v>12</v>
      </c>
      <c r="G221" s="9">
        <v>5.0090000000000003</v>
      </c>
      <c r="H221" s="9">
        <v>224.92699999999999</v>
      </c>
      <c r="I221" s="9">
        <v>0</v>
      </c>
      <c r="J221" s="9">
        <v>255</v>
      </c>
      <c r="K221" s="9">
        <v>0</v>
      </c>
      <c r="L221" s="9">
        <v>0</v>
      </c>
      <c r="N221" s="9"/>
    </row>
    <row r="222" spans="6:15" x14ac:dyDescent="0.25">
      <c r="F222">
        <v>13</v>
      </c>
      <c r="G222" s="10">
        <v>1.562E-4</v>
      </c>
      <c r="H222" s="9">
        <v>151.952</v>
      </c>
      <c r="I222" s="9">
        <v>60</v>
      </c>
      <c r="J222" s="9">
        <v>206.667</v>
      </c>
      <c r="K222" s="9">
        <v>-90</v>
      </c>
      <c r="L222" s="9">
        <v>2.8000000000000001E-2</v>
      </c>
    </row>
    <row r="223" spans="6:15" x14ac:dyDescent="0.25">
      <c r="F223">
        <v>14</v>
      </c>
      <c r="G223" s="10">
        <v>3.3480000000000001E-4</v>
      </c>
      <c r="H223" s="9">
        <v>138.86699999999999</v>
      </c>
      <c r="I223" s="9">
        <v>32</v>
      </c>
      <c r="J223" s="9">
        <v>156</v>
      </c>
      <c r="K223" s="9">
        <v>-90</v>
      </c>
      <c r="L223" s="9">
        <v>6.6000000000000003E-2</v>
      </c>
    </row>
    <row r="224" spans="6:15" x14ac:dyDescent="0.25">
      <c r="F224">
        <v>15</v>
      </c>
      <c r="G224" s="10">
        <v>1.116E-4</v>
      </c>
      <c r="H224" s="9">
        <v>87.533000000000001</v>
      </c>
      <c r="I224" s="9">
        <v>16.667000000000002</v>
      </c>
      <c r="J224" s="9">
        <v>134.667</v>
      </c>
      <c r="K224" s="9">
        <v>-90</v>
      </c>
      <c r="L224" s="9">
        <v>1.9E-2</v>
      </c>
    </row>
    <row r="225" spans="1:13" x14ac:dyDescent="0.25">
      <c r="F225">
        <v>16</v>
      </c>
      <c r="G225" s="10">
        <v>2.455E-4</v>
      </c>
      <c r="H225" s="9">
        <v>27.818000000000001</v>
      </c>
      <c r="I225" s="9">
        <v>1</v>
      </c>
      <c r="J225" s="9">
        <v>34</v>
      </c>
      <c r="K225" s="9">
        <v>-90</v>
      </c>
      <c r="L225" s="9">
        <v>4.7E-2</v>
      </c>
    </row>
    <row r="228" spans="1:13" s="1" customFormat="1" x14ac:dyDescent="0.25">
      <c r="A228" s="1">
        <v>54</v>
      </c>
      <c r="B228" s="1" t="s">
        <v>350</v>
      </c>
      <c r="C228" s="1" t="s">
        <v>295</v>
      </c>
      <c r="E228" s="1" t="s">
        <v>30</v>
      </c>
      <c r="F228" t="s">
        <v>29</v>
      </c>
      <c r="G228" s="1" t="s">
        <v>14</v>
      </c>
      <c r="H228">
        <v>3</v>
      </c>
      <c r="I228">
        <v>0.121</v>
      </c>
      <c r="J228">
        <v>0</v>
      </c>
      <c r="K228">
        <v>3</v>
      </c>
      <c r="L228" s="1">
        <v>0.36899999999999999</v>
      </c>
      <c r="M228" s="1">
        <v>3.8103999999999999E-2</v>
      </c>
    </row>
    <row r="229" spans="1:13" x14ac:dyDescent="0.25">
      <c r="B229" s="1" t="s">
        <v>350</v>
      </c>
      <c r="C229" s="1" t="s">
        <v>295</v>
      </c>
      <c r="D229" s="1"/>
      <c r="E229" s="1" t="s">
        <v>30</v>
      </c>
      <c r="F229" t="s">
        <v>29</v>
      </c>
      <c r="G229" t="s">
        <v>52</v>
      </c>
      <c r="H229">
        <v>3</v>
      </c>
      <c r="I229">
        <v>0.29799999999999999</v>
      </c>
      <c r="J229">
        <v>0</v>
      </c>
      <c r="K229">
        <v>3</v>
      </c>
      <c r="L229">
        <v>0.61799999999999999</v>
      </c>
      <c r="M229">
        <v>3.8103999999999999E-2</v>
      </c>
    </row>
    <row r="230" spans="1:13" x14ac:dyDescent="0.25">
      <c r="B230" s="1" t="s">
        <v>350</v>
      </c>
      <c r="C230" s="1" t="s">
        <v>295</v>
      </c>
      <c r="D230" s="1"/>
      <c r="E230" s="1" t="s">
        <v>30</v>
      </c>
      <c r="F230" t="s">
        <v>29</v>
      </c>
      <c r="G230" t="s">
        <v>53</v>
      </c>
      <c r="H230">
        <v>3</v>
      </c>
      <c r="I230">
        <v>0.154</v>
      </c>
      <c r="J230">
        <v>0</v>
      </c>
      <c r="K230">
        <v>3</v>
      </c>
      <c r="L230">
        <v>0.26500000000000001</v>
      </c>
      <c r="M230">
        <v>0</v>
      </c>
    </row>
    <row r="231" spans="1:13" x14ac:dyDescent="0.25">
      <c r="B231" s="1" t="s">
        <v>350</v>
      </c>
      <c r="C231" s="1" t="s">
        <v>295</v>
      </c>
      <c r="D231" s="1"/>
      <c r="E231" s="1" t="s">
        <v>30</v>
      </c>
      <c r="F231" t="s">
        <v>29</v>
      </c>
      <c r="G231" t="s">
        <v>66</v>
      </c>
      <c r="H231">
        <v>3</v>
      </c>
      <c r="I231">
        <v>0.52400000000000002</v>
      </c>
      <c r="J231">
        <v>0</v>
      </c>
      <c r="K231">
        <v>3</v>
      </c>
      <c r="L231">
        <v>0.89300000000000002</v>
      </c>
      <c r="M231">
        <v>4.8495999999999997E-2</v>
      </c>
    </row>
    <row r="232" spans="1:13" x14ac:dyDescent="0.25">
      <c r="B232" s="1" t="s">
        <v>350</v>
      </c>
      <c r="C232" s="1" t="s">
        <v>295</v>
      </c>
      <c r="D232" s="1"/>
      <c r="E232" s="1" t="s">
        <v>30</v>
      </c>
      <c r="F232" t="s">
        <v>29</v>
      </c>
      <c r="G232" t="s">
        <v>44</v>
      </c>
      <c r="H232">
        <v>3</v>
      </c>
      <c r="I232">
        <v>0.45800000000000002</v>
      </c>
      <c r="J232">
        <v>0</v>
      </c>
      <c r="K232">
        <v>3</v>
      </c>
      <c r="L232">
        <v>0.96</v>
      </c>
      <c r="M232">
        <v>9.5259999999999997E-2</v>
      </c>
    </row>
    <row r="233" spans="1:13" x14ac:dyDescent="0.25">
      <c r="B233" s="1" t="s">
        <v>350</v>
      </c>
      <c r="C233" s="1" t="s">
        <v>295</v>
      </c>
      <c r="D233" s="1"/>
      <c r="E233" s="1" t="s">
        <v>30</v>
      </c>
      <c r="F233" t="s">
        <v>29</v>
      </c>
      <c r="G233" t="s">
        <v>43</v>
      </c>
      <c r="H233">
        <v>3</v>
      </c>
      <c r="I233">
        <v>0.45800000000000002</v>
      </c>
      <c r="J233">
        <v>0</v>
      </c>
      <c r="K233">
        <v>3</v>
      </c>
      <c r="L233">
        <v>0.94899999999999995</v>
      </c>
      <c r="M233">
        <v>7.6207999999999998E-2</v>
      </c>
    </row>
    <row r="234" spans="1:13" x14ac:dyDescent="0.25">
      <c r="B234" s="1" t="s">
        <v>350</v>
      </c>
      <c r="C234" s="1" t="s">
        <v>295</v>
      </c>
      <c r="D234" s="1"/>
      <c r="E234" s="1" t="s">
        <v>30</v>
      </c>
      <c r="F234" t="s">
        <v>29</v>
      </c>
      <c r="G234" t="s">
        <v>47</v>
      </c>
      <c r="H234">
        <v>3</v>
      </c>
      <c r="I234">
        <v>0.59</v>
      </c>
      <c r="J234">
        <v>0</v>
      </c>
      <c r="K234">
        <v>3</v>
      </c>
      <c r="L234">
        <v>0.60099999999999998</v>
      </c>
      <c r="M234">
        <v>3.8103999999999999E-2</v>
      </c>
    </row>
    <row r="235" spans="1:13" x14ac:dyDescent="0.25">
      <c r="B235" s="1" t="s">
        <v>350</v>
      </c>
      <c r="C235" s="1" t="s">
        <v>295</v>
      </c>
      <c r="D235" s="1"/>
      <c r="E235" s="1" t="s">
        <v>30</v>
      </c>
      <c r="F235" t="s">
        <v>29</v>
      </c>
      <c r="G235" t="s">
        <v>49</v>
      </c>
      <c r="H235">
        <v>3</v>
      </c>
      <c r="I235">
        <v>0.28100000000000003</v>
      </c>
      <c r="J235">
        <v>0</v>
      </c>
      <c r="K235">
        <v>3</v>
      </c>
      <c r="L235">
        <v>0.92100000000000004</v>
      </c>
      <c r="M235">
        <v>5.7156000000000005E-2</v>
      </c>
    </row>
    <row r="236" spans="1:13" x14ac:dyDescent="0.25">
      <c r="B236" s="1" t="s">
        <v>350</v>
      </c>
      <c r="C236" s="1" t="s">
        <v>295</v>
      </c>
      <c r="D236" s="1"/>
      <c r="E236" s="1" t="s">
        <v>30</v>
      </c>
      <c r="F236" t="s">
        <v>29</v>
      </c>
      <c r="G236" t="s">
        <v>50</v>
      </c>
      <c r="H236">
        <v>3</v>
      </c>
      <c r="I236">
        <v>0.502</v>
      </c>
      <c r="J236">
        <v>0</v>
      </c>
      <c r="K236">
        <v>3</v>
      </c>
      <c r="L236">
        <v>1.081</v>
      </c>
      <c r="M236">
        <v>5.7156000000000005E-2</v>
      </c>
    </row>
    <row r="237" spans="1:13" x14ac:dyDescent="0.25">
      <c r="B237" s="1" t="s">
        <v>350</v>
      </c>
      <c r="C237" s="1" t="s">
        <v>295</v>
      </c>
      <c r="D237" s="1"/>
      <c r="E237" s="1" t="s">
        <v>30</v>
      </c>
      <c r="F237" t="s">
        <v>29</v>
      </c>
      <c r="G237" t="s">
        <v>103</v>
      </c>
      <c r="H237">
        <v>3</v>
      </c>
      <c r="I237">
        <v>0.56799999999999995</v>
      </c>
      <c r="J237">
        <v>0</v>
      </c>
      <c r="K237">
        <v>3</v>
      </c>
      <c r="L237">
        <v>0.94299999999999995</v>
      </c>
      <c r="M237">
        <v>4.8495999999999997E-2</v>
      </c>
    </row>
    <row r="238" spans="1:13" x14ac:dyDescent="0.25">
      <c r="B238" s="1" t="s">
        <v>350</v>
      </c>
      <c r="C238" s="1" t="s">
        <v>295</v>
      </c>
      <c r="D238" s="1"/>
      <c r="E238" s="1" t="s">
        <v>30</v>
      </c>
      <c r="F238" t="s">
        <v>29</v>
      </c>
      <c r="G238" t="s">
        <v>352</v>
      </c>
      <c r="H238">
        <v>3</v>
      </c>
      <c r="I238">
        <v>0.32500000000000001</v>
      </c>
      <c r="J238">
        <v>0</v>
      </c>
      <c r="K238">
        <v>3</v>
      </c>
      <c r="L238">
        <v>0.94299999999999995</v>
      </c>
      <c r="M238">
        <v>5.7156000000000005E-2</v>
      </c>
    </row>
    <row r="239" spans="1:13" x14ac:dyDescent="0.25">
      <c r="B239" s="1" t="s">
        <v>350</v>
      </c>
      <c r="C239" s="1" t="s">
        <v>295</v>
      </c>
      <c r="D239" s="1"/>
      <c r="E239" s="1" t="s">
        <v>30</v>
      </c>
      <c r="F239" t="s">
        <v>29</v>
      </c>
      <c r="G239" t="s">
        <v>31</v>
      </c>
      <c r="H239">
        <v>3</v>
      </c>
      <c r="I239">
        <v>0.215</v>
      </c>
      <c r="J239">
        <v>0</v>
      </c>
      <c r="K239">
        <v>3</v>
      </c>
      <c r="L239">
        <v>0.871</v>
      </c>
      <c r="M239">
        <v>0</v>
      </c>
    </row>
    <row r="240" spans="1:13" x14ac:dyDescent="0.25">
      <c r="B240" s="1" t="s">
        <v>350</v>
      </c>
      <c r="C240" s="1" t="s">
        <v>295</v>
      </c>
      <c r="D240" s="1"/>
      <c r="E240" s="1" t="s">
        <v>30</v>
      </c>
      <c r="F240" t="s">
        <v>29</v>
      </c>
      <c r="G240" t="s">
        <v>32</v>
      </c>
      <c r="H240">
        <v>3</v>
      </c>
      <c r="I240">
        <v>0.182</v>
      </c>
      <c r="J240">
        <v>0</v>
      </c>
      <c r="K240">
        <v>3</v>
      </c>
      <c r="L240">
        <v>0.33600000000000002</v>
      </c>
      <c r="M240">
        <v>0</v>
      </c>
    </row>
    <row r="241" spans="2:15" x14ac:dyDescent="0.25">
      <c r="B241" s="1"/>
      <c r="C241" s="1"/>
      <c r="D241" s="1"/>
      <c r="E241" s="1"/>
    </row>
    <row r="242" spans="2:15" x14ac:dyDescent="0.25">
      <c r="B242" s="1"/>
      <c r="C242" s="1"/>
      <c r="D242" s="1"/>
      <c r="E242" s="1"/>
      <c r="G242" t="s">
        <v>373</v>
      </c>
      <c r="H242" t="s">
        <v>374</v>
      </c>
      <c r="I242" t="s">
        <v>375</v>
      </c>
      <c r="J242" t="s">
        <v>376</v>
      </c>
      <c r="K242" t="s">
        <v>377</v>
      </c>
      <c r="L242" t="s">
        <v>378</v>
      </c>
      <c r="N242" t="s">
        <v>379</v>
      </c>
      <c r="O242" t="s">
        <v>380</v>
      </c>
    </row>
    <row r="243" spans="2:15" x14ac:dyDescent="0.25">
      <c r="B243" s="1"/>
      <c r="C243" s="1"/>
      <c r="D243" s="1"/>
      <c r="E243" s="1"/>
      <c r="F243">
        <v>1</v>
      </c>
      <c r="G243" s="9">
        <v>2E-3</v>
      </c>
      <c r="H243" s="9">
        <v>217.93600000000001</v>
      </c>
      <c r="I243" s="9">
        <v>0</v>
      </c>
      <c r="J243" s="9">
        <v>255</v>
      </c>
      <c r="K243" s="9">
        <v>-90</v>
      </c>
      <c r="L243" s="9">
        <v>0.36899999999999999</v>
      </c>
      <c r="N243" s="9">
        <v>0.36899999999999999</v>
      </c>
      <c r="O243">
        <f>1.732*L269</f>
        <v>3.8103999999999999E-2</v>
      </c>
    </row>
    <row r="244" spans="2:15" x14ac:dyDescent="0.25">
      <c r="B244" s="1"/>
      <c r="C244" s="1"/>
      <c r="D244" s="1"/>
      <c r="E244" s="1"/>
      <c r="F244">
        <v>2</v>
      </c>
      <c r="G244" s="9">
        <v>3.0000000000000001E-3</v>
      </c>
      <c r="H244" s="9">
        <v>227.69</v>
      </c>
      <c r="I244" s="9">
        <v>0</v>
      </c>
      <c r="J244" s="9">
        <v>255</v>
      </c>
      <c r="K244" s="9">
        <v>-90</v>
      </c>
      <c r="L244" s="9">
        <v>0.61799999999999999</v>
      </c>
      <c r="N244" s="9">
        <v>0.61799999999999999</v>
      </c>
      <c r="O244">
        <f t="shared" ref="O244:O268" si="7">1.732*L270</f>
        <v>3.8103999999999999E-2</v>
      </c>
    </row>
    <row r="245" spans="2:15" x14ac:dyDescent="0.25">
      <c r="B245" s="1"/>
      <c r="C245" s="1"/>
      <c r="D245" s="1"/>
      <c r="E245" s="1"/>
      <c r="F245">
        <v>3</v>
      </c>
      <c r="G245" s="9">
        <v>1E-3</v>
      </c>
      <c r="H245" s="9">
        <v>226.59899999999999</v>
      </c>
      <c r="I245" s="9">
        <v>10.667</v>
      </c>
      <c r="J245" s="9">
        <v>255</v>
      </c>
      <c r="K245" s="9">
        <v>-90</v>
      </c>
      <c r="L245" s="9">
        <v>0.26500000000000001</v>
      </c>
      <c r="N245" s="9">
        <v>0.26500000000000001</v>
      </c>
      <c r="O245">
        <f t="shared" si="7"/>
        <v>0</v>
      </c>
    </row>
    <row r="246" spans="2:15" x14ac:dyDescent="0.25">
      <c r="B246" s="1"/>
      <c r="C246" s="1"/>
      <c r="D246" s="1"/>
      <c r="E246" s="1"/>
      <c r="F246">
        <v>4</v>
      </c>
      <c r="G246" s="9">
        <v>5.0000000000000001E-3</v>
      </c>
      <c r="H246" s="9">
        <v>227.89</v>
      </c>
      <c r="I246" s="9">
        <v>0</v>
      </c>
      <c r="J246" s="9">
        <v>255</v>
      </c>
      <c r="K246" s="9">
        <v>-90</v>
      </c>
      <c r="L246" s="9">
        <v>0.89300000000000002</v>
      </c>
      <c r="N246" s="9">
        <v>0.89300000000000002</v>
      </c>
      <c r="O246">
        <f t="shared" si="7"/>
        <v>4.8495999999999997E-2</v>
      </c>
    </row>
    <row r="247" spans="2:15" x14ac:dyDescent="0.25">
      <c r="B247" s="1"/>
      <c r="C247" s="1"/>
      <c r="D247" s="1"/>
      <c r="E247" s="1"/>
      <c r="F247">
        <v>5</v>
      </c>
      <c r="G247" s="9">
        <v>5.0000000000000001E-3</v>
      </c>
      <c r="H247" s="9">
        <v>227.00399999999999</v>
      </c>
      <c r="I247" s="9">
        <v>0</v>
      </c>
      <c r="J247" s="9">
        <v>255</v>
      </c>
      <c r="K247" s="9">
        <v>-90</v>
      </c>
      <c r="L247" s="9">
        <v>0.96</v>
      </c>
      <c r="N247" s="9">
        <v>0.96</v>
      </c>
      <c r="O247">
        <f t="shared" si="7"/>
        <v>9.5259999999999997E-2</v>
      </c>
    </row>
    <row r="248" spans="2:15" x14ac:dyDescent="0.25">
      <c r="B248" s="1"/>
      <c r="C248" s="1"/>
      <c r="D248" s="1"/>
      <c r="E248" s="1"/>
      <c r="F248">
        <v>6</v>
      </c>
      <c r="G248" s="9">
        <v>5.0000000000000001E-3</v>
      </c>
      <c r="H248" s="9">
        <v>229.678</v>
      </c>
      <c r="I248" s="9">
        <v>0</v>
      </c>
      <c r="J248" s="9">
        <v>255</v>
      </c>
      <c r="K248" s="9">
        <v>-90</v>
      </c>
      <c r="L248" s="9">
        <v>0.94899999999999995</v>
      </c>
      <c r="N248" s="9">
        <v>0.94899999999999995</v>
      </c>
      <c r="O248">
        <f t="shared" si="7"/>
        <v>7.6207999999999998E-2</v>
      </c>
    </row>
    <row r="249" spans="2:15" x14ac:dyDescent="0.25">
      <c r="B249" s="1"/>
      <c r="C249" s="1"/>
      <c r="D249" s="1"/>
      <c r="E249" s="1"/>
      <c r="F249">
        <v>7</v>
      </c>
      <c r="G249" s="9">
        <v>3.0000000000000001E-3</v>
      </c>
      <c r="H249" s="9">
        <v>219.63</v>
      </c>
      <c r="I249" s="9">
        <v>0</v>
      </c>
      <c r="J249" s="9">
        <v>255</v>
      </c>
      <c r="K249" s="9">
        <v>-90</v>
      </c>
      <c r="L249" s="9">
        <v>0.60099999999999998</v>
      </c>
      <c r="N249" s="9">
        <v>0.60099999999999998</v>
      </c>
      <c r="O249">
        <f t="shared" si="7"/>
        <v>3.8103999999999999E-2</v>
      </c>
    </row>
    <row r="250" spans="2:15" x14ac:dyDescent="0.25">
      <c r="B250" s="1"/>
      <c r="C250" s="1"/>
      <c r="D250" s="1"/>
      <c r="E250" s="1"/>
      <c r="F250">
        <v>8</v>
      </c>
      <c r="G250" s="9">
        <v>5.0000000000000001E-3</v>
      </c>
      <c r="H250" s="9">
        <v>221.66900000000001</v>
      </c>
      <c r="I250" s="9">
        <v>0</v>
      </c>
      <c r="J250" s="9">
        <v>255</v>
      </c>
      <c r="K250" s="9">
        <v>-90</v>
      </c>
      <c r="L250" s="9">
        <v>0.92100000000000004</v>
      </c>
      <c r="N250" s="9">
        <v>0.92100000000000004</v>
      </c>
      <c r="O250">
        <f t="shared" si="7"/>
        <v>5.7156000000000005E-2</v>
      </c>
    </row>
    <row r="251" spans="2:15" x14ac:dyDescent="0.25">
      <c r="B251" s="1"/>
      <c r="C251" s="1"/>
      <c r="D251" s="1"/>
      <c r="E251" s="1"/>
      <c r="F251">
        <v>9</v>
      </c>
      <c r="G251" s="9">
        <v>6.0000000000000001E-3</v>
      </c>
      <c r="H251" s="9">
        <v>224.22499999999999</v>
      </c>
      <c r="I251" s="9">
        <v>0</v>
      </c>
      <c r="J251" s="9">
        <v>255</v>
      </c>
      <c r="K251" s="9">
        <v>-90</v>
      </c>
      <c r="L251" s="9">
        <v>1.081</v>
      </c>
      <c r="N251" s="9">
        <v>1.081</v>
      </c>
      <c r="O251">
        <f t="shared" si="7"/>
        <v>5.7156000000000005E-2</v>
      </c>
    </row>
    <row r="252" spans="2:15" x14ac:dyDescent="0.25">
      <c r="B252" s="1"/>
      <c r="C252" s="1"/>
      <c r="D252" s="1"/>
      <c r="E252" s="1"/>
      <c r="F252">
        <v>10</v>
      </c>
      <c r="G252" s="9">
        <v>5.0000000000000001E-3</v>
      </c>
      <c r="H252" s="9">
        <v>236.46299999999999</v>
      </c>
      <c r="I252" s="9">
        <v>0</v>
      </c>
      <c r="J252" s="9">
        <v>255</v>
      </c>
      <c r="K252" s="9">
        <v>-90</v>
      </c>
      <c r="L252" s="9">
        <v>0.94299999999999995</v>
      </c>
      <c r="N252" s="9">
        <v>0.94299999999999995</v>
      </c>
      <c r="O252">
        <f t="shared" si="7"/>
        <v>4.8495999999999997E-2</v>
      </c>
    </row>
    <row r="253" spans="2:15" x14ac:dyDescent="0.25">
      <c r="B253" s="1"/>
      <c r="C253" s="1"/>
      <c r="D253" s="1"/>
      <c r="E253" s="1"/>
      <c r="F253">
        <v>11</v>
      </c>
      <c r="G253" s="9">
        <v>5.0000000000000001E-3</v>
      </c>
      <c r="H253" s="9">
        <v>228.36699999999999</v>
      </c>
      <c r="I253" s="9">
        <v>0</v>
      </c>
      <c r="J253" s="9">
        <v>255</v>
      </c>
      <c r="K253" s="9">
        <v>-91.004999999999995</v>
      </c>
      <c r="L253" s="9">
        <v>0.94299999999999995</v>
      </c>
      <c r="N253" s="9">
        <v>0.94299999999999995</v>
      </c>
      <c r="O253">
        <f t="shared" si="7"/>
        <v>5.7156000000000005E-2</v>
      </c>
    </row>
    <row r="254" spans="2:15" x14ac:dyDescent="0.25">
      <c r="B254" s="1"/>
      <c r="C254" s="1"/>
      <c r="D254" s="1"/>
      <c r="E254" s="1"/>
      <c r="F254">
        <v>12</v>
      </c>
      <c r="G254" s="9">
        <v>5.0000000000000001E-3</v>
      </c>
      <c r="H254" s="9">
        <v>232.35599999999999</v>
      </c>
      <c r="I254" s="9">
        <v>0</v>
      </c>
      <c r="J254" s="9">
        <v>255</v>
      </c>
      <c r="K254" s="9">
        <v>-90</v>
      </c>
      <c r="L254" s="9">
        <v>0.871</v>
      </c>
      <c r="N254" s="9">
        <v>0.871</v>
      </c>
      <c r="O254">
        <f t="shared" si="7"/>
        <v>0</v>
      </c>
    </row>
    <row r="255" spans="2:15" x14ac:dyDescent="0.25">
      <c r="B255" s="1"/>
      <c r="C255" s="1"/>
      <c r="D255" s="1"/>
      <c r="E255" s="1"/>
      <c r="F255">
        <v>13</v>
      </c>
      <c r="G255" s="9">
        <v>2E-3</v>
      </c>
      <c r="H255" s="9">
        <v>228.53800000000001</v>
      </c>
      <c r="I255" s="9">
        <v>27.667000000000002</v>
      </c>
      <c r="J255" s="9">
        <v>255</v>
      </c>
      <c r="K255" s="9">
        <v>-90</v>
      </c>
      <c r="L255" s="9">
        <v>0.33600000000000002</v>
      </c>
      <c r="N255" s="9">
        <v>0.33600000000000002</v>
      </c>
      <c r="O255">
        <f t="shared" si="7"/>
        <v>0</v>
      </c>
    </row>
    <row r="256" spans="2:15" x14ac:dyDescent="0.25">
      <c r="B256" s="1"/>
      <c r="C256" s="1"/>
      <c r="D256" s="1"/>
      <c r="E256" s="1"/>
      <c r="F256">
        <v>14</v>
      </c>
      <c r="G256" s="10">
        <v>6.9950000000000003E-4</v>
      </c>
      <c r="H256" s="9">
        <v>57.42</v>
      </c>
      <c r="I256" s="9">
        <v>0</v>
      </c>
      <c r="J256" s="9">
        <v>255</v>
      </c>
      <c r="K256" s="9">
        <v>-90</v>
      </c>
      <c r="L256" s="9">
        <v>0.121</v>
      </c>
      <c r="N256" s="9">
        <v>0.121</v>
      </c>
      <c r="O256">
        <f t="shared" si="7"/>
        <v>0</v>
      </c>
    </row>
    <row r="257" spans="2:15" x14ac:dyDescent="0.25">
      <c r="B257" s="1"/>
      <c r="C257" s="1"/>
      <c r="D257" s="1"/>
      <c r="E257" s="1"/>
      <c r="F257">
        <v>15</v>
      </c>
      <c r="G257" s="9">
        <v>2E-3</v>
      </c>
      <c r="H257" s="9">
        <v>114.952</v>
      </c>
      <c r="I257" s="9">
        <v>0</v>
      </c>
      <c r="J257" s="9">
        <v>255</v>
      </c>
      <c r="K257" s="9">
        <v>-90</v>
      </c>
      <c r="L257" s="9">
        <v>0.29799999999999999</v>
      </c>
      <c r="N257" s="9">
        <v>0.29799999999999999</v>
      </c>
      <c r="O257">
        <f t="shared" si="7"/>
        <v>0</v>
      </c>
    </row>
    <row r="258" spans="2:15" x14ac:dyDescent="0.25">
      <c r="B258" s="1"/>
      <c r="C258" s="1"/>
      <c r="D258" s="1"/>
      <c r="E258" s="1"/>
      <c r="F258">
        <v>16</v>
      </c>
      <c r="G258" s="10">
        <v>8.8190000000000002E-4</v>
      </c>
      <c r="H258" s="9">
        <v>96.942999999999998</v>
      </c>
      <c r="I258" s="9">
        <v>0</v>
      </c>
      <c r="J258" s="9">
        <v>239</v>
      </c>
      <c r="K258" s="9">
        <v>-90</v>
      </c>
      <c r="L258" s="9">
        <v>0.154</v>
      </c>
      <c r="N258" s="9">
        <v>0.154</v>
      </c>
      <c r="O258">
        <f t="shared" si="7"/>
        <v>0</v>
      </c>
    </row>
    <row r="259" spans="2:15" x14ac:dyDescent="0.25">
      <c r="B259" s="1"/>
      <c r="C259" s="1"/>
      <c r="D259" s="1"/>
      <c r="E259" s="1"/>
      <c r="F259">
        <v>17</v>
      </c>
      <c r="G259" s="9">
        <v>3.0000000000000001E-3</v>
      </c>
      <c r="H259" s="9">
        <v>123.726</v>
      </c>
      <c r="I259" s="9">
        <v>0</v>
      </c>
      <c r="J259" s="9">
        <v>255</v>
      </c>
      <c r="K259" s="9">
        <v>-90</v>
      </c>
      <c r="L259" s="9">
        <v>0.52400000000000002</v>
      </c>
      <c r="N259" s="9">
        <v>0.52400000000000002</v>
      </c>
      <c r="O259">
        <f t="shared" si="7"/>
        <v>0</v>
      </c>
    </row>
    <row r="260" spans="2:15" x14ac:dyDescent="0.25">
      <c r="B260" s="1"/>
      <c r="C260" s="1"/>
      <c r="D260" s="1"/>
      <c r="E260" s="1"/>
      <c r="F260">
        <v>18</v>
      </c>
      <c r="G260" s="9">
        <v>3.0000000000000001E-3</v>
      </c>
      <c r="H260" s="9">
        <v>125.52</v>
      </c>
      <c r="I260" s="9">
        <v>0</v>
      </c>
      <c r="J260" s="9">
        <v>255</v>
      </c>
      <c r="K260" s="9">
        <v>-90</v>
      </c>
      <c r="L260" s="9">
        <v>0.45800000000000002</v>
      </c>
      <c r="N260" s="9">
        <v>0.45800000000000002</v>
      </c>
      <c r="O260">
        <f t="shared" si="7"/>
        <v>0</v>
      </c>
    </row>
    <row r="261" spans="2:15" x14ac:dyDescent="0.25">
      <c r="B261" s="1"/>
      <c r="C261" s="1"/>
      <c r="D261" s="1"/>
      <c r="E261" s="1"/>
      <c r="F261">
        <v>19</v>
      </c>
      <c r="G261" s="9">
        <v>3.0000000000000001E-3</v>
      </c>
      <c r="H261" s="9">
        <v>122.425</v>
      </c>
      <c r="I261" s="9">
        <v>0</v>
      </c>
      <c r="J261" s="9">
        <v>255</v>
      </c>
      <c r="K261" s="9">
        <v>-90</v>
      </c>
      <c r="L261" s="9">
        <v>0.45800000000000002</v>
      </c>
      <c r="N261" s="9">
        <v>0.45800000000000002</v>
      </c>
      <c r="O261">
        <f t="shared" si="7"/>
        <v>0</v>
      </c>
    </row>
    <row r="262" spans="2:15" x14ac:dyDescent="0.25">
      <c r="B262" s="1"/>
      <c r="C262" s="1"/>
      <c r="D262" s="1"/>
      <c r="E262" s="1"/>
      <c r="F262">
        <v>20</v>
      </c>
      <c r="G262" s="9">
        <v>3.0000000000000001E-3</v>
      </c>
      <c r="H262" s="9">
        <v>120.735</v>
      </c>
      <c r="I262" s="9">
        <v>0</v>
      </c>
      <c r="J262" s="9">
        <v>255</v>
      </c>
      <c r="K262" s="9">
        <v>-90</v>
      </c>
      <c r="L262" s="9">
        <v>0.59</v>
      </c>
      <c r="N262" s="9">
        <v>0.59</v>
      </c>
      <c r="O262">
        <f t="shared" si="7"/>
        <v>0</v>
      </c>
    </row>
    <row r="263" spans="2:15" x14ac:dyDescent="0.25">
      <c r="B263" s="1"/>
      <c r="C263" s="1"/>
      <c r="D263" s="1"/>
      <c r="E263" s="1"/>
      <c r="F263">
        <v>21</v>
      </c>
      <c r="G263" s="9">
        <v>2E-3</v>
      </c>
      <c r="H263" s="9">
        <v>103.596</v>
      </c>
      <c r="I263" s="9">
        <v>0</v>
      </c>
      <c r="J263" s="9">
        <v>206</v>
      </c>
      <c r="K263" s="9">
        <v>-90</v>
      </c>
      <c r="L263" s="9">
        <v>0.28100000000000003</v>
      </c>
      <c r="N263" s="9">
        <v>0.28100000000000003</v>
      </c>
      <c r="O263">
        <f t="shared" si="7"/>
        <v>0</v>
      </c>
    </row>
    <row r="264" spans="2:15" x14ac:dyDescent="0.25">
      <c r="B264" s="1"/>
      <c r="C264" s="1"/>
      <c r="D264" s="1"/>
      <c r="E264" s="1"/>
      <c r="F264">
        <v>22</v>
      </c>
      <c r="G264" s="9">
        <v>3.0000000000000001E-3</v>
      </c>
      <c r="H264" s="9">
        <v>128.315</v>
      </c>
      <c r="I264" s="9">
        <v>0</v>
      </c>
      <c r="J264" s="9">
        <v>206</v>
      </c>
      <c r="K264" s="9">
        <v>-90</v>
      </c>
      <c r="L264" s="9">
        <v>0.502</v>
      </c>
      <c r="N264" s="9">
        <v>0.502</v>
      </c>
      <c r="O264">
        <f t="shared" si="7"/>
        <v>0</v>
      </c>
    </row>
    <row r="265" spans="2:15" x14ac:dyDescent="0.25">
      <c r="B265" s="1"/>
      <c r="C265" s="1"/>
      <c r="D265" s="1"/>
      <c r="E265" s="1"/>
      <c r="F265">
        <v>23</v>
      </c>
      <c r="G265" s="9">
        <v>3.0000000000000001E-3</v>
      </c>
      <c r="H265" s="9">
        <v>121.337</v>
      </c>
      <c r="I265" s="9">
        <v>0</v>
      </c>
      <c r="J265" s="9">
        <v>255</v>
      </c>
      <c r="K265" s="9">
        <v>-90</v>
      </c>
      <c r="L265" s="9">
        <v>0.56799999999999995</v>
      </c>
      <c r="N265" s="9">
        <v>0.56799999999999995</v>
      </c>
      <c r="O265">
        <f t="shared" si="7"/>
        <v>0</v>
      </c>
    </row>
    <row r="266" spans="2:15" x14ac:dyDescent="0.25">
      <c r="B266" s="1"/>
      <c r="C266" s="1"/>
      <c r="D266" s="1"/>
      <c r="E266" s="1"/>
      <c r="F266">
        <v>24</v>
      </c>
      <c r="G266" s="9">
        <v>2E-3</v>
      </c>
      <c r="H266" s="9">
        <v>107.267</v>
      </c>
      <c r="I266" s="9">
        <v>0</v>
      </c>
      <c r="J266" s="9">
        <v>206</v>
      </c>
      <c r="K266" s="9">
        <v>-90</v>
      </c>
      <c r="L266" s="9">
        <v>0.32500000000000001</v>
      </c>
      <c r="N266" s="9">
        <v>0.32500000000000001</v>
      </c>
      <c r="O266">
        <f t="shared" si="7"/>
        <v>0</v>
      </c>
    </row>
    <row r="267" spans="2:15" x14ac:dyDescent="0.25">
      <c r="B267" s="1"/>
      <c r="C267" s="1"/>
      <c r="D267" s="1"/>
      <c r="E267" s="1"/>
      <c r="F267">
        <v>25</v>
      </c>
      <c r="G267" s="9">
        <v>1E-3</v>
      </c>
      <c r="H267" s="9">
        <v>102.2</v>
      </c>
      <c r="I267" s="9">
        <v>0</v>
      </c>
      <c r="J267" s="9">
        <v>170.333</v>
      </c>
      <c r="K267" s="9">
        <v>-90</v>
      </c>
      <c r="L267" s="9">
        <v>0.215</v>
      </c>
      <c r="N267" s="9">
        <v>0.215</v>
      </c>
      <c r="O267">
        <f t="shared" si="7"/>
        <v>0</v>
      </c>
    </row>
    <row r="268" spans="2:15" x14ac:dyDescent="0.25">
      <c r="B268" s="1"/>
      <c r="C268" s="1"/>
      <c r="D268" s="1"/>
      <c r="E268" s="1"/>
      <c r="F268">
        <v>26</v>
      </c>
      <c r="G268" s="9">
        <v>1E-3</v>
      </c>
      <c r="H268" s="9">
        <v>119.21599999999999</v>
      </c>
      <c r="I268" s="9">
        <v>0</v>
      </c>
      <c r="J268" s="9">
        <v>255</v>
      </c>
      <c r="K268" s="9">
        <v>-90</v>
      </c>
      <c r="L268" s="9">
        <v>0.182</v>
      </c>
      <c r="N268" s="9">
        <v>0.182</v>
      </c>
      <c r="O268">
        <f t="shared" si="7"/>
        <v>0</v>
      </c>
    </row>
    <row r="269" spans="2:15" x14ac:dyDescent="0.25">
      <c r="B269" s="1"/>
      <c r="C269" s="1"/>
      <c r="D269" s="1"/>
      <c r="E269" s="1"/>
      <c r="F269">
        <v>27</v>
      </c>
      <c r="G269" s="10">
        <v>1.5210000000000001E-4</v>
      </c>
      <c r="H269" s="9">
        <v>36.200000000000003</v>
      </c>
      <c r="I269" s="9">
        <v>0</v>
      </c>
      <c r="J269" s="9">
        <v>101.667</v>
      </c>
      <c r="K269" s="9">
        <v>-90</v>
      </c>
      <c r="L269" s="9">
        <v>2.1999999999999999E-2</v>
      </c>
    </row>
    <row r="270" spans="2:15" x14ac:dyDescent="0.25">
      <c r="B270" s="1"/>
      <c r="C270" s="1"/>
      <c r="D270" s="1"/>
      <c r="E270" s="1"/>
      <c r="F270">
        <v>28</v>
      </c>
      <c r="G270" s="10">
        <v>1.5210000000000001E-4</v>
      </c>
      <c r="H270" s="9">
        <v>36.732999999999997</v>
      </c>
      <c r="I270" s="9">
        <v>0</v>
      </c>
      <c r="J270" s="9">
        <v>115</v>
      </c>
      <c r="K270" s="9">
        <v>-90</v>
      </c>
      <c r="L270" s="9">
        <v>2.1999999999999999E-2</v>
      </c>
    </row>
    <row r="271" spans="2:15" x14ac:dyDescent="0.25">
      <c r="B271" s="1"/>
      <c r="C271" s="1"/>
      <c r="D271" s="1"/>
      <c r="E271" s="1"/>
      <c r="F271">
        <v>29</v>
      </c>
      <c r="G271" s="9">
        <v>14.438000000000001</v>
      </c>
      <c r="H271" s="9">
        <v>222.23</v>
      </c>
      <c r="I271" s="9">
        <v>0</v>
      </c>
      <c r="J271" s="9">
        <v>255</v>
      </c>
      <c r="K271" s="9">
        <v>0</v>
      </c>
      <c r="L271" s="9">
        <v>0</v>
      </c>
    </row>
    <row r="272" spans="2:15" x14ac:dyDescent="0.25">
      <c r="B272" s="1"/>
      <c r="C272" s="1"/>
      <c r="D272" s="1"/>
      <c r="E272" s="1"/>
      <c r="F272">
        <v>30</v>
      </c>
      <c r="G272" s="10">
        <v>1.8249999999999999E-4</v>
      </c>
      <c r="H272" s="9">
        <v>5.3330000000000002</v>
      </c>
      <c r="I272" s="9">
        <v>0</v>
      </c>
      <c r="J272" s="9">
        <v>16</v>
      </c>
      <c r="K272" s="9">
        <v>-90</v>
      </c>
      <c r="L272" s="9">
        <v>2.8000000000000001E-2</v>
      </c>
    </row>
    <row r="273" spans="2:12" x14ac:dyDescent="0.25">
      <c r="B273" s="1"/>
      <c r="C273" s="1"/>
      <c r="D273" s="1"/>
      <c r="E273" s="1"/>
      <c r="F273">
        <v>31</v>
      </c>
      <c r="G273" s="10">
        <v>3.345E-4</v>
      </c>
      <c r="H273" s="9">
        <v>94.424000000000007</v>
      </c>
      <c r="I273" s="9">
        <v>0</v>
      </c>
      <c r="J273" s="9">
        <v>222</v>
      </c>
      <c r="K273" s="9">
        <v>-90</v>
      </c>
      <c r="L273" s="9">
        <v>5.5E-2</v>
      </c>
    </row>
    <row r="274" spans="2:12" x14ac:dyDescent="0.25">
      <c r="B274" s="1"/>
      <c r="C274" s="1"/>
      <c r="D274" s="1"/>
      <c r="E274" s="1"/>
      <c r="F274">
        <v>32</v>
      </c>
      <c r="G274" s="10">
        <v>2.7369999999999998E-4</v>
      </c>
      <c r="H274" s="9">
        <v>60.518999999999998</v>
      </c>
      <c r="I274" s="9">
        <v>0</v>
      </c>
      <c r="J274" s="9">
        <v>178.333</v>
      </c>
      <c r="K274" s="9">
        <v>-90</v>
      </c>
      <c r="L274" s="9">
        <v>4.3999999999999997E-2</v>
      </c>
    </row>
    <row r="275" spans="2:12" x14ac:dyDescent="0.25">
      <c r="B275" s="1"/>
      <c r="C275" s="1"/>
      <c r="D275" s="1"/>
      <c r="E275" s="1"/>
      <c r="F275">
        <v>33</v>
      </c>
      <c r="G275" s="10">
        <v>1.5210000000000001E-4</v>
      </c>
      <c r="H275" s="9">
        <v>42.8</v>
      </c>
      <c r="I275" s="9">
        <v>0</v>
      </c>
      <c r="J275" s="9">
        <v>140</v>
      </c>
      <c r="K275" s="9">
        <v>-90</v>
      </c>
      <c r="L275" s="9">
        <v>2.1999999999999999E-2</v>
      </c>
    </row>
    <row r="276" spans="2:12" x14ac:dyDescent="0.25">
      <c r="B276" s="1"/>
      <c r="C276" s="1"/>
      <c r="D276" s="1"/>
      <c r="E276" s="1"/>
      <c r="F276">
        <v>34</v>
      </c>
      <c r="G276" s="10">
        <v>2.129E-4</v>
      </c>
      <c r="H276" s="9">
        <v>34.81</v>
      </c>
      <c r="I276" s="9">
        <v>0</v>
      </c>
      <c r="J276" s="9">
        <v>115</v>
      </c>
      <c r="K276" s="9">
        <v>-90</v>
      </c>
      <c r="L276" s="9">
        <v>3.3000000000000002E-2</v>
      </c>
    </row>
    <row r="277" spans="2:12" x14ac:dyDescent="0.25">
      <c r="B277" s="1"/>
      <c r="C277" s="1"/>
      <c r="D277" s="1"/>
      <c r="E277" s="1"/>
      <c r="F277">
        <v>35</v>
      </c>
      <c r="G277" s="10">
        <v>2.129E-4</v>
      </c>
      <c r="H277" s="9">
        <v>70.81</v>
      </c>
      <c r="I277" s="9">
        <v>0</v>
      </c>
      <c r="J277" s="9">
        <v>206</v>
      </c>
      <c r="K277" s="9">
        <v>-90</v>
      </c>
      <c r="L277" s="9">
        <v>3.3000000000000002E-2</v>
      </c>
    </row>
    <row r="278" spans="2:12" x14ac:dyDescent="0.25">
      <c r="B278" s="1"/>
      <c r="C278" s="1"/>
      <c r="D278" s="1"/>
      <c r="E278" s="1"/>
      <c r="F278">
        <v>36</v>
      </c>
      <c r="G278" s="10">
        <v>1.8249999999999999E-4</v>
      </c>
      <c r="H278" s="9">
        <v>61.667000000000002</v>
      </c>
      <c r="I278" s="9">
        <v>0</v>
      </c>
      <c r="J278" s="9">
        <v>222</v>
      </c>
      <c r="K278" s="9">
        <v>-90</v>
      </c>
      <c r="L278" s="9">
        <v>2.8000000000000001E-2</v>
      </c>
    </row>
    <row r="279" spans="2:12" x14ac:dyDescent="0.25">
      <c r="B279" s="1"/>
      <c r="C279" s="1"/>
      <c r="D279" s="1"/>
      <c r="E279" s="1"/>
      <c r="F279">
        <v>37</v>
      </c>
      <c r="G279" s="10">
        <v>2.129E-4</v>
      </c>
      <c r="H279" s="9">
        <v>2.286</v>
      </c>
      <c r="I279" s="9">
        <v>0</v>
      </c>
      <c r="J279" s="9">
        <v>16</v>
      </c>
      <c r="K279" s="9">
        <v>-90</v>
      </c>
      <c r="L279" s="9">
        <v>3.3000000000000002E-2</v>
      </c>
    </row>
    <row r="280" spans="2:12" x14ac:dyDescent="0.25">
      <c r="B280" s="1"/>
      <c r="C280" s="1"/>
      <c r="D280" s="1"/>
      <c r="E280" s="1"/>
      <c r="F280">
        <v>38</v>
      </c>
      <c r="G280" s="9">
        <v>14.438000000000001</v>
      </c>
      <c r="H280" s="9">
        <v>222.23</v>
      </c>
      <c r="I280" s="9">
        <v>0</v>
      </c>
      <c r="J280" s="9">
        <v>255</v>
      </c>
      <c r="K280" s="9">
        <v>0</v>
      </c>
      <c r="L280" s="9">
        <v>0</v>
      </c>
    </row>
    <row r="281" spans="2:12" x14ac:dyDescent="0.25">
      <c r="B281" s="1"/>
      <c r="C281" s="1"/>
      <c r="D281" s="1"/>
      <c r="E281" s="1"/>
      <c r="F281">
        <v>39</v>
      </c>
      <c r="G281" s="9">
        <v>14.438000000000001</v>
      </c>
      <c r="H281" s="9">
        <v>222.23</v>
      </c>
      <c r="I281" s="9">
        <v>0</v>
      </c>
      <c r="J281" s="9">
        <v>255</v>
      </c>
      <c r="K281" s="9">
        <v>0</v>
      </c>
      <c r="L281" s="9">
        <v>0</v>
      </c>
    </row>
    <row r="282" spans="2:12" x14ac:dyDescent="0.25">
      <c r="B282" s="1"/>
      <c r="C282" s="1"/>
      <c r="D282" s="1"/>
      <c r="E282" s="1"/>
      <c r="F282">
        <v>40</v>
      </c>
      <c r="G282" s="9">
        <v>14.438000000000001</v>
      </c>
      <c r="H282" s="9">
        <v>222.23</v>
      </c>
      <c r="I282" s="9">
        <v>0</v>
      </c>
      <c r="J282" s="9">
        <v>255</v>
      </c>
      <c r="K282" s="9">
        <v>0</v>
      </c>
      <c r="L282" s="9">
        <v>0</v>
      </c>
    </row>
    <row r="283" spans="2:12" x14ac:dyDescent="0.25">
      <c r="B283" s="1"/>
      <c r="C283" s="1"/>
      <c r="D283" s="1"/>
      <c r="E283" s="1"/>
      <c r="F283">
        <v>41</v>
      </c>
      <c r="G283" s="9">
        <v>14.438000000000001</v>
      </c>
      <c r="H283" s="9">
        <v>222.23</v>
      </c>
      <c r="I283" s="9">
        <v>0</v>
      </c>
      <c r="J283" s="9">
        <v>255</v>
      </c>
      <c r="K283" s="9">
        <v>0</v>
      </c>
      <c r="L283" s="9">
        <v>0</v>
      </c>
    </row>
    <row r="284" spans="2:12" x14ac:dyDescent="0.25">
      <c r="B284" s="1"/>
      <c r="C284" s="1"/>
      <c r="D284" s="1"/>
      <c r="E284" s="1"/>
      <c r="F284">
        <v>42</v>
      </c>
      <c r="G284" s="9">
        <v>14.438000000000001</v>
      </c>
      <c r="H284" s="9">
        <v>222.23</v>
      </c>
      <c r="I284" s="9">
        <v>0</v>
      </c>
      <c r="J284" s="9">
        <v>255</v>
      </c>
      <c r="K284" s="9">
        <v>0</v>
      </c>
      <c r="L284" s="9">
        <v>0</v>
      </c>
    </row>
    <row r="285" spans="2:12" x14ac:dyDescent="0.25">
      <c r="B285" s="1"/>
      <c r="C285" s="1"/>
      <c r="D285" s="1"/>
      <c r="E285" s="1"/>
      <c r="F285">
        <v>43</v>
      </c>
      <c r="G285" s="9">
        <v>14.438000000000001</v>
      </c>
      <c r="H285" s="9">
        <v>222.23</v>
      </c>
      <c r="I285" s="9">
        <v>0</v>
      </c>
      <c r="J285" s="9">
        <v>255</v>
      </c>
      <c r="K285" s="9">
        <v>0</v>
      </c>
      <c r="L285" s="9">
        <v>0</v>
      </c>
    </row>
    <row r="286" spans="2:12" x14ac:dyDescent="0.25">
      <c r="B286" s="1"/>
      <c r="C286" s="1"/>
      <c r="D286" s="1"/>
      <c r="E286" s="1"/>
      <c r="F286">
        <v>44</v>
      </c>
      <c r="G286" s="9">
        <v>14.438000000000001</v>
      </c>
      <c r="H286" s="9">
        <v>222.23</v>
      </c>
      <c r="I286" s="9">
        <v>0</v>
      </c>
      <c r="J286" s="9">
        <v>255</v>
      </c>
      <c r="K286" s="9">
        <v>0</v>
      </c>
      <c r="L286" s="9">
        <v>0</v>
      </c>
    </row>
    <row r="287" spans="2:12" x14ac:dyDescent="0.25">
      <c r="B287" s="1"/>
      <c r="C287" s="1"/>
      <c r="D287" s="1"/>
      <c r="E287" s="1"/>
      <c r="F287">
        <v>45</v>
      </c>
      <c r="G287" s="9">
        <v>14.438000000000001</v>
      </c>
      <c r="H287" s="9">
        <v>222.23</v>
      </c>
      <c r="I287" s="9">
        <v>0</v>
      </c>
      <c r="J287" s="9">
        <v>255</v>
      </c>
      <c r="K287" s="9">
        <v>0</v>
      </c>
      <c r="L287" s="9">
        <v>0</v>
      </c>
    </row>
    <row r="288" spans="2:12" x14ac:dyDescent="0.25">
      <c r="B288" s="1"/>
      <c r="C288" s="1"/>
      <c r="D288" s="1"/>
      <c r="E288" s="1"/>
      <c r="F288">
        <v>46</v>
      </c>
      <c r="G288" s="9">
        <v>14.438000000000001</v>
      </c>
      <c r="H288" s="9">
        <v>222.23</v>
      </c>
      <c r="I288" s="9">
        <v>0</v>
      </c>
      <c r="J288" s="9">
        <v>255</v>
      </c>
      <c r="K288" s="9">
        <v>0</v>
      </c>
      <c r="L288" s="9">
        <v>0</v>
      </c>
    </row>
    <row r="289" spans="1:15" x14ac:dyDescent="0.25">
      <c r="B289" s="1"/>
      <c r="C289" s="1"/>
      <c r="D289" s="1"/>
      <c r="E289" s="1"/>
      <c r="F289">
        <v>47</v>
      </c>
      <c r="G289" s="9">
        <v>14.438000000000001</v>
      </c>
      <c r="H289" s="9">
        <v>222.23</v>
      </c>
      <c r="I289" s="9">
        <v>0</v>
      </c>
      <c r="J289" s="9">
        <v>255</v>
      </c>
      <c r="K289" s="9">
        <v>0</v>
      </c>
      <c r="L289" s="9">
        <v>0</v>
      </c>
    </row>
    <row r="290" spans="1:15" x14ac:dyDescent="0.25">
      <c r="B290" s="1"/>
      <c r="C290" s="1"/>
      <c r="D290" s="1"/>
      <c r="E290" s="1"/>
      <c r="F290">
        <v>48</v>
      </c>
      <c r="G290" s="9">
        <v>14.438000000000001</v>
      </c>
      <c r="H290" s="9">
        <v>222.23</v>
      </c>
      <c r="I290" s="9">
        <v>0</v>
      </c>
      <c r="J290" s="9">
        <v>255</v>
      </c>
      <c r="K290" s="9">
        <v>0</v>
      </c>
      <c r="L290" s="9">
        <v>0</v>
      </c>
    </row>
    <row r="291" spans="1:15" x14ac:dyDescent="0.25">
      <c r="B291" s="1"/>
      <c r="C291" s="1"/>
      <c r="D291" s="1"/>
      <c r="E291" s="1"/>
      <c r="F291">
        <v>49</v>
      </c>
      <c r="G291" s="9">
        <v>14.438000000000001</v>
      </c>
      <c r="H291" s="9">
        <v>222.23</v>
      </c>
      <c r="I291" s="9">
        <v>0</v>
      </c>
      <c r="J291" s="9">
        <v>255</v>
      </c>
      <c r="K291" s="9">
        <v>0</v>
      </c>
      <c r="L291" s="9">
        <v>0</v>
      </c>
    </row>
    <row r="292" spans="1:15" x14ac:dyDescent="0.25">
      <c r="B292" s="1"/>
      <c r="C292" s="1"/>
      <c r="D292" s="1"/>
      <c r="E292" s="1"/>
      <c r="F292">
        <v>50</v>
      </c>
      <c r="G292" s="9">
        <v>14.438000000000001</v>
      </c>
      <c r="H292" s="9">
        <v>222.23</v>
      </c>
      <c r="I292" s="9">
        <v>0</v>
      </c>
      <c r="J292" s="9">
        <v>255</v>
      </c>
      <c r="K292" s="9">
        <v>0</v>
      </c>
      <c r="L292" s="9">
        <v>0</v>
      </c>
    </row>
    <row r="293" spans="1:15" x14ac:dyDescent="0.25">
      <c r="B293" s="1"/>
      <c r="C293" s="1"/>
      <c r="D293" s="1"/>
      <c r="E293" s="1"/>
      <c r="F293">
        <v>51</v>
      </c>
      <c r="G293" s="9">
        <v>14.438000000000001</v>
      </c>
      <c r="H293" s="9">
        <v>222.23</v>
      </c>
      <c r="I293" s="9">
        <v>0</v>
      </c>
      <c r="J293" s="9">
        <v>255</v>
      </c>
      <c r="K293" s="9">
        <v>0</v>
      </c>
      <c r="L293" s="9">
        <v>0</v>
      </c>
    </row>
    <row r="294" spans="1:15" x14ac:dyDescent="0.25">
      <c r="B294" s="1"/>
      <c r="C294" s="1"/>
      <c r="D294" s="1"/>
      <c r="E294" s="1"/>
      <c r="F294">
        <v>52</v>
      </c>
      <c r="G294" s="9">
        <v>14.438000000000001</v>
      </c>
      <c r="H294" s="9">
        <v>222.23</v>
      </c>
      <c r="I294" s="9">
        <v>0</v>
      </c>
      <c r="J294" s="9">
        <v>255</v>
      </c>
      <c r="K294" s="9">
        <v>0</v>
      </c>
      <c r="L294" s="9">
        <v>0</v>
      </c>
    </row>
    <row r="295" spans="1:15" x14ac:dyDescent="0.25">
      <c r="B295" s="1"/>
      <c r="C295" s="1"/>
      <c r="D295" s="1"/>
      <c r="E295" s="1"/>
    </row>
    <row r="296" spans="1:15" s="1" customFormat="1" x14ac:dyDescent="0.25">
      <c r="A296" s="1">
        <v>58</v>
      </c>
      <c r="B296" s="1" t="s">
        <v>365</v>
      </c>
      <c r="C296" s="1" t="s">
        <v>295</v>
      </c>
      <c r="E296" t="s">
        <v>367</v>
      </c>
      <c r="F296" t="s">
        <v>29</v>
      </c>
      <c r="G296" s="1" t="s">
        <v>369</v>
      </c>
      <c r="H296">
        <v>3</v>
      </c>
      <c r="I296">
        <v>0.92500000000000004</v>
      </c>
      <c r="J296">
        <v>0.100456</v>
      </c>
      <c r="K296">
        <v>3</v>
      </c>
      <c r="L296" s="1">
        <v>0.71899999999999997</v>
      </c>
      <c r="M296" s="1">
        <v>3.2908E-2</v>
      </c>
    </row>
    <row r="297" spans="1:15" x14ac:dyDescent="0.25">
      <c r="B297" s="1" t="s">
        <v>365</v>
      </c>
      <c r="C297" s="1" t="s">
        <v>295</v>
      </c>
      <c r="D297" s="1"/>
      <c r="E297" t="s">
        <v>367</v>
      </c>
      <c r="F297" t="s">
        <v>29</v>
      </c>
      <c r="G297" t="s">
        <v>361</v>
      </c>
      <c r="H297">
        <v>3</v>
      </c>
      <c r="I297">
        <v>1.117</v>
      </c>
      <c r="J297">
        <v>0.100456</v>
      </c>
      <c r="K297">
        <v>3</v>
      </c>
      <c r="L297">
        <v>0.96299999999999997</v>
      </c>
      <c r="M297">
        <v>4.5031999999999996E-2</v>
      </c>
    </row>
    <row r="298" spans="1:15" x14ac:dyDescent="0.25">
      <c r="B298" s="1" t="s">
        <v>365</v>
      </c>
      <c r="C298" s="1" t="s">
        <v>295</v>
      </c>
      <c r="D298" s="1"/>
      <c r="E298" t="s">
        <v>367</v>
      </c>
      <c r="F298" t="s">
        <v>29</v>
      </c>
      <c r="G298" t="s">
        <v>571</v>
      </c>
      <c r="H298">
        <v>3</v>
      </c>
      <c r="I298">
        <v>0.94399999999999995</v>
      </c>
      <c r="J298">
        <v>0.13336400000000001</v>
      </c>
      <c r="K298">
        <v>3</v>
      </c>
      <c r="L298">
        <v>0.629</v>
      </c>
      <c r="M298">
        <v>8.8331999999999994E-2</v>
      </c>
    </row>
    <row r="299" spans="1:15" x14ac:dyDescent="0.25">
      <c r="B299" s="1" t="s">
        <v>365</v>
      </c>
      <c r="C299" s="1" t="s">
        <v>295</v>
      </c>
      <c r="D299" s="1"/>
      <c r="E299" t="s">
        <v>367</v>
      </c>
      <c r="F299" t="s">
        <v>29</v>
      </c>
      <c r="G299" t="s">
        <v>368</v>
      </c>
      <c r="H299">
        <v>3</v>
      </c>
      <c r="I299">
        <v>0.92500000000000004</v>
      </c>
      <c r="J299">
        <v>3.2908E-2</v>
      </c>
      <c r="K299">
        <v>3</v>
      </c>
      <c r="L299">
        <v>0.84799999999999998</v>
      </c>
      <c r="M299">
        <v>4.5031999999999996E-2</v>
      </c>
    </row>
    <row r="300" spans="1:15" x14ac:dyDescent="0.25">
      <c r="B300" s="1" t="s">
        <v>365</v>
      </c>
      <c r="C300" s="1" t="s">
        <v>295</v>
      </c>
      <c r="D300" s="1"/>
      <c r="E300" t="s">
        <v>367</v>
      </c>
      <c r="F300" t="s">
        <v>29</v>
      </c>
      <c r="G300" t="s">
        <v>370</v>
      </c>
      <c r="H300">
        <v>3</v>
      </c>
      <c r="I300">
        <v>0.86699999999999999</v>
      </c>
      <c r="J300">
        <v>6.7547999999999997E-2</v>
      </c>
      <c r="K300">
        <v>3</v>
      </c>
      <c r="L300">
        <v>0.623</v>
      </c>
      <c r="M300">
        <v>4.5031999999999996E-2</v>
      </c>
    </row>
    <row r="301" spans="1:15" x14ac:dyDescent="0.25">
      <c r="B301" s="1" t="s">
        <v>365</v>
      </c>
      <c r="C301" s="1" t="s">
        <v>295</v>
      </c>
      <c r="D301" s="1"/>
      <c r="E301" t="s">
        <v>367</v>
      </c>
      <c r="F301" t="s">
        <v>29</v>
      </c>
      <c r="G301" s="1" t="s">
        <v>572</v>
      </c>
      <c r="H301">
        <v>3</v>
      </c>
      <c r="I301">
        <v>1.04</v>
      </c>
      <c r="J301">
        <v>0.178396</v>
      </c>
      <c r="K301">
        <v>3</v>
      </c>
      <c r="L301">
        <v>0.84099999999999997</v>
      </c>
      <c r="M301">
        <v>5.5424000000000001E-2</v>
      </c>
    </row>
    <row r="303" spans="1:15" x14ac:dyDescent="0.25">
      <c r="G303" t="s">
        <v>373</v>
      </c>
      <c r="H303" t="s">
        <v>374</v>
      </c>
      <c r="I303" t="s">
        <v>375</v>
      </c>
      <c r="J303" t="s">
        <v>376</v>
      </c>
      <c r="K303" t="s">
        <v>377</v>
      </c>
      <c r="L303" t="s">
        <v>378</v>
      </c>
      <c r="N303" t="s">
        <v>379</v>
      </c>
      <c r="O303" t="s">
        <v>380</v>
      </c>
    </row>
    <row r="304" spans="1:15" x14ac:dyDescent="0.25">
      <c r="F304">
        <v>1</v>
      </c>
      <c r="G304" s="9">
        <v>6.0000000000000001E-3</v>
      </c>
      <c r="H304" s="9">
        <v>0.75900000000000001</v>
      </c>
      <c r="I304" s="9">
        <v>0</v>
      </c>
      <c r="J304" s="9">
        <v>106</v>
      </c>
      <c r="K304" s="9">
        <v>-90</v>
      </c>
      <c r="L304" s="9">
        <v>0.92500000000000004</v>
      </c>
      <c r="N304" s="9">
        <v>0.92500000000000004</v>
      </c>
      <c r="O304">
        <f>1.732*L316</f>
        <v>0.100456</v>
      </c>
    </row>
    <row r="305" spans="6:15" x14ac:dyDescent="0.25">
      <c r="F305">
        <v>2</v>
      </c>
      <c r="G305" s="9">
        <v>7.0000000000000001E-3</v>
      </c>
      <c r="H305" s="9">
        <v>2.3260000000000001</v>
      </c>
      <c r="I305" s="9">
        <v>0</v>
      </c>
      <c r="J305" s="9">
        <v>249</v>
      </c>
      <c r="K305" s="9">
        <v>-90</v>
      </c>
      <c r="L305" s="9">
        <v>1.117</v>
      </c>
      <c r="N305" s="9">
        <v>1.117</v>
      </c>
      <c r="O305">
        <f t="shared" ref="O305:O315" si="8">1.732*L317</f>
        <v>0.100456</v>
      </c>
    </row>
    <row r="306" spans="6:15" x14ac:dyDescent="0.25">
      <c r="F306">
        <v>3</v>
      </c>
      <c r="G306" s="9">
        <v>6.0000000000000001E-3</v>
      </c>
      <c r="H306" s="9">
        <v>2.8650000000000002</v>
      </c>
      <c r="I306" s="9">
        <v>0</v>
      </c>
      <c r="J306" s="9">
        <v>230</v>
      </c>
      <c r="K306" s="9">
        <v>-90</v>
      </c>
      <c r="L306" s="9">
        <v>0.94399999999999995</v>
      </c>
      <c r="N306" s="9">
        <v>0.94399999999999995</v>
      </c>
      <c r="O306">
        <f t="shared" si="8"/>
        <v>0.13336400000000001</v>
      </c>
    </row>
    <row r="307" spans="6:15" x14ac:dyDescent="0.25">
      <c r="F307">
        <v>4</v>
      </c>
      <c r="G307" s="9">
        <v>6.0000000000000001E-3</v>
      </c>
      <c r="H307" s="9">
        <v>0.14499999999999999</v>
      </c>
      <c r="I307" s="9">
        <v>0</v>
      </c>
      <c r="J307" s="9">
        <v>21</v>
      </c>
      <c r="K307" s="9">
        <v>-90</v>
      </c>
      <c r="L307" s="9">
        <v>0.92500000000000004</v>
      </c>
      <c r="N307" s="9">
        <v>0.92500000000000004</v>
      </c>
      <c r="O307">
        <f t="shared" si="8"/>
        <v>3.2908E-2</v>
      </c>
    </row>
    <row r="308" spans="6:15" x14ac:dyDescent="0.25">
      <c r="F308">
        <v>5</v>
      </c>
      <c r="G308" s="9">
        <v>6.0000000000000001E-3</v>
      </c>
      <c r="H308" s="9">
        <v>5.5220000000000002</v>
      </c>
      <c r="I308" s="9">
        <v>0</v>
      </c>
      <c r="J308" s="9">
        <v>255</v>
      </c>
      <c r="K308" s="9">
        <v>-90</v>
      </c>
      <c r="L308" s="9">
        <v>0.86699999999999999</v>
      </c>
      <c r="N308" s="9">
        <v>0.86699999999999999</v>
      </c>
      <c r="O308">
        <f t="shared" si="8"/>
        <v>6.7547999999999997E-2</v>
      </c>
    </row>
    <row r="309" spans="6:15" x14ac:dyDescent="0.25">
      <c r="F309">
        <v>6</v>
      </c>
      <c r="G309" s="9">
        <v>7.0000000000000001E-3</v>
      </c>
      <c r="H309" s="9">
        <v>0.50900000000000001</v>
      </c>
      <c r="I309" s="9">
        <v>0</v>
      </c>
      <c r="J309" s="9">
        <v>83</v>
      </c>
      <c r="K309" s="9">
        <v>-90</v>
      </c>
      <c r="L309" s="9">
        <v>1.04</v>
      </c>
      <c r="N309" s="9">
        <v>1.04</v>
      </c>
      <c r="O309">
        <f t="shared" si="8"/>
        <v>0.178396</v>
      </c>
    </row>
    <row r="310" spans="6:15" x14ac:dyDescent="0.25">
      <c r="F310">
        <v>7</v>
      </c>
      <c r="G310" s="9">
        <v>5.0000000000000001E-3</v>
      </c>
      <c r="H310" s="9">
        <v>252.381</v>
      </c>
      <c r="I310" s="9">
        <v>43</v>
      </c>
      <c r="J310" s="9">
        <v>255</v>
      </c>
      <c r="K310" s="9">
        <v>-90</v>
      </c>
      <c r="L310" s="9">
        <v>0.71899999999999997</v>
      </c>
      <c r="N310" s="9">
        <v>0.71899999999999997</v>
      </c>
      <c r="O310">
        <f t="shared" si="8"/>
        <v>3.2908E-2</v>
      </c>
    </row>
    <row r="311" spans="6:15" x14ac:dyDescent="0.25">
      <c r="F311">
        <v>8</v>
      </c>
      <c r="G311" s="9">
        <v>6.0000000000000001E-3</v>
      </c>
      <c r="H311" s="9">
        <v>251.43700000000001</v>
      </c>
      <c r="I311" s="9">
        <v>60</v>
      </c>
      <c r="J311" s="9">
        <v>255</v>
      </c>
      <c r="K311" s="9">
        <v>-90</v>
      </c>
      <c r="L311" s="9">
        <v>0.96299999999999997</v>
      </c>
      <c r="N311" s="9">
        <v>0.96299999999999997</v>
      </c>
      <c r="O311">
        <f t="shared" si="8"/>
        <v>4.5031999999999996E-2</v>
      </c>
    </row>
    <row r="312" spans="6:15" x14ac:dyDescent="0.25">
      <c r="F312">
        <v>9</v>
      </c>
      <c r="G312" s="9">
        <v>4.0000000000000001E-3</v>
      </c>
      <c r="H312" s="9">
        <v>249.91900000000001</v>
      </c>
      <c r="I312" s="9">
        <v>75</v>
      </c>
      <c r="J312" s="9">
        <v>255</v>
      </c>
      <c r="K312" s="9">
        <v>-90</v>
      </c>
      <c r="L312" s="9">
        <v>0.629</v>
      </c>
      <c r="N312" s="9">
        <v>0.629</v>
      </c>
      <c r="O312">
        <f t="shared" si="8"/>
        <v>8.8331999999999994E-2</v>
      </c>
    </row>
    <row r="313" spans="6:15" x14ac:dyDescent="0.25">
      <c r="F313">
        <v>10</v>
      </c>
      <c r="G313" s="9">
        <v>5.0000000000000001E-3</v>
      </c>
      <c r="H313" s="9">
        <v>251.083</v>
      </c>
      <c r="I313" s="9">
        <v>88</v>
      </c>
      <c r="J313" s="9">
        <v>255</v>
      </c>
      <c r="K313" s="9">
        <v>-90</v>
      </c>
      <c r="L313" s="9">
        <v>0.84799999999999998</v>
      </c>
      <c r="N313" s="9">
        <v>0.84799999999999998</v>
      </c>
      <c r="O313">
        <f t="shared" si="8"/>
        <v>4.5031999999999996E-2</v>
      </c>
    </row>
    <row r="314" spans="6:15" x14ac:dyDescent="0.25">
      <c r="F314">
        <v>11</v>
      </c>
      <c r="G314" s="9">
        <v>4.0000000000000001E-3</v>
      </c>
      <c r="H314" s="9">
        <v>254.06100000000001</v>
      </c>
      <c r="I314" s="9">
        <v>190</v>
      </c>
      <c r="J314" s="9">
        <v>255</v>
      </c>
      <c r="K314" s="9">
        <v>-90</v>
      </c>
      <c r="L314" s="9">
        <v>0.623</v>
      </c>
      <c r="N314" s="9">
        <v>0.623</v>
      </c>
      <c r="O314">
        <f t="shared" si="8"/>
        <v>4.5031999999999996E-2</v>
      </c>
    </row>
    <row r="315" spans="6:15" x14ac:dyDescent="0.25">
      <c r="F315">
        <v>12</v>
      </c>
      <c r="G315" s="9">
        <v>5.0000000000000001E-3</v>
      </c>
      <c r="H315" s="9">
        <v>250.53800000000001</v>
      </c>
      <c r="I315" s="9">
        <v>60</v>
      </c>
      <c r="J315" s="9">
        <v>255</v>
      </c>
      <c r="K315" s="9">
        <v>-90</v>
      </c>
      <c r="L315" s="9">
        <v>0.84099999999999997</v>
      </c>
      <c r="N315" s="9">
        <v>0.84099999999999997</v>
      </c>
      <c r="O315">
        <f t="shared" si="8"/>
        <v>5.5424000000000001E-2</v>
      </c>
    </row>
    <row r="316" spans="6:15" x14ac:dyDescent="0.25">
      <c r="F316">
        <v>13</v>
      </c>
      <c r="G316" s="10">
        <v>4.124E-4</v>
      </c>
      <c r="H316" s="9">
        <v>74.3</v>
      </c>
      <c r="I316" s="9">
        <v>24</v>
      </c>
      <c r="J316" s="9">
        <v>219</v>
      </c>
      <c r="K316" s="9">
        <v>-90</v>
      </c>
      <c r="L316" s="9">
        <v>5.8000000000000003E-2</v>
      </c>
    </row>
    <row r="317" spans="6:15" x14ac:dyDescent="0.25">
      <c r="F317">
        <v>14</v>
      </c>
      <c r="G317" s="10">
        <v>4.124E-4</v>
      </c>
      <c r="H317" s="9">
        <v>234.9</v>
      </c>
      <c r="I317" s="9">
        <v>132</v>
      </c>
      <c r="J317" s="9">
        <v>255</v>
      </c>
      <c r="K317" s="9">
        <v>-90</v>
      </c>
      <c r="L317" s="9">
        <v>5.8000000000000003E-2</v>
      </c>
    </row>
    <row r="318" spans="6:15" x14ac:dyDescent="0.25">
      <c r="F318">
        <v>15</v>
      </c>
      <c r="G318" s="10">
        <v>5.3620000000000002E-4</v>
      </c>
      <c r="H318" s="9">
        <v>229.154</v>
      </c>
      <c r="I318" s="9">
        <v>76</v>
      </c>
      <c r="J318" s="9">
        <v>246</v>
      </c>
      <c r="K318" s="9">
        <v>-90</v>
      </c>
      <c r="L318" s="9">
        <v>7.6999999999999999E-2</v>
      </c>
    </row>
    <row r="319" spans="6:15" x14ac:dyDescent="0.25">
      <c r="F319">
        <v>16</v>
      </c>
      <c r="G319" s="10">
        <v>1.65E-4</v>
      </c>
      <c r="H319" s="9">
        <v>159.917</v>
      </c>
      <c r="I319" s="9">
        <v>21</v>
      </c>
      <c r="J319" s="9">
        <v>255</v>
      </c>
      <c r="K319" s="9">
        <v>-90</v>
      </c>
      <c r="L319" s="9">
        <v>1.9E-2</v>
      </c>
    </row>
    <row r="320" spans="6:15" x14ac:dyDescent="0.25">
      <c r="F320">
        <v>17</v>
      </c>
      <c r="G320" s="10">
        <v>2.8870000000000002E-4</v>
      </c>
      <c r="H320" s="9">
        <v>87.570999999999998</v>
      </c>
      <c r="I320" s="9">
        <v>29</v>
      </c>
      <c r="J320" s="9">
        <v>129</v>
      </c>
      <c r="K320" s="9">
        <v>-90</v>
      </c>
      <c r="L320" s="9">
        <v>3.9E-2</v>
      </c>
    </row>
    <row r="321" spans="1:12" x14ac:dyDescent="0.25">
      <c r="F321">
        <v>18</v>
      </c>
      <c r="G321" s="10">
        <v>7.0109999999999997E-4</v>
      </c>
      <c r="H321" s="9">
        <v>170.76499999999999</v>
      </c>
      <c r="I321" s="9">
        <v>0</v>
      </c>
      <c r="J321" s="9">
        <v>219</v>
      </c>
      <c r="K321" s="9">
        <v>-90</v>
      </c>
      <c r="L321" s="9">
        <v>0.10299999999999999</v>
      </c>
    </row>
    <row r="322" spans="1:12" x14ac:dyDescent="0.25">
      <c r="F322">
        <v>19</v>
      </c>
      <c r="G322" s="10">
        <v>1.65E-4</v>
      </c>
      <c r="H322" s="9">
        <v>97</v>
      </c>
      <c r="I322" s="9">
        <v>42</v>
      </c>
      <c r="J322" s="9">
        <v>176</v>
      </c>
      <c r="K322" s="9">
        <v>-90</v>
      </c>
      <c r="L322" s="9">
        <v>1.9E-2</v>
      </c>
    </row>
    <row r="323" spans="1:12" x14ac:dyDescent="0.25">
      <c r="F323">
        <v>20</v>
      </c>
      <c r="G323" s="10">
        <v>2.062E-4</v>
      </c>
      <c r="H323" s="9">
        <v>65</v>
      </c>
      <c r="I323" s="9">
        <v>22</v>
      </c>
      <c r="J323" s="9">
        <v>147</v>
      </c>
      <c r="K323" s="9">
        <v>-90</v>
      </c>
      <c r="L323" s="9">
        <v>2.5999999999999999E-2</v>
      </c>
    </row>
    <row r="324" spans="1:12" x14ac:dyDescent="0.25">
      <c r="F324">
        <v>21</v>
      </c>
      <c r="G324" s="10">
        <v>3.7120000000000002E-4</v>
      </c>
      <c r="H324" s="9">
        <v>217.333</v>
      </c>
      <c r="I324" s="9">
        <v>82</v>
      </c>
      <c r="J324" s="9">
        <v>255</v>
      </c>
      <c r="K324" s="9">
        <v>-90</v>
      </c>
      <c r="L324" s="9">
        <v>5.0999999999999997E-2</v>
      </c>
    </row>
    <row r="325" spans="1:12" x14ac:dyDescent="0.25">
      <c r="F325">
        <v>22</v>
      </c>
      <c r="G325" s="10">
        <v>2.062E-4</v>
      </c>
      <c r="H325" s="9">
        <v>155.4</v>
      </c>
      <c r="I325" s="9">
        <v>76</v>
      </c>
      <c r="J325" s="9">
        <v>248</v>
      </c>
      <c r="K325" s="9">
        <v>-90</v>
      </c>
      <c r="L325" s="9">
        <v>2.5999999999999999E-2</v>
      </c>
    </row>
    <row r="326" spans="1:12" x14ac:dyDescent="0.25">
      <c r="F326">
        <v>23</v>
      </c>
      <c r="G326" s="10">
        <v>2.062E-4</v>
      </c>
      <c r="H326" s="9">
        <v>51.2</v>
      </c>
      <c r="I326" s="9">
        <v>19</v>
      </c>
      <c r="J326" s="9">
        <v>86</v>
      </c>
      <c r="K326" s="9">
        <v>-90</v>
      </c>
      <c r="L326" s="9">
        <v>2.5999999999999999E-2</v>
      </c>
    </row>
    <row r="327" spans="1:12" x14ac:dyDescent="0.25">
      <c r="F327">
        <v>24</v>
      </c>
      <c r="G327" s="10">
        <v>2.475E-4</v>
      </c>
      <c r="H327" s="9">
        <v>151.333</v>
      </c>
      <c r="I327" s="9">
        <v>63</v>
      </c>
      <c r="J327" s="9">
        <v>255</v>
      </c>
      <c r="K327" s="9">
        <v>-90</v>
      </c>
      <c r="L327" s="9">
        <v>3.2000000000000001E-2</v>
      </c>
    </row>
    <row r="329" spans="1:12" x14ac:dyDescent="0.25">
      <c r="A329">
        <v>16</v>
      </c>
      <c r="B329" s="1" t="s">
        <v>153</v>
      </c>
      <c r="C329" s="1" t="s">
        <v>154</v>
      </c>
      <c r="E329" t="s">
        <v>155</v>
      </c>
      <c r="F329" t="s">
        <v>28</v>
      </c>
      <c r="G329" t="s">
        <v>157</v>
      </c>
      <c r="H329">
        <v>3</v>
      </c>
      <c r="K329">
        <v>3</v>
      </c>
    </row>
    <row r="330" spans="1:12" x14ac:dyDescent="0.25">
      <c r="B330" s="1" t="s">
        <v>153</v>
      </c>
      <c r="C330" s="1" t="s">
        <v>154</v>
      </c>
      <c r="E330" t="s">
        <v>155</v>
      </c>
      <c r="F330" t="s">
        <v>28</v>
      </c>
      <c r="G330" t="s">
        <v>158</v>
      </c>
      <c r="H330">
        <v>3</v>
      </c>
      <c r="K330">
        <v>3</v>
      </c>
    </row>
    <row r="331" spans="1:12" x14ac:dyDescent="0.25">
      <c r="B331" s="1" t="s">
        <v>153</v>
      </c>
      <c r="C331" s="1" t="s">
        <v>154</v>
      </c>
      <c r="E331" t="s">
        <v>155</v>
      </c>
      <c r="F331" t="s">
        <v>28</v>
      </c>
      <c r="G331" t="s">
        <v>159</v>
      </c>
      <c r="H331">
        <v>3</v>
      </c>
      <c r="K331">
        <v>3</v>
      </c>
    </row>
    <row r="332" spans="1:12" x14ac:dyDescent="0.25">
      <c r="B332" s="1" t="s">
        <v>153</v>
      </c>
      <c r="C332" s="1" t="s">
        <v>154</v>
      </c>
      <c r="E332" t="s">
        <v>155</v>
      </c>
      <c r="F332" t="s">
        <v>29</v>
      </c>
      <c r="G332" t="s">
        <v>160</v>
      </c>
      <c r="H332">
        <v>3</v>
      </c>
      <c r="K332">
        <v>3</v>
      </c>
    </row>
    <row r="333" spans="1:12" x14ac:dyDescent="0.25">
      <c r="B333" s="1" t="s">
        <v>153</v>
      </c>
      <c r="C333" s="1" t="s">
        <v>154</v>
      </c>
      <c r="E333" t="s">
        <v>155</v>
      </c>
      <c r="F333" t="s">
        <v>29</v>
      </c>
      <c r="G333" t="s">
        <v>161</v>
      </c>
      <c r="H333">
        <v>3</v>
      </c>
      <c r="K333">
        <v>3</v>
      </c>
    </row>
    <row r="334" spans="1:12" x14ac:dyDescent="0.25">
      <c r="B334" s="1" t="s">
        <v>153</v>
      </c>
      <c r="C334" s="1" t="s">
        <v>154</v>
      </c>
      <c r="E334" t="s">
        <v>155</v>
      </c>
      <c r="F334" t="s">
        <v>29</v>
      </c>
      <c r="G334" t="s">
        <v>162</v>
      </c>
      <c r="H334">
        <v>3</v>
      </c>
      <c r="K334">
        <v>3</v>
      </c>
    </row>
  </sheetData>
  <phoneticPr fontId="5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5"/>
  <sheetViews>
    <sheetView topLeftCell="A286" zoomScale="80" zoomScaleNormal="80" workbookViewId="0">
      <selection activeCell="A237" sqref="A237:XFD244"/>
    </sheetView>
  </sheetViews>
  <sheetFormatPr defaultColWidth="9.109375" defaultRowHeight="13.8" x14ac:dyDescent="0.25"/>
  <cols>
    <col min="2" max="2" width="14.88671875" bestFit="1" customWidth="1"/>
    <col min="3" max="3" width="10.109375" bestFit="1" customWidth="1"/>
    <col min="5" max="5" width="9.88671875" customWidth="1"/>
    <col min="6" max="6" width="17.88671875" customWidth="1"/>
    <col min="7" max="7" width="26.5546875" bestFit="1" customWidth="1"/>
    <col min="9" max="9" width="11.44140625" bestFit="1" customWidth="1"/>
    <col min="11" max="11" width="9.44140625" bestFit="1" customWidth="1"/>
    <col min="12" max="12" width="13.44140625" bestFit="1" customWidth="1"/>
  </cols>
  <sheetData>
    <row r="1" spans="1:15" s="3" customFormat="1" x14ac:dyDescent="0.25">
      <c r="A1" s="3" t="s">
        <v>17</v>
      </c>
      <c r="B1" s="3" t="s">
        <v>1</v>
      </c>
      <c r="C1" s="3" t="s">
        <v>3</v>
      </c>
      <c r="D1" s="3" t="s">
        <v>25</v>
      </c>
      <c r="E1" s="3" t="s">
        <v>24</v>
      </c>
      <c r="F1" s="3" t="s">
        <v>8</v>
      </c>
      <c r="G1" s="3" t="s">
        <v>97</v>
      </c>
      <c r="H1" s="3" t="s">
        <v>18</v>
      </c>
      <c r="I1" s="3" t="s">
        <v>19</v>
      </c>
      <c r="J1" s="3" t="s">
        <v>20</v>
      </c>
      <c r="K1" s="3" t="s">
        <v>21</v>
      </c>
      <c r="L1" s="3" t="s">
        <v>22</v>
      </c>
      <c r="M1" s="3" t="s">
        <v>23</v>
      </c>
    </row>
    <row r="2" spans="1:15" x14ac:dyDescent="0.25">
      <c r="A2">
        <v>12</v>
      </c>
      <c r="B2" s="1" t="s">
        <v>125</v>
      </c>
      <c r="C2" t="s">
        <v>65</v>
      </c>
      <c r="E2" t="s">
        <v>127</v>
      </c>
      <c r="F2" t="s">
        <v>28</v>
      </c>
      <c r="G2" t="s">
        <v>110</v>
      </c>
      <c r="H2">
        <v>3</v>
      </c>
      <c r="I2">
        <v>7.6999999999999999E-2</v>
      </c>
      <c r="J2">
        <v>1.2123999999999999E-2</v>
      </c>
      <c r="K2">
        <v>3</v>
      </c>
      <c r="L2">
        <v>2.8000000000000001E-2</v>
      </c>
      <c r="M2">
        <v>3.4640000000000001E-3</v>
      </c>
    </row>
    <row r="3" spans="1:15" x14ac:dyDescent="0.25">
      <c r="B3" s="1" t="s">
        <v>125</v>
      </c>
      <c r="C3" t="s">
        <v>65</v>
      </c>
      <c r="E3" t="s">
        <v>127</v>
      </c>
      <c r="F3" t="s">
        <v>28</v>
      </c>
      <c r="G3" t="s">
        <v>128</v>
      </c>
      <c r="H3">
        <v>3</v>
      </c>
      <c r="I3">
        <v>0.105</v>
      </c>
      <c r="J3">
        <v>1.5587999999999999E-2</v>
      </c>
      <c r="K3">
        <v>3</v>
      </c>
      <c r="L3">
        <v>2.9000000000000001E-2</v>
      </c>
      <c r="M3">
        <v>5.1960000000000001E-3</v>
      </c>
    </row>
    <row r="4" spans="1:15" x14ac:dyDescent="0.25">
      <c r="B4" s="1"/>
    </row>
    <row r="5" spans="1:15" x14ac:dyDescent="0.25">
      <c r="B5" s="1"/>
      <c r="G5" t="s">
        <v>373</v>
      </c>
      <c r="H5" t="s">
        <v>374</v>
      </c>
      <c r="I5" t="s">
        <v>375</v>
      </c>
      <c r="J5" t="s">
        <v>376</v>
      </c>
      <c r="K5" t="s">
        <v>377</v>
      </c>
      <c r="L5" t="s">
        <v>378</v>
      </c>
      <c r="N5" t="s">
        <v>379</v>
      </c>
      <c r="O5" t="s">
        <v>380</v>
      </c>
    </row>
    <row r="6" spans="1:15" x14ac:dyDescent="0.25">
      <c r="F6">
        <v>1</v>
      </c>
      <c r="G6" s="6">
        <v>5.4550000000000003E-6</v>
      </c>
      <c r="H6">
        <v>165.56800000000001</v>
      </c>
      <c r="I6">
        <v>87.332999999999998</v>
      </c>
      <c r="J6">
        <v>173</v>
      </c>
      <c r="K6">
        <v>-90</v>
      </c>
      <c r="L6">
        <v>2.8000000000000001E-2</v>
      </c>
      <c r="N6">
        <v>2.8000000000000001E-2</v>
      </c>
      <c r="O6">
        <f>1.732*L8</f>
        <v>3.4640000000000001E-3</v>
      </c>
    </row>
    <row r="7" spans="1:15" x14ac:dyDescent="0.25">
      <c r="F7">
        <v>2</v>
      </c>
      <c r="G7" s="6">
        <v>1.49E-5</v>
      </c>
      <c r="H7">
        <v>1.012</v>
      </c>
      <c r="I7">
        <v>0</v>
      </c>
      <c r="J7">
        <v>203</v>
      </c>
      <c r="K7">
        <v>-90</v>
      </c>
      <c r="L7">
        <v>7.6999999999999999E-2</v>
      </c>
      <c r="N7">
        <v>7.6999999999999999E-2</v>
      </c>
      <c r="O7">
        <f>1.732*L9</f>
        <v>1.2123999999999999E-2</v>
      </c>
    </row>
    <row r="8" spans="1:15" x14ac:dyDescent="0.25">
      <c r="F8">
        <v>3</v>
      </c>
      <c r="G8" s="6">
        <v>4.8910000000000001E-7</v>
      </c>
      <c r="H8">
        <v>151.333</v>
      </c>
      <c r="I8">
        <v>123</v>
      </c>
      <c r="J8">
        <v>203</v>
      </c>
      <c r="K8">
        <v>-90</v>
      </c>
      <c r="L8">
        <v>2E-3</v>
      </c>
      <c r="N8">
        <v>2.9000000000000001E-2</v>
      </c>
      <c r="O8">
        <f>1.732*L12</f>
        <v>5.1960000000000001E-3</v>
      </c>
    </row>
    <row r="9" spans="1:15" x14ac:dyDescent="0.25">
      <c r="F9">
        <v>4</v>
      </c>
      <c r="G9" s="6">
        <v>1.392E-6</v>
      </c>
      <c r="H9">
        <v>243.559</v>
      </c>
      <c r="I9">
        <v>107</v>
      </c>
      <c r="J9">
        <v>255</v>
      </c>
      <c r="K9">
        <v>-90</v>
      </c>
      <c r="L9">
        <v>7.0000000000000001E-3</v>
      </c>
      <c r="N9">
        <v>0.105</v>
      </c>
      <c r="O9">
        <f>1.732*L13</f>
        <v>1.5587999999999999E-2</v>
      </c>
    </row>
    <row r="10" spans="1:15" x14ac:dyDescent="0.25">
      <c r="F10">
        <v>5</v>
      </c>
      <c r="G10" s="6">
        <v>6.5830000000000003E-6</v>
      </c>
      <c r="H10">
        <v>165.77199999999999</v>
      </c>
      <c r="I10">
        <v>71.332999999999998</v>
      </c>
      <c r="J10">
        <v>239</v>
      </c>
      <c r="K10">
        <v>-90</v>
      </c>
      <c r="L10">
        <v>2.9000000000000001E-2</v>
      </c>
    </row>
    <row r="11" spans="1:15" x14ac:dyDescent="0.25">
      <c r="F11">
        <v>6</v>
      </c>
      <c r="G11" s="6">
        <v>2.4139999999999999E-5</v>
      </c>
      <c r="H11">
        <v>23.423999999999999</v>
      </c>
      <c r="I11">
        <v>10.667</v>
      </c>
      <c r="J11">
        <v>216.667</v>
      </c>
      <c r="K11">
        <v>-90</v>
      </c>
      <c r="L11">
        <v>0.105</v>
      </c>
    </row>
    <row r="12" spans="1:15" x14ac:dyDescent="0.25">
      <c r="F12">
        <v>7</v>
      </c>
      <c r="G12" s="6">
        <v>6.2689999999999998E-7</v>
      </c>
      <c r="H12">
        <v>159.05600000000001</v>
      </c>
      <c r="I12">
        <v>123</v>
      </c>
      <c r="J12">
        <v>189</v>
      </c>
      <c r="K12">
        <v>-90</v>
      </c>
      <c r="L12">
        <v>3.0000000000000001E-3</v>
      </c>
    </row>
    <row r="13" spans="1:15" x14ac:dyDescent="0.25">
      <c r="F13">
        <v>8</v>
      </c>
      <c r="G13" s="6">
        <v>2.0899999999999999E-6</v>
      </c>
      <c r="H13">
        <v>153.108</v>
      </c>
      <c r="I13">
        <v>123</v>
      </c>
      <c r="J13">
        <v>159.333</v>
      </c>
      <c r="K13">
        <v>-90</v>
      </c>
      <c r="L13">
        <v>8.9999999999999993E-3</v>
      </c>
    </row>
    <row r="20" spans="1:15" x14ac:dyDescent="0.25">
      <c r="A20" s="1">
        <v>25</v>
      </c>
      <c r="B20" s="1" t="s">
        <v>94</v>
      </c>
      <c r="C20" s="1" t="s">
        <v>65</v>
      </c>
      <c r="D20" s="1"/>
      <c r="E20" s="1" t="s">
        <v>198</v>
      </c>
      <c r="F20" s="1" t="s">
        <v>28</v>
      </c>
      <c r="G20" s="1" t="s">
        <v>14</v>
      </c>
      <c r="H20">
        <v>3</v>
      </c>
      <c r="I20">
        <v>1.7090000000000001</v>
      </c>
      <c r="J20">
        <v>0.16800400000000001</v>
      </c>
      <c r="K20">
        <v>3</v>
      </c>
      <c r="L20" s="1">
        <v>1.0569999999999999</v>
      </c>
      <c r="M20">
        <v>0.42607200000000001</v>
      </c>
    </row>
    <row r="21" spans="1:15" x14ac:dyDescent="0.25">
      <c r="A21" s="1"/>
      <c r="B21" s="1"/>
      <c r="C21" s="1"/>
      <c r="D21" s="1"/>
      <c r="E21" s="1"/>
      <c r="L21" s="1"/>
    </row>
    <row r="22" spans="1:15" x14ac:dyDescent="0.25">
      <c r="A22" s="1"/>
      <c r="B22" s="1"/>
      <c r="C22" s="1"/>
      <c r="D22" s="1"/>
      <c r="E22" s="1"/>
      <c r="G22" t="s">
        <v>373</v>
      </c>
      <c r="H22" t="s">
        <v>374</v>
      </c>
      <c r="I22" t="s">
        <v>375</v>
      </c>
      <c r="J22" t="s">
        <v>376</v>
      </c>
      <c r="K22" t="s">
        <v>377</v>
      </c>
      <c r="L22" t="s">
        <v>378</v>
      </c>
      <c r="N22" t="s">
        <v>379</v>
      </c>
      <c r="O22" t="s">
        <v>380</v>
      </c>
    </row>
    <row r="23" spans="1:15" x14ac:dyDescent="0.25">
      <c r="A23" s="1"/>
      <c r="B23" s="1"/>
      <c r="C23" s="1"/>
      <c r="D23" s="1"/>
      <c r="E23" s="1"/>
      <c r="F23">
        <v>1</v>
      </c>
      <c r="G23">
        <v>6.0000000000000001E-3</v>
      </c>
      <c r="H23">
        <v>139.20099999999999</v>
      </c>
      <c r="I23">
        <v>19</v>
      </c>
      <c r="J23">
        <v>153.333</v>
      </c>
      <c r="K23">
        <v>-90</v>
      </c>
      <c r="L23">
        <v>1.0569999999999999</v>
      </c>
      <c r="N23">
        <v>1.0569999999999999</v>
      </c>
      <c r="O23">
        <f>1.732*L25</f>
        <v>0.42607200000000001</v>
      </c>
    </row>
    <row r="24" spans="1:15" x14ac:dyDescent="0.25">
      <c r="F24">
        <v>2</v>
      </c>
      <c r="G24">
        <v>0.01</v>
      </c>
      <c r="H24">
        <v>54.561999999999998</v>
      </c>
      <c r="I24">
        <v>24.667000000000002</v>
      </c>
      <c r="J24">
        <v>203</v>
      </c>
      <c r="K24">
        <v>-90</v>
      </c>
      <c r="L24">
        <v>1.7090000000000001</v>
      </c>
      <c r="N24">
        <v>1.7090000000000001</v>
      </c>
      <c r="O24">
        <f>1.732*L26</f>
        <v>0.16800400000000001</v>
      </c>
    </row>
    <row r="25" spans="1:15" x14ac:dyDescent="0.25">
      <c r="F25">
        <v>3</v>
      </c>
      <c r="G25">
        <v>1E-3</v>
      </c>
      <c r="H25">
        <v>127.28</v>
      </c>
      <c r="I25">
        <v>19</v>
      </c>
      <c r="J25">
        <v>153.333</v>
      </c>
      <c r="K25">
        <v>-90</v>
      </c>
      <c r="L25">
        <v>0.246</v>
      </c>
    </row>
    <row r="26" spans="1:15" x14ac:dyDescent="0.25">
      <c r="F26">
        <v>4</v>
      </c>
      <c r="G26" s="6">
        <v>5.8779999999999998E-4</v>
      </c>
      <c r="H26">
        <v>145.79599999999999</v>
      </c>
      <c r="I26">
        <v>33</v>
      </c>
      <c r="J26">
        <v>203</v>
      </c>
      <c r="K26">
        <v>-90</v>
      </c>
      <c r="L26">
        <v>9.7000000000000003E-2</v>
      </c>
    </row>
    <row r="29" spans="1:15" s="1" customFormat="1" x14ac:dyDescent="0.25">
      <c r="A29" s="1">
        <v>30</v>
      </c>
      <c r="B29" s="1" t="s">
        <v>214</v>
      </c>
      <c r="C29" s="1" t="s">
        <v>65</v>
      </c>
      <c r="E29" s="1" t="s">
        <v>216</v>
      </c>
      <c r="F29" s="1" t="s">
        <v>28</v>
      </c>
      <c r="G29" s="1" t="s">
        <v>217</v>
      </c>
      <c r="H29">
        <v>3</v>
      </c>
      <c r="I29">
        <v>0.38100000000000001</v>
      </c>
      <c r="J29">
        <f>1.732*0.047</f>
        <v>8.1404000000000004E-2</v>
      </c>
      <c r="K29" s="1">
        <v>3</v>
      </c>
      <c r="L29">
        <v>0.23699999999999999</v>
      </c>
      <c r="M29">
        <f>1.732*0.028</f>
        <v>4.8495999999999997E-2</v>
      </c>
    </row>
    <row r="30" spans="1:15" x14ac:dyDescent="0.25">
      <c r="G30" t="s">
        <v>218</v>
      </c>
      <c r="H30">
        <v>3</v>
      </c>
      <c r="I30">
        <v>0.252</v>
      </c>
      <c r="J30">
        <f>1.732*0.034</f>
        <v>5.8888000000000003E-2</v>
      </c>
      <c r="K30">
        <v>3</v>
      </c>
      <c r="L30">
        <v>9.8000000000000004E-2</v>
      </c>
      <c r="M30">
        <f>1.732*0.009</f>
        <v>1.5587999999999999E-2</v>
      </c>
    </row>
    <row r="33" spans="1:15" x14ac:dyDescent="0.25">
      <c r="G33" t="s">
        <v>373</v>
      </c>
      <c r="H33" t="s">
        <v>374</v>
      </c>
      <c r="I33" t="s">
        <v>375</v>
      </c>
      <c r="J33" t="s">
        <v>376</v>
      </c>
      <c r="K33" t="s">
        <v>377</v>
      </c>
      <c r="L33" t="s">
        <v>378</v>
      </c>
      <c r="N33" t="s">
        <v>379</v>
      </c>
      <c r="O33" t="s">
        <v>380</v>
      </c>
    </row>
    <row r="34" spans="1:15" x14ac:dyDescent="0.25">
      <c r="F34">
        <v>1</v>
      </c>
      <c r="G34">
        <v>1E-3</v>
      </c>
      <c r="H34">
        <v>85.295000000000002</v>
      </c>
      <c r="I34">
        <v>62</v>
      </c>
      <c r="J34">
        <v>255</v>
      </c>
      <c r="K34">
        <v>-90</v>
      </c>
      <c r="L34">
        <v>0.23699999999999999</v>
      </c>
      <c r="N34">
        <v>0.23699999999999999</v>
      </c>
      <c r="O34">
        <f>1.732*0.028</f>
        <v>4.8495999999999997E-2</v>
      </c>
    </row>
    <row r="35" spans="1:15" x14ac:dyDescent="0.25">
      <c r="F35">
        <v>2</v>
      </c>
      <c r="G35">
        <v>2E-3</v>
      </c>
      <c r="H35">
        <v>46.280999999999999</v>
      </c>
      <c r="I35">
        <v>35.667000000000002</v>
      </c>
      <c r="J35">
        <v>49.667000000000002</v>
      </c>
      <c r="K35">
        <v>-90</v>
      </c>
      <c r="L35">
        <v>0.38100000000000001</v>
      </c>
      <c r="N35">
        <v>0.38100000000000001</v>
      </c>
      <c r="O35">
        <f>1.732*0.047</f>
        <v>8.1404000000000004E-2</v>
      </c>
    </row>
    <row r="36" spans="1:15" x14ac:dyDescent="0.25">
      <c r="F36">
        <v>3</v>
      </c>
      <c r="G36" s="6">
        <v>1.5139999999999999E-4</v>
      </c>
      <c r="H36">
        <v>122.857</v>
      </c>
      <c r="I36">
        <v>59</v>
      </c>
      <c r="J36">
        <v>143</v>
      </c>
      <c r="K36">
        <v>-90</v>
      </c>
      <c r="L36">
        <v>2.8000000000000001E-2</v>
      </c>
      <c r="N36">
        <v>9.8000000000000004E-2</v>
      </c>
      <c r="O36">
        <f>1.732*0.009</f>
        <v>1.5587999999999999E-2</v>
      </c>
    </row>
    <row r="37" spans="1:15" x14ac:dyDescent="0.25">
      <c r="F37">
        <v>4</v>
      </c>
      <c r="G37" s="6">
        <v>2.3800000000000001E-4</v>
      </c>
      <c r="H37">
        <v>125.818</v>
      </c>
      <c r="I37">
        <v>43.332999999999998</v>
      </c>
      <c r="J37">
        <v>159</v>
      </c>
      <c r="K37">
        <v>-90</v>
      </c>
      <c r="L37">
        <v>4.7E-2</v>
      </c>
      <c r="N37">
        <v>0.252</v>
      </c>
      <c r="O37">
        <f>1.732*0.034</f>
        <v>5.8888000000000003E-2</v>
      </c>
    </row>
    <row r="38" spans="1:15" x14ac:dyDescent="0.25">
      <c r="F38">
        <v>5</v>
      </c>
      <c r="G38" s="6">
        <v>3.124E-4</v>
      </c>
      <c r="H38">
        <v>142.51499999999999</v>
      </c>
      <c r="I38">
        <v>73.332999999999998</v>
      </c>
      <c r="J38">
        <v>151.333</v>
      </c>
      <c r="K38">
        <v>-90</v>
      </c>
      <c r="L38">
        <v>9.8000000000000004E-2</v>
      </c>
    </row>
    <row r="39" spans="1:15" x14ac:dyDescent="0.25">
      <c r="F39">
        <v>6</v>
      </c>
      <c r="G39" s="6">
        <v>7.8580000000000002E-4</v>
      </c>
      <c r="H39">
        <v>83.903999999999996</v>
      </c>
      <c r="I39">
        <v>63</v>
      </c>
      <c r="J39">
        <v>85</v>
      </c>
      <c r="K39">
        <v>-90</v>
      </c>
      <c r="L39">
        <v>0.252</v>
      </c>
    </row>
    <row r="40" spans="1:15" x14ac:dyDescent="0.25">
      <c r="F40">
        <v>7</v>
      </c>
      <c r="G40" s="6">
        <v>3.7870000000000002E-5</v>
      </c>
      <c r="H40">
        <v>158.167</v>
      </c>
      <c r="I40">
        <v>67.332999999999998</v>
      </c>
      <c r="J40">
        <v>197.667</v>
      </c>
      <c r="K40">
        <v>-90</v>
      </c>
      <c r="L40">
        <v>8.9999999999999993E-3</v>
      </c>
    </row>
    <row r="41" spans="1:15" x14ac:dyDescent="0.25">
      <c r="F41">
        <v>8</v>
      </c>
      <c r="G41" s="6">
        <v>1.136E-4</v>
      </c>
      <c r="H41">
        <v>203.88900000000001</v>
      </c>
      <c r="I41">
        <v>60</v>
      </c>
      <c r="J41">
        <v>243.667</v>
      </c>
      <c r="K41">
        <v>-90</v>
      </c>
      <c r="L41">
        <v>3.4000000000000002E-2</v>
      </c>
    </row>
    <row r="48" spans="1:15" x14ac:dyDescent="0.25">
      <c r="A48" s="1">
        <v>33</v>
      </c>
      <c r="B48" s="1" t="s">
        <v>243</v>
      </c>
      <c r="C48" s="1" t="s">
        <v>65</v>
      </c>
      <c r="D48" s="1"/>
      <c r="E48" s="1" t="s">
        <v>245</v>
      </c>
      <c r="F48" t="s">
        <v>28</v>
      </c>
      <c r="G48" s="1" t="s">
        <v>254</v>
      </c>
      <c r="H48">
        <v>3</v>
      </c>
      <c r="I48">
        <v>1.506</v>
      </c>
      <c r="J48">
        <v>0.11604400000000001</v>
      </c>
      <c r="K48" s="1">
        <v>3</v>
      </c>
      <c r="L48">
        <v>1.4890000000000001</v>
      </c>
      <c r="M48">
        <v>0.10738399999999999</v>
      </c>
    </row>
    <row r="49" spans="2:15" x14ac:dyDescent="0.25">
      <c r="B49" s="1" t="s">
        <v>243</v>
      </c>
      <c r="C49" s="1" t="s">
        <v>65</v>
      </c>
      <c r="D49" s="1"/>
      <c r="E49" s="1" t="s">
        <v>245</v>
      </c>
      <c r="F49" t="s">
        <v>28</v>
      </c>
      <c r="G49" t="s">
        <v>255</v>
      </c>
      <c r="H49">
        <v>3</v>
      </c>
      <c r="I49">
        <v>0.57899999999999996</v>
      </c>
      <c r="J49">
        <v>0.166272</v>
      </c>
      <c r="K49">
        <v>3</v>
      </c>
      <c r="L49">
        <v>0.17399999999999999</v>
      </c>
      <c r="M49">
        <v>0.12643599999999999</v>
      </c>
    </row>
    <row r="50" spans="2:15" x14ac:dyDescent="0.25">
      <c r="B50" s="1" t="s">
        <v>243</v>
      </c>
      <c r="C50" s="1" t="s">
        <v>65</v>
      </c>
      <c r="D50" s="1"/>
      <c r="E50" s="1" t="s">
        <v>245</v>
      </c>
      <c r="F50" t="s">
        <v>28</v>
      </c>
      <c r="G50" t="s">
        <v>256</v>
      </c>
      <c r="H50">
        <v>3</v>
      </c>
      <c r="I50">
        <v>0.89300000000000002</v>
      </c>
      <c r="J50">
        <v>0.13682800000000001</v>
      </c>
      <c r="K50" s="1">
        <v>3</v>
      </c>
      <c r="L50">
        <v>0.60099999999999998</v>
      </c>
      <c r="M50">
        <v>9.6991999999999995E-2</v>
      </c>
    </row>
    <row r="51" spans="2:15" x14ac:dyDescent="0.25">
      <c r="B51" s="1" t="s">
        <v>243</v>
      </c>
      <c r="C51" s="1" t="s">
        <v>65</v>
      </c>
      <c r="D51" s="1"/>
      <c r="E51" s="1" t="s">
        <v>245</v>
      </c>
      <c r="F51" t="s">
        <v>28</v>
      </c>
      <c r="G51" t="s">
        <v>257</v>
      </c>
      <c r="H51">
        <v>3</v>
      </c>
      <c r="I51">
        <v>1.5109999999999999</v>
      </c>
      <c r="J51">
        <v>8.8331999999999994E-2</v>
      </c>
      <c r="K51">
        <v>3</v>
      </c>
      <c r="L51">
        <v>1.478</v>
      </c>
      <c r="M51">
        <v>9.6991999999999995E-2</v>
      </c>
    </row>
    <row r="52" spans="2:15" x14ac:dyDescent="0.25">
      <c r="B52" s="1" t="s">
        <v>243</v>
      </c>
      <c r="C52" s="1" t="s">
        <v>65</v>
      </c>
      <c r="D52" s="1"/>
      <c r="E52" s="1" t="s">
        <v>245</v>
      </c>
      <c r="F52" t="s">
        <v>28</v>
      </c>
      <c r="G52" t="s">
        <v>258</v>
      </c>
      <c r="H52">
        <v>3</v>
      </c>
      <c r="I52">
        <v>1.5109999999999999</v>
      </c>
      <c r="J52">
        <v>0</v>
      </c>
      <c r="K52" s="1">
        <v>3</v>
      </c>
      <c r="L52">
        <v>1.5109999999999999</v>
      </c>
      <c r="M52">
        <v>8.8331999999999994E-2</v>
      </c>
    </row>
    <row r="53" spans="2:15" x14ac:dyDescent="0.25">
      <c r="B53" s="1" t="s">
        <v>243</v>
      </c>
      <c r="C53" s="1" t="s">
        <v>65</v>
      </c>
      <c r="D53" s="1"/>
      <c r="E53" s="1" t="s">
        <v>245</v>
      </c>
      <c r="F53" t="s">
        <v>28</v>
      </c>
      <c r="G53" t="s">
        <v>259</v>
      </c>
      <c r="H53">
        <v>3</v>
      </c>
      <c r="I53">
        <v>0.32600000000000001</v>
      </c>
      <c r="J53">
        <v>5.8888000000000003E-2</v>
      </c>
      <c r="K53">
        <v>3</v>
      </c>
      <c r="L53">
        <v>0.23</v>
      </c>
      <c r="M53">
        <v>0</v>
      </c>
    </row>
    <row r="55" spans="2:15" x14ac:dyDescent="0.25">
      <c r="G55" t="s">
        <v>373</v>
      </c>
      <c r="H55" t="s">
        <v>374</v>
      </c>
      <c r="I55" t="s">
        <v>375</v>
      </c>
      <c r="J55" t="s">
        <v>376</v>
      </c>
      <c r="K55" t="s">
        <v>377</v>
      </c>
      <c r="L55" t="s">
        <v>378</v>
      </c>
      <c r="N55" t="s">
        <v>379</v>
      </c>
      <c r="O55" t="s">
        <v>380</v>
      </c>
    </row>
    <row r="56" spans="2:15" x14ac:dyDescent="0.25">
      <c r="F56">
        <v>1</v>
      </c>
      <c r="G56">
        <v>8.0000000000000002E-3</v>
      </c>
      <c r="H56">
        <v>1.0129999999999999</v>
      </c>
      <c r="I56">
        <v>0</v>
      </c>
      <c r="J56">
        <v>87.332999999999998</v>
      </c>
      <c r="K56">
        <v>-90</v>
      </c>
      <c r="L56">
        <v>1.4890000000000001</v>
      </c>
      <c r="N56">
        <v>1.4890000000000001</v>
      </c>
      <c r="O56">
        <f>1.732*L68</f>
        <v>0.10738399999999999</v>
      </c>
    </row>
    <row r="57" spans="2:15" x14ac:dyDescent="0.25">
      <c r="F57">
        <v>2</v>
      </c>
      <c r="G57">
        <v>8.0000000000000002E-3</v>
      </c>
      <c r="H57">
        <v>2.4009999999999998</v>
      </c>
      <c r="I57">
        <v>0</v>
      </c>
      <c r="J57">
        <v>140.333</v>
      </c>
      <c r="K57">
        <v>-90</v>
      </c>
      <c r="L57">
        <v>1.506</v>
      </c>
      <c r="N57">
        <v>1.506</v>
      </c>
      <c r="O57">
        <f>1.732*L69</f>
        <v>0.11604400000000001</v>
      </c>
    </row>
    <row r="58" spans="2:15" x14ac:dyDescent="0.25">
      <c r="F58">
        <v>3</v>
      </c>
      <c r="G58">
        <v>1E-3</v>
      </c>
      <c r="H58">
        <v>128.99</v>
      </c>
      <c r="I58">
        <v>12.333</v>
      </c>
      <c r="J58">
        <v>169.667</v>
      </c>
      <c r="K58">
        <v>-90</v>
      </c>
      <c r="L58">
        <v>0.17399999999999999</v>
      </c>
      <c r="N58">
        <v>0.17399999999999999</v>
      </c>
      <c r="O58">
        <f>1.732*L70</f>
        <v>0.12643599999999999</v>
      </c>
    </row>
    <row r="59" spans="2:15" x14ac:dyDescent="0.25">
      <c r="F59">
        <v>4</v>
      </c>
      <c r="G59">
        <v>3.0000000000000001E-3</v>
      </c>
      <c r="H59">
        <v>0.20499999999999999</v>
      </c>
      <c r="I59">
        <v>0</v>
      </c>
      <c r="J59">
        <v>21.332999999999998</v>
      </c>
      <c r="K59">
        <v>-90</v>
      </c>
      <c r="L59">
        <v>0.57899999999999996</v>
      </c>
      <c r="N59">
        <v>0.57899999999999996</v>
      </c>
      <c r="O59">
        <f>1.732*L71</f>
        <v>0.166272</v>
      </c>
    </row>
    <row r="60" spans="2:15" x14ac:dyDescent="0.25">
      <c r="F60">
        <v>5</v>
      </c>
      <c r="G60">
        <v>3.0000000000000001E-3</v>
      </c>
      <c r="H60">
        <v>153.12299999999999</v>
      </c>
      <c r="I60">
        <v>42.332999999999998</v>
      </c>
      <c r="J60">
        <v>168</v>
      </c>
      <c r="K60">
        <v>-90</v>
      </c>
      <c r="L60">
        <v>0.60099999999999998</v>
      </c>
      <c r="N60">
        <v>0.60099999999999998</v>
      </c>
      <c r="O60">
        <f>1.732*L72</f>
        <v>9.6991999999999995E-2</v>
      </c>
    </row>
    <row r="61" spans="2:15" x14ac:dyDescent="0.25">
      <c r="F61">
        <v>6</v>
      </c>
      <c r="G61">
        <v>5.0000000000000001E-3</v>
      </c>
      <c r="H61">
        <v>0.71699999999999997</v>
      </c>
      <c r="I61">
        <v>0</v>
      </c>
      <c r="J61">
        <v>42.667000000000002</v>
      </c>
      <c r="K61">
        <v>-90</v>
      </c>
      <c r="L61">
        <v>0.89300000000000002</v>
      </c>
      <c r="N61">
        <v>0.89300000000000002</v>
      </c>
      <c r="O61">
        <f t="shared" ref="O61:O66" si="0">1.732*L73</f>
        <v>0.13682800000000001</v>
      </c>
    </row>
    <row r="62" spans="2:15" x14ac:dyDescent="0.25">
      <c r="F62">
        <v>7</v>
      </c>
      <c r="G62">
        <v>8.0000000000000002E-3</v>
      </c>
      <c r="H62">
        <v>156.47900000000001</v>
      </c>
      <c r="I62">
        <v>15</v>
      </c>
      <c r="J62">
        <v>166.333</v>
      </c>
      <c r="K62">
        <v>-90</v>
      </c>
      <c r="L62">
        <v>1.478</v>
      </c>
      <c r="N62">
        <v>1.478</v>
      </c>
      <c r="O62">
        <f t="shared" si="0"/>
        <v>9.6991999999999995E-2</v>
      </c>
    </row>
    <row r="63" spans="2:15" x14ac:dyDescent="0.25">
      <c r="F63">
        <v>8</v>
      </c>
      <c r="G63">
        <v>8.9999999999999993E-3</v>
      </c>
      <c r="H63">
        <v>1.1619999999999999</v>
      </c>
      <c r="I63">
        <v>0</v>
      </c>
      <c r="J63">
        <v>133.667</v>
      </c>
      <c r="K63">
        <v>-90</v>
      </c>
      <c r="L63">
        <v>1.5109999999999999</v>
      </c>
      <c r="N63">
        <v>1.5109999999999999</v>
      </c>
      <c r="O63">
        <f t="shared" si="0"/>
        <v>8.8331999999999994E-2</v>
      </c>
    </row>
    <row r="64" spans="2:15" x14ac:dyDescent="0.25">
      <c r="F64">
        <v>9</v>
      </c>
      <c r="G64">
        <v>1E-3</v>
      </c>
      <c r="H64">
        <v>142.47200000000001</v>
      </c>
      <c r="I64">
        <v>41.332999999999998</v>
      </c>
      <c r="J64">
        <v>164.667</v>
      </c>
      <c r="K64">
        <v>-90</v>
      </c>
      <c r="L64">
        <v>0.22500000000000001</v>
      </c>
      <c r="N64">
        <v>1.5109999999999999</v>
      </c>
      <c r="O64">
        <f t="shared" ref="O64" si="1">1.732*L76</f>
        <v>0</v>
      </c>
    </row>
    <row r="65" spans="6:15" x14ac:dyDescent="0.25">
      <c r="F65">
        <v>10</v>
      </c>
      <c r="G65">
        <v>1E-3</v>
      </c>
      <c r="H65">
        <v>21.515999999999998</v>
      </c>
      <c r="I65">
        <v>0</v>
      </c>
      <c r="J65">
        <v>237.667</v>
      </c>
      <c r="K65">
        <v>-90</v>
      </c>
      <c r="L65">
        <v>0.23</v>
      </c>
      <c r="N65">
        <v>0.23</v>
      </c>
      <c r="O65">
        <f t="shared" si="0"/>
        <v>0</v>
      </c>
    </row>
    <row r="66" spans="6:15" x14ac:dyDescent="0.25">
      <c r="F66">
        <v>11</v>
      </c>
      <c r="G66">
        <v>2E-3</v>
      </c>
      <c r="H66">
        <v>142.87</v>
      </c>
      <c r="I66">
        <v>30.332999999999998</v>
      </c>
      <c r="J66">
        <v>169.667</v>
      </c>
      <c r="K66">
        <v>-90</v>
      </c>
      <c r="L66">
        <v>0.32600000000000001</v>
      </c>
      <c r="N66">
        <v>0.32600000000000001</v>
      </c>
      <c r="O66">
        <f t="shared" si="0"/>
        <v>5.8888000000000003E-2</v>
      </c>
    </row>
    <row r="67" spans="6:15" x14ac:dyDescent="0.25">
      <c r="F67">
        <v>12</v>
      </c>
      <c r="G67">
        <v>1E-3</v>
      </c>
      <c r="H67">
        <v>14.089</v>
      </c>
      <c r="I67">
        <v>0</v>
      </c>
      <c r="J67">
        <v>203.333</v>
      </c>
      <c r="K67">
        <v>-90</v>
      </c>
      <c r="L67">
        <v>0.22500000000000001</v>
      </c>
    </row>
    <row r="68" spans="6:15" x14ac:dyDescent="0.25">
      <c r="F68">
        <v>13</v>
      </c>
      <c r="G68" s="6">
        <v>3.7869999999999999E-4</v>
      </c>
      <c r="H68">
        <v>182.80600000000001</v>
      </c>
      <c r="I68">
        <v>50.667000000000002</v>
      </c>
      <c r="J68">
        <v>243.667</v>
      </c>
      <c r="K68">
        <v>-90</v>
      </c>
      <c r="L68">
        <v>6.2E-2</v>
      </c>
    </row>
    <row r="69" spans="6:15" x14ac:dyDescent="0.25">
      <c r="F69">
        <v>14</v>
      </c>
      <c r="G69" s="6">
        <v>4.103E-4</v>
      </c>
      <c r="H69">
        <v>114.56399999999999</v>
      </c>
      <c r="I69">
        <v>28.667000000000002</v>
      </c>
      <c r="J69">
        <v>169.667</v>
      </c>
      <c r="K69">
        <v>-90</v>
      </c>
      <c r="L69">
        <v>6.7000000000000004E-2</v>
      </c>
    </row>
    <row r="70" spans="6:15" x14ac:dyDescent="0.25">
      <c r="F70">
        <v>15</v>
      </c>
      <c r="G70" s="6">
        <v>4.4190000000000001E-4</v>
      </c>
      <c r="H70">
        <v>125.548</v>
      </c>
      <c r="I70">
        <v>12.333</v>
      </c>
      <c r="J70">
        <v>189.333</v>
      </c>
      <c r="K70">
        <v>-90</v>
      </c>
      <c r="L70">
        <v>7.2999999999999995E-2</v>
      </c>
    </row>
    <row r="71" spans="6:15" x14ac:dyDescent="0.25">
      <c r="F71">
        <v>16</v>
      </c>
      <c r="G71" s="6">
        <v>5.6809999999999999E-4</v>
      </c>
      <c r="H71">
        <v>169.44399999999999</v>
      </c>
      <c r="I71">
        <v>114.333</v>
      </c>
      <c r="J71">
        <v>182</v>
      </c>
      <c r="K71">
        <v>-90</v>
      </c>
      <c r="L71">
        <v>9.6000000000000002E-2</v>
      </c>
    </row>
    <row r="72" spans="6:15" x14ac:dyDescent="0.25">
      <c r="F72">
        <v>17</v>
      </c>
      <c r="G72" s="6">
        <v>3.4719999999999998E-4</v>
      </c>
      <c r="H72">
        <v>95.697000000000003</v>
      </c>
      <c r="I72">
        <v>22.332999999999998</v>
      </c>
      <c r="J72">
        <v>138.333</v>
      </c>
      <c r="K72">
        <v>-90</v>
      </c>
      <c r="L72">
        <v>5.6000000000000001E-2</v>
      </c>
    </row>
    <row r="73" spans="6:15" x14ac:dyDescent="0.25">
      <c r="F73">
        <v>18</v>
      </c>
      <c r="G73" s="6">
        <v>4.7340000000000001E-4</v>
      </c>
      <c r="H73">
        <v>183.88900000000001</v>
      </c>
      <c r="I73">
        <v>72.332999999999998</v>
      </c>
      <c r="J73">
        <v>240.667</v>
      </c>
      <c r="K73">
        <v>-90</v>
      </c>
      <c r="L73">
        <v>7.9000000000000001E-2</v>
      </c>
    </row>
    <row r="74" spans="6:15" x14ac:dyDescent="0.25">
      <c r="F74">
        <v>19</v>
      </c>
      <c r="G74" s="6">
        <v>3.4719999999999998E-4</v>
      </c>
      <c r="H74">
        <v>137.15199999999999</v>
      </c>
      <c r="I74">
        <v>27.667000000000002</v>
      </c>
      <c r="J74">
        <v>180</v>
      </c>
      <c r="K74">
        <v>-90</v>
      </c>
      <c r="L74">
        <v>5.6000000000000001E-2</v>
      </c>
    </row>
    <row r="75" spans="6:15" x14ac:dyDescent="0.25">
      <c r="F75">
        <v>20</v>
      </c>
      <c r="G75" s="6">
        <v>3.1559999999999997E-4</v>
      </c>
      <c r="H75">
        <v>195.1</v>
      </c>
      <c r="I75">
        <v>109.333</v>
      </c>
      <c r="J75">
        <v>238.667</v>
      </c>
      <c r="K75">
        <v>-90</v>
      </c>
      <c r="L75">
        <v>5.0999999999999997E-2</v>
      </c>
    </row>
    <row r="76" spans="6:15" x14ac:dyDescent="0.25">
      <c r="F76">
        <v>21</v>
      </c>
      <c r="G76">
        <v>22.957999999999998</v>
      </c>
      <c r="H76">
        <v>232.47900000000001</v>
      </c>
      <c r="I76">
        <v>0</v>
      </c>
      <c r="J76">
        <v>255</v>
      </c>
      <c r="K76">
        <v>0</v>
      </c>
      <c r="L76">
        <v>0</v>
      </c>
    </row>
    <row r="77" spans="6:15" x14ac:dyDescent="0.25">
      <c r="F77">
        <v>22</v>
      </c>
      <c r="G77">
        <v>22.957999999999998</v>
      </c>
      <c r="H77">
        <v>232.47900000000001</v>
      </c>
      <c r="I77">
        <v>0</v>
      </c>
      <c r="J77">
        <v>255</v>
      </c>
      <c r="K77">
        <v>0</v>
      </c>
      <c r="L77">
        <v>0</v>
      </c>
    </row>
    <row r="78" spans="6:15" x14ac:dyDescent="0.25">
      <c r="F78">
        <v>23</v>
      </c>
      <c r="G78" s="6">
        <v>2.209E-4</v>
      </c>
      <c r="H78">
        <v>115.762</v>
      </c>
      <c r="I78">
        <v>39.332999999999998</v>
      </c>
      <c r="J78">
        <v>165.333</v>
      </c>
      <c r="K78">
        <v>-90</v>
      </c>
      <c r="L78">
        <v>3.4000000000000002E-2</v>
      </c>
    </row>
    <row r="79" spans="6:15" x14ac:dyDescent="0.25">
      <c r="F79">
        <v>24</v>
      </c>
      <c r="G79" s="6">
        <v>1.5779999999999999E-4</v>
      </c>
      <c r="H79">
        <v>97.466999999999999</v>
      </c>
      <c r="I79">
        <v>56</v>
      </c>
      <c r="J79">
        <v>139</v>
      </c>
      <c r="K79">
        <v>-90</v>
      </c>
      <c r="L79">
        <v>2.1999999999999999E-2</v>
      </c>
    </row>
    <row r="81" spans="1:15" s="1" customFormat="1" x14ac:dyDescent="0.25">
      <c r="A81" s="1">
        <v>42</v>
      </c>
      <c r="B81" s="1" t="s">
        <v>311</v>
      </c>
      <c r="C81" s="1" t="s">
        <v>295</v>
      </c>
      <c r="E81" s="1" t="s">
        <v>315</v>
      </c>
      <c r="F81" t="s">
        <v>28</v>
      </c>
      <c r="G81" s="1" t="s">
        <v>90</v>
      </c>
      <c r="H81">
        <v>3</v>
      </c>
      <c r="I81">
        <v>0.159</v>
      </c>
      <c r="J81">
        <v>2.9444000000000001E-2</v>
      </c>
      <c r="K81">
        <v>3</v>
      </c>
      <c r="L81" s="1">
        <v>0.182</v>
      </c>
      <c r="M81" s="1">
        <v>3.4639999999999997E-2</v>
      </c>
    </row>
    <row r="82" spans="1:15" x14ac:dyDescent="0.25">
      <c r="G82" t="s">
        <v>571</v>
      </c>
      <c r="H82">
        <v>3</v>
      </c>
      <c r="I82">
        <v>0.80800000000000005</v>
      </c>
      <c r="J82">
        <v>0.131632</v>
      </c>
      <c r="K82">
        <v>3</v>
      </c>
      <c r="L82">
        <v>0.23799999999999999</v>
      </c>
      <c r="M82">
        <v>5.1959999999999999E-2</v>
      </c>
    </row>
    <row r="83" spans="1:15" x14ac:dyDescent="0.25">
      <c r="G83" t="s">
        <v>128</v>
      </c>
      <c r="H83">
        <v>3</v>
      </c>
      <c r="I83">
        <v>0.19500000000000001</v>
      </c>
      <c r="J83">
        <v>9.1796000000000003E-2</v>
      </c>
      <c r="K83">
        <v>3</v>
      </c>
      <c r="L83">
        <v>0.05</v>
      </c>
      <c r="M83">
        <v>5.1959999999999999E-2</v>
      </c>
    </row>
    <row r="84" spans="1:15" x14ac:dyDescent="0.25">
      <c r="G84" t="s">
        <v>570</v>
      </c>
      <c r="H84">
        <v>3</v>
      </c>
      <c r="I84">
        <v>0.67200000000000004</v>
      </c>
      <c r="J84">
        <v>8.660000000000001E-2</v>
      </c>
      <c r="K84">
        <v>3</v>
      </c>
      <c r="L84">
        <v>0.13900000000000001</v>
      </c>
      <c r="M84">
        <v>1.7319999999999999E-2</v>
      </c>
    </row>
    <row r="86" spans="1:15" x14ac:dyDescent="0.25">
      <c r="G86" t="s">
        <v>373</v>
      </c>
      <c r="H86" t="s">
        <v>374</v>
      </c>
      <c r="I86" t="s">
        <v>375</v>
      </c>
      <c r="J86" t="s">
        <v>376</v>
      </c>
      <c r="K86" t="s">
        <v>377</v>
      </c>
      <c r="L86" t="s">
        <v>378</v>
      </c>
      <c r="N86" t="s">
        <v>379</v>
      </c>
      <c r="O86" t="s">
        <v>380</v>
      </c>
    </row>
    <row r="87" spans="1:15" x14ac:dyDescent="0.25">
      <c r="F87">
        <v>1</v>
      </c>
      <c r="G87" s="10">
        <v>5.373E-4</v>
      </c>
      <c r="H87" s="9">
        <v>11.701000000000001</v>
      </c>
      <c r="I87" s="9">
        <v>0</v>
      </c>
      <c r="J87" s="9">
        <v>255</v>
      </c>
      <c r="K87" s="9">
        <v>-90</v>
      </c>
      <c r="L87" s="9">
        <v>0.159</v>
      </c>
      <c r="N87" s="9">
        <v>0.159</v>
      </c>
      <c r="O87">
        <f>1.732*L95</f>
        <v>2.9444000000000001E-2</v>
      </c>
    </row>
    <row r="88" spans="1:15" x14ac:dyDescent="0.25">
      <c r="F88">
        <v>2</v>
      </c>
      <c r="G88" s="9">
        <v>3.0000000000000001E-3</v>
      </c>
      <c r="H88" s="9">
        <v>1.637</v>
      </c>
      <c r="I88" s="9">
        <v>0</v>
      </c>
      <c r="J88" s="9">
        <v>162</v>
      </c>
      <c r="K88" s="9">
        <v>-90</v>
      </c>
      <c r="L88" s="9">
        <v>0.80800000000000005</v>
      </c>
      <c r="N88" s="9">
        <v>0.80800000000000005</v>
      </c>
      <c r="O88">
        <f t="shared" ref="O88:O94" si="2">1.732*L96</f>
        <v>0.131632</v>
      </c>
    </row>
    <row r="89" spans="1:15" x14ac:dyDescent="0.25">
      <c r="F89">
        <v>3</v>
      </c>
      <c r="G89" s="10">
        <v>6.579E-4</v>
      </c>
      <c r="H89" s="9">
        <v>14.4</v>
      </c>
      <c r="I89" s="9">
        <v>0</v>
      </c>
      <c r="J89" s="9">
        <v>255</v>
      </c>
      <c r="K89" s="9">
        <v>-90</v>
      </c>
      <c r="L89" s="9">
        <v>0.19500000000000001</v>
      </c>
      <c r="N89" s="9">
        <v>0.19500000000000001</v>
      </c>
      <c r="O89">
        <f t="shared" si="2"/>
        <v>9.1796000000000003E-2</v>
      </c>
    </row>
    <row r="90" spans="1:15" x14ac:dyDescent="0.25">
      <c r="F90">
        <v>4</v>
      </c>
      <c r="G90" s="9">
        <v>2E-3</v>
      </c>
      <c r="H90" s="9">
        <v>3.19</v>
      </c>
      <c r="I90" s="9">
        <v>0</v>
      </c>
      <c r="J90" s="9">
        <v>239</v>
      </c>
      <c r="K90" s="9">
        <v>-90</v>
      </c>
      <c r="L90" s="9">
        <v>0.67200000000000004</v>
      </c>
      <c r="N90" s="9">
        <v>0.67200000000000004</v>
      </c>
      <c r="O90">
        <f t="shared" si="2"/>
        <v>8.660000000000001E-2</v>
      </c>
    </row>
    <row r="91" spans="1:15" x14ac:dyDescent="0.25">
      <c r="F91">
        <v>5</v>
      </c>
      <c r="G91" s="10">
        <v>6.1399999999999996E-4</v>
      </c>
      <c r="H91" s="9">
        <v>126.077</v>
      </c>
      <c r="I91" s="9">
        <v>120.667</v>
      </c>
      <c r="J91" s="9">
        <v>203</v>
      </c>
      <c r="K91" s="9">
        <v>-90</v>
      </c>
      <c r="L91" s="9">
        <v>0.182</v>
      </c>
      <c r="N91" s="9">
        <v>0.182</v>
      </c>
      <c r="O91">
        <f t="shared" si="2"/>
        <v>3.4639999999999997E-2</v>
      </c>
    </row>
    <row r="92" spans="1:15" x14ac:dyDescent="0.25">
      <c r="F92">
        <v>6</v>
      </c>
      <c r="G92" s="10">
        <v>8.0040000000000005E-4</v>
      </c>
      <c r="H92" s="9">
        <v>127.858</v>
      </c>
      <c r="I92" s="9">
        <v>120.667</v>
      </c>
      <c r="J92" s="9">
        <v>239</v>
      </c>
      <c r="K92" s="9">
        <v>-90</v>
      </c>
      <c r="L92" s="9">
        <v>0.23799999999999999</v>
      </c>
      <c r="N92" s="9">
        <v>0.23799999999999999</v>
      </c>
      <c r="O92">
        <f t="shared" si="2"/>
        <v>5.1959999999999999E-2</v>
      </c>
    </row>
    <row r="93" spans="1:15" x14ac:dyDescent="0.25">
      <c r="F93">
        <v>7</v>
      </c>
      <c r="G93" s="10">
        <v>1.7540000000000001E-4</v>
      </c>
      <c r="H93" s="9">
        <v>132.5</v>
      </c>
      <c r="I93" s="9">
        <v>120.667</v>
      </c>
      <c r="J93" s="9">
        <v>219.333</v>
      </c>
      <c r="K93" s="9">
        <v>-90</v>
      </c>
      <c r="L93" s="9">
        <v>0.05</v>
      </c>
      <c r="N93" s="9">
        <v>0.05</v>
      </c>
      <c r="O93">
        <f t="shared" si="2"/>
        <v>5.1959999999999999E-2</v>
      </c>
    </row>
    <row r="94" spans="1:15" x14ac:dyDescent="0.25">
      <c r="F94">
        <v>8</v>
      </c>
      <c r="G94" s="10">
        <v>4.7150000000000002E-4</v>
      </c>
      <c r="H94" s="9">
        <v>126.98399999999999</v>
      </c>
      <c r="I94" s="9">
        <v>120.667</v>
      </c>
      <c r="J94" s="9">
        <v>159</v>
      </c>
      <c r="K94" s="9">
        <v>-90</v>
      </c>
      <c r="L94" s="9">
        <v>0.13900000000000001</v>
      </c>
      <c r="N94" s="9">
        <v>0.13900000000000001</v>
      </c>
      <c r="O94">
        <f t="shared" si="2"/>
        <v>1.7319999999999999E-2</v>
      </c>
    </row>
    <row r="95" spans="1:15" x14ac:dyDescent="0.25">
      <c r="F95">
        <v>9</v>
      </c>
      <c r="G95" s="10">
        <v>6.5790000000000005E-5</v>
      </c>
      <c r="H95" s="9">
        <v>39.832999999999998</v>
      </c>
      <c r="I95" s="9">
        <v>2.6669999999999998</v>
      </c>
      <c r="J95" s="9">
        <v>140</v>
      </c>
      <c r="K95" s="9">
        <v>-90</v>
      </c>
      <c r="L95" s="9">
        <v>1.7000000000000001E-2</v>
      </c>
    </row>
    <row r="96" spans="1:15" x14ac:dyDescent="0.25">
      <c r="F96">
        <v>10</v>
      </c>
      <c r="G96" s="10">
        <v>2.631E-4</v>
      </c>
      <c r="H96" s="9">
        <v>19.847000000000001</v>
      </c>
      <c r="I96" s="9">
        <v>0</v>
      </c>
      <c r="J96" s="9">
        <v>189</v>
      </c>
      <c r="K96" s="9">
        <v>-90</v>
      </c>
      <c r="L96" s="9">
        <v>7.5999999999999998E-2</v>
      </c>
    </row>
    <row r="97" spans="1:15" x14ac:dyDescent="0.25">
      <c r="F97">
        <v>11</v>
      </c>
      <c r="G97" s="10">
        <v>1.864E-4</v>
      </c>
      <c r="H97" s="9">
        <v>45.274999999999999</v>
      </c>
      <c r="I97" s="9">
        <v>0</v>
      </c>
      <c r="J97" s="9">
        <v>156.333</v>
      </c>
      <c r="K97" s="9">
        <v>-90</v>
      </c>
      <c r="L97" s="9">
        <v>5.2999999999999999E-2</v>
      </c>
    </row>
    <row r="98" spans="1:15" x14ac:dyDescent="0.25">
      <c r="F98">
        <v>12</v>
      </c>
      <c r="G98" s="10">
        <v>1.7540000000000001E-4</v>
      </c>
      <c r="H98" s="9">
        <v>176.875</v>
      </c>
      <c r="I98" s="9">
        <v>22</v>
      </c>
      <c r="J98" s="9">
        <v>239</v>
      </c>
      <c r="K98" s="9">
        <v>-90</v>
      </c>
      <c r="L98" s="9">
        <v>0.05</v>
      </c>
    </row>
    <row r="99" spans="1:15" x14ac:dyDescent="0.25">
      <c r="F99">
        <v>13</v>
      </c>
      <c r="G99" s="10">
        <v>7.6749999999999995E-5</v>
      </c>
      <c r="H99" s="9">
        <v>106.095</v>
      </c>
      <c r="I99" s="9">
        <v>0</v>
      </c>
      <c r="J99" s="9">
        <v>203</v>
      </c>
      <c r="K99" s="9">
        <v>-90</v>
      </c>
      <c r="L99" s="9">
        <v>0.02</v>
      </c>
    </row>
    <row r="100" spans="1:15" x14ac:dyDescent="0.25">
      <c r="F100">
        <v>14</v>
      </c>
      <c r="G100" s="10">
        <v>1.0959999999999999E-4</v>
      </c>
      <c r="H100" s="9">
        <v>24.167000000000002</v>
      </c>
      <c r="I100" s="9">
        <v>0</v>
      </c>
      <c r="J100" s="9">
        <v>30.332999999999998</v>
      </c>
      <c r="K100" s="9">
        <v>-90</v>
      </c>
      <c r="L100" s="9">
        <v>0.03</v>
      </c>
    </row>
    <row r="101" spans="1:15" x14ac:dyDescent="0.25">
      <c r="F101">
        <v>15</v>
      </c>
      <c r="G101" s="10">
        <v>1.0959999999999999E-4</v>
      </c>
      <c r="H101" s="9">
        <v>49.667000000000002</v>
      </c>
      <c r="I101" s="9">
        <v>0</v>
      </c>
      <c r="J101" s="9">
        <v>255</v>
      </c>
      <c r="K101" s="9">
        <v>-90</v>
      </c>
      <c r="L101" s="9">
        <v>0.03</v>
      </c>
    </row>
    <row r="102" spans="1:15" x14ac:dyDescent="0.25">
      <c r="F102">
        <v>16</v>
      </c>
      <c r="G102" s="10">
        <v>4.3859999999999997E-5</v>
      </c>
      <c r="H102" s="9">
        <v>141.833</v>
      </c>
      <c r="I102" s="9">
        <v>22</v>
      </c>
      <c r="J102" s="9">
        <v>219.333</v>
      </c>
      <c r="K102" s="9">
        <v>-90</v>
      </c>
      <c r="L102" s="9">
        <v>0.01</v>
      </c>
    </row>
    <row r="105" spans="1:15" s="1" customFormat="1" x14ac:dyDescent="0.25">
      <c r="A105" s="1">
        <v>43</v>
      </c>
      <c r="B105" s="1" t="s">
        <v>317</v>
      </c>
      <c r="C105" s="1" t="s">
        <v>295</v>
      </c>
      <c r="E105" s="1" t="s">
        <v>319</v>
      </c>
      <c r="F105" t="s">
        <v>28</v>
      </c>
      <c r="G105" s="1" t="s">
        <v>90</v>
      </c>
      <c r="H105">
        <v>3</v>
      </c>
      <c r="I105">
        <v>0.84599999999999997</v>
      </c>
      <c r="J105">
        <v>0.22342800000000002</v>
      </c>
      <c r="K105">
        <v>3</v>
      </c>
      <c r="L105" s="1">
        <v>0.81799999999999995</v>
      </c>
      <c r="M105" s="1">
        <v>0.174932</v>
      </c>
    </row>
    <row r="106" spans="1:15" x14ac:dyDescent="0.25">
      <c r="G106" t="s">
        <v>571</v>
      </c>
      <c r="H106">
        <v>3</v>
      </c>
      <c r="I106">
        <v>0.23</v>
      </c>
      <c r="J106">
        <v>4.8495999999999997E-2</v>
      </c>
      <c r="K106">
        <v>3</v>
      </c>
      <c r="L106">
        <v>0.40500000000000003</v>
      </c>
      <c r="M106">
        <v>0.174932</v>
      </c>
    </row>
    <row r="107" spans="1:15" x14ac:dyDescent="0.25">
      <c r="G107" t="s">
        <v>128</v>
      </c>
      <c r="H107">
        <v>3</v>
      </c>
      <c r="I107">
        <v>0.17499999999999999</v>
      </c>
      <c r="J107">
        <v>4.8495999999999997E-2</v>
      </c>
      <c r="K107">
        <v>3</v>
      </c>
      <c r="L107">
        <v>0.497</v>
      </c>
      <c r="M107">
        <v>4.8495999999999997E-2</v>
      </c>
    </row>
    <row r="108" spans="1:15" x14ac:dyDescent="0.25">
      <c r="G108" t="s">
        <v>570</v>
      </c>
      <c r="H108">
        <v>3</v>
      </c>
      <c r="I108">
        <v>0.39500000000000002</v>
      </c>
      <c r="J108">
        <v>6.4084000000000002E-2</v>
      </c>
      <c r="K108">
        <v>3</v>
      </c>
      <c r="L108">
        <v>0.60699999999999998</v>
      </c>
      <c r="M108">
        <v>6.4084000000000002E-2</v>
      </c>
    </row>
    <row r="111" spans="1:15" x14ac:dyDescent="0.25">
      <c r="G111" t="s">
        <v>373</v>
      </c>
      <c r="H111" t="s">
        <v>374</v>
      </c>
      <c r="I111" t="s">
        <v>375</v>
      </c>
      <c r="J111" t="s">
        <v>376</v>
      </c>
      <c r="K111" t="s">
        <v>377</v>
      </c>
      <c r="L111" t="s">
        <v>378</v>
      </c>
      <c r="N111" t="s">
        <v>379</v>
      </c>
      <c r="O111" t="s">
        <v>380</v>
      </c>
    </row>
    <row r="112" spans="1:15" x14ac:dyDescent="0.25">
      <c r="F112">
        <v>1</v>
      </c>
      <c r="G112" s="9">
        <v>8.0000000000000002E-3</v>
      </c>
      <c r="H112" s="9">
        <v>149.833</v>
      </c>
      <c r="I112" s="9">
        <v>24.667000000000002</v>
      </c>
      <c r="J112" s="9">
        <v>178.333</v>
      </c>
      <c r="K112" s="9">
        <v>-90</v>
      </c>
      <c r="L112" s="9">
        <v>0.81799999999999995</v>
      </c>
      <c r="N112" s="9">
        <v>0.81799999999999995</v>
      </c>
      <c r="O112">
        <f t="shared" ref="O112:O119" si="3">1.732*L120</f>
        <v>0.174932</v>
      </c>
    </row>
    <row r="113" spans="6:15" x14ac:dyDescent="0.25">
      <c r="F113">
        <v>2</v>
      </c>
      <c r="G113" s="9">
        <v>4.0000000000000001E-3</v>
      </c>
      <c r="H113" s="9">
        <v>148.363</v>
      </c>
      <c r="I113" s="9">
        <v>24.667000000000002</v>
      </c>
      <c r="J113" s="9">
        <v>167</v>
      </c>
      <c r="K113" s="9">
        <v>-90</v>
      </c>
      <c r="L113" s="9">
        <v>0.40500000000000003</v>
      </c>
      <c r="N113" s="9">
        <v>0.40500000000000003</v>
      </c>
      <c r="O113">
        <f t="shared" si="3"/>
        <v>0.174932</v>
      </c>
    </row>
    <row r="114" spans="6:15" x14ac:dyDescent="0.25">
      <c r="F114">
        <v>3</v>
      </c>
      <c r="G114" s="9">
        <v>5.0000000000000001E-3</v>
      </c>
      <c r="H114" s="9">
        <v>149.17599999999999</v>
      </c>
      <c r="I114" s="9">
        <v>25.667000000000002</v>
      </c>
      <c r="J114" s="9">
        <v>165.333</v>
      </c>
      <c r="K114" s="9">
        <v>-90</v>
      </c>
      <c r="L114" s="9">
        <v>0.497</v>
      </c>
      <c r="N114" s="9">
        <v>0.497</v>
      </c>
      <c r="O114">
        <f t="shared" si="3"/>
        <v>4.8495999999999997E-2</v>
      </c>
    </row>
    <row r="115" spans="6:15" x14ac:dyDescent="0.25">
      <c r="F115">
        <v>4</v>
      </c>
      <c r="G115" s="9">
        <v>6.0000000000000001E-3</v>
      </c>
      <c r="H115" s="9">
        <v>148.25399999999999</v>
      </c>
      <c r="I115" s="9">
        <v>26.332999999999998</v>
      </c>
      <c r="J115" s="9">
        <v>158</v>
      </c>
      <c r="K115" s="9">
        <v>-90</v>
      </c>
      <c r="L115" s="9">
        <v>0.60699999999999998</v>
      </c>
      <c r="N115" s="9">
        <v>0.60699999999999998</v>
      </c>
      <c r="O115">
        <f t="shared" si="3"/>
        <v>6.4084000000000002E-2</v>
      </c>
    </row>
    <row r="116" spans="6:15" x14ac:dyDescent="0.25">
      <c r="F116">
        <v>5</v>
      </c>
      <c r="G116" s="9">
        <v>8.0000000000000002E-3</v>
      </c>
      <c r="H116" s="9">
        <v>134.75299999999999</v>
      </c>
      <c r="I116" s="9">
        <v>23</v>
      </c>
      <c r="J116" s="9">
        <v>148.333</v>
      </c>
      <c r="K116" s="9">
        <v>-90</v>
      </c>
      <c r="L116" s="9">
        <v>0.84599999999999997</v>
      </c>
      <c r="N116" s="9">
        <v>0.84599999999999997</v>
      </c>
      <c r="O116">
        <f t="shared" si="3"/>
        <v>0.22342800000000002</v>
      </c>
    </row>
    <row r="117" spans="6:15" x14ac:dyDescent="0.25">
      <c r="F117">
        <v>6</v>
      </c>
      <c r="G117" s="9">
        <v>2E-3</v>
      </c>
      <c r="H117" s="9">
        <v>131.667</v>
      </c>
      <c r="I117" s="9">
        <v>23.667000000000002</v>
      </c>
      <c r="J117" s="9">
        <v>170.333</v>
      </c>
      <c r="K117" s="9">
        <v>-90</v>
      </c>
      <c r="L117" s="9">
        <v>0.23</v>
      </c>
      <c r="N117" s="9">
        <v>0.23</v>
      </c>
      <c r="O117">
        <f t="shared" si="3"/>
        <v>4.8495999999999997E-2</v>
      </c>
    </row>
    <row r="118" spans="6:15" x14ac:dyDescent="0.25">
      <c r="F118">
        <v>7</v>
      </c>
      <c r="G118" s="9">
        <v>2E-3</v>
      </c>
      <c r="H118" s="9">
        <v>136.983</v>
      </c>
      <c r="I118" s="9">
        <v>94.667000000000002</v>
      </c>
      <c r="J118" s="9">
        <v>194.667</v>
      </c>
      <c r="K118" s="9">
        <v>-90</v>
      </c>
      <c r="L118" s="9">
        <v>0.17499999999999999</v>
      </c>
      <c r="N118" s="9">
        <v>0.17499999999999999</v>
      </c>
      <c r="O118">
        <f t="shared" si="3"/>
        <v>4.8495999999999997E-2</v>
      </c>
    </row>
    <row r="119" spans="6:15" x14ac:dyDescent="0.25">
      <c r="F119">
        <v>8</v>
      </c>
      <c r="G119" s="9">
        <v>4.0000000000000001E-3</v>
      </c>
      <c r="H119" s="9">
        <v>135.68899999999999</v>
      </c>
      <c r="I119" s="9">
        <v>25</v>
      </c>
      <c r="J119" s="9">
        <v>225</v>
      </c>
      <c r="K119" s="9">
        <v>-90</v>
      </c>
      <c r="L119" s="9">
        <v>0.39500000000000002</v>
      </c>
      <c r="N119" s="9">
        <v>0.39500000000000002</v>
      </c>
      <c r="O119">
        <f t="shared" si="3"/>
        <v>6.4084000000000002E-2</v>
      </c>
    </row>
    <row r="120" spans="6:15" x14ac:dyDescent="0.25">
      <c r="F120">
        <v>9</v>
      </c>
      <c r="G120" s="9">
        <v>1E-3</v>
      </c>
      <c r="H120" s="9">
        <v>68.832999999999998</v>
      </c>
      <c r="I120" s="9">
        <v>19</v>
      </c>
      <c r="J120" s="9">
        <v>110</v>
      </c>
      <c r="K120" s="9">
        <v>-90</v>
      </c>
      <c r="L120" s="9">
        <v>0.10100000000000001</v>
      </c>
    </row>
    <row r="121" spans="6:15" x14ac:dyDescent="0.25">
      <c r="F121">
        <v>10</v>
      </c>
      <c r="G121" s="9">
        <v>1E-3</v>
      </c>
      <c r="H121" s="9">
        <v>7.444</v>
      </c>
      <c r="I121" s="9">
        <v>0</v>
      </c>
      <c r="J121" s="9">
        <v>12</v>
      </c>
      <c r="K121" s="9">
        <v>-90</v>
      </c>
      <c r="L121" s="9">
        <v>0.10100000000000001</v>
      </c>
    </row>
    <row r="122" spans="6:15" x14ac:dyDescent="0.25">
      <c r="F122">
        <v>11</v>
      </c>
      <c r="G122" s="10">
        <v>3.3819999999999998E-4</v>
      </c>
      <c r="H122" s="9">
        <v>173.917</v>
      </c>
      <c r="I122" s="9">
        <v>102.667</v>
      </c>
      <c r="J122" s="9">
        <v>245.333</v>
      </c>
      <c r="K122" s="9">
        <v>-90</v>
      </c>
      <c r="L122" s="9">
        <v>2.8000000000000001E-2</v>
      </c>
    </row>
    <row r="123" spans="6:15" x14ac:dyDescent="0.25">
      <c r="F123">
        <v>12</v>
      </c>
      <c r="G123" s="10">
        <v>4.2279999999999998E-4</v>
      </c>
      <c r="H123" s="9">
        <v>24.867000000000001</v>
      </c>
      <c r="I123" s="9">
        <v>7</v>
      </c>
      <c r="J123" s="9">
        <v>31.332999999999998</v>
      </c>
      <c r="K123" s="9">
        <v>-90</v>
      </c>
      <c r="L123" s="9">
        <v>3.6999999999999998E-2</v>
      </c>
    </row>
    <row r="124" spans="6:15" x14ac:dyDescent="0.25">
      <c r="F124">
        <v>13</v>
      </c>
      <c r="G124" s="9">
        <v>1E-3</v>
      </c>
      <c r="H124" s="9">
        <v>123.756</v>
      </c>
      <c r="I124" s="9">
        <v>28</v>
      </c>
      <c r="J124" s="9">
        <v>138</v>
      </c>
      <c r="K124" s="9">
        <v>-90</v>
      </c>
      <c r="L124" s="9">
        <v>0.129</v>
      </c>
    </row>
    <row r="125" spans="6:15" x14ac:dyDescent="0.25">
      <c r="F125">
        <v>14</v>
      </c>
      <c r="G125" s="10">
        <v>3.3819999999999998E-4</v>
      </c>
      <c r="H125" s="9">
        <v>158.417</v>
      </c>
      <c r="I125" s="9">
        <v>68</v>
      </c>
      <c r="J125" s="9">
        <v>214.667</v>
      </c>
      <c r="K125" s="9">
        <v>-90</v>
      </c>
      <c r="L125" s="9">
        <v>2.8000000000000001E-2</v>
      </c>
    </row>
    <row r="126" spans="6:15" x14ac:dyDescent="0.25">
      <c r="F126">
        <v>15</v>
      </c>
      <c r="G126" s="10">
        <v>3.3819999999999998E-4</v>
      </c>
      <c r="H126" s="9">
        <v>131.5</v>
      </c>
      <c r="I126" s="9">
        <v>95</v>
      </c>
      <c r="J126" s="9">
        <v>189.333</v>
      </c>
      <c r="K126" s="9">
        <v>-90</v>
      </c>
      <c r="L126" s="9">
        <v>2.8000000000000001E-2</v>
      </c>
    </row>
    <row r="127" spans="6:15" x14ac:dyDescent="0.25">
      <c r="F127">
        <v>16</v>
      </c>
      <c r="G127" s="10">
        <v>4.2279999999999998E-4</v>
      </c>
      <c r="H127" s="9">
        <v>58.6</v>
      </c>
      <c r="I127" s="9">
        <v>26.667000000000002</v>
      </c>
      <c r="J127" s="9">
        <v>85.332999999999998</v>
      </c>
      <c r="K127" s="9">
        <v>-90</v>
      </c>
      <c r="L127" s="9">
        <v>3.6999999999999998E-2</v>
      </c>
    </row>
    <row r="132" spans="1:13" s="1" customFormat="1" x14ac:dyDescent="0.25">
      <c r="A132" s="1">
        <v>54</v>
      </c>
      <c r="B132" s="1" t="s">
        <v>350</v>
      </c>
      <c r="C132" s="1" t="s">
        <v>295</v>
      </c>
      <c r="E132" s="1" t="s">
        <v>30</v>
      </c>
      <c r="F132" t="s">
        <v>28</v>
      </c>
      <c r="G132" s="1" t="s">
        <v>14</v>
      </c>
      <c r="H132">
        <v>3</v>
      </c>
      <c r="I132">
        <v>0.40300000000000002</v>
      </c>
      <c r="J132">
        <v>6.0620000000000007E-2</v>
      </c>
      <c r="K132">
        <v>3</v>
      </c>
      <c r="L132" s="1">
        <v>0.20799999999999999</v>
      </c>
      <c r="M132" s="1">
        <v>1.9242519999999999</v>
      </c>
    </row>
    <row r="133" spans="1:13" x14ac:dyDescent="0.25">
      <c r="B133" s="1" t="s">
        <v>350</v>
      </c>
      <c r="C133" s="1" t="s">
        <v>295</v>
      </c>
      <c r="D133" s="1"/>
      <c r="E133" s="1" t="s">
        <v>30</v>
      </c>
      <c r="F133" t="s">
        <v>28</v>
      </c>
      <c r="G133" t="s">
        <v>52</v>
      </c>
      <c r="H133">
        <v>3</v>
      </c>
      <c r="I133">
        <v>1.014</v>
      </c>
      <c r="J133">
        <v>3.6372000000000002E-2</v>
      </c>
      <c r="K133">
        <v>3</v>
      </c>
      <c r="L133">
        <v>0.19400000000000001</v>
      </c>
      <c r="M133">
        <v>1.5639959999999999</v>
      </c>
    </row>
    <row r="134" spans="1:13" x14ac:dyDescent="0.25">
      <c r="B134" s="1" t="s">
        <v>350</v>
      </c>
      <c r="C134" s="1" t="s">
        <v>295</v>
      </c>
      <c r="D134" s="1"/>
      <c r="E134" s="1" t="s">
        <v>30</v>
      </c>
      <c r="F134" t="s">
        <v>28</v>
      </c>
      <c r="G134" t="s">
        <v>53</v>
      </c>
      <c r="H134">
        <v>3</v>
      </c>
      <c r="I134">
        <v>0.99299999999999999</v>
      </c>
      <c r="J134">
        <v>0</v>
      </c>
      <c r="K134">
        <v>3</v>
      </c>
      <c r="L134">
        <v>0.31900000000000001</v>
      </c>
      <c r="M134">
        <v>4.8495999999999997E-2</v>
      </c>
    </row>
    <row r="135" spans="1:13" x14ac:dyDescent="0.25">
      <c r="B135" s="1" t="s">
        <v>350</v>
      </c>
      <c r="C135" s="1" t="s">
        <v>295</v>
      </c>
      <c r="D135" s="1"/>
      <c r="E135" s="1" t="s">
        <v>30</v>
      </c>
      <c r="F135" t="s">
        <v>28</v>
      </c>
      <c r="G135" t="s">
        <v>66</v>
      </c>
      <c r="H135">
        <v>3</v>
      </c>
      <c r="I135">
        <v>0.60399999999999998</v>
      </c>
      <c r="J135">
        <v>7.2744000000000003E-2</v>
      </c>
      <c r="K135">
        <v>3</v>
      </c>
      <c r="L135">
        <v>0.13200000000000001</v>
      </c>
      <c r="M135">
        <v>0</v>
      </c>
    </row>
    <row r="136" spans="1:13" x14ac:dyDescent="0.25">
      <c r="B136" s="1" t="s">
        <v>350</v>
      </c>
      <c r="C136" s="1" t="s">
        <v>295</v>
      </c>
      <c r="D136" s="1"/>
      <c r="E136" s="1" t="s">
        <v>30</v>
      </c>
      <c r="F136" t="s">
        <v>28</v>
      </c>
      <c r="G136" t="s">
        <v>44</v>
      </c>
      <c r="H136">
        <v>3</v>
      </c>
      <c r="I136">
        <v>0.91700000000000004</v>
      </c>
      <c r="J136">
        <v>4.8495999999999997E-2</v>
      </c>
      <c r="K136">
        <v>3</v>
      </c>
      <c r="L136">
        <v>0.91700000000000004</v>
      </c>
      <c r="M136">
        <v>0</v>
      </c>
    </row>
    <row r="137" spans="1:13" x14ac:dyDescent="0.25">
      <c r="B137" s="1" t="s">
        <v>350</v>
      </c>
      <c r="C137" s="1" t="s">
        <v>295</v>
      </c>
      <c r="D137" s="1"/>
      <c r="E137" s="1" t="s">
        <v>30</v>
      </c>
      <c r="F137" t="s">
        <v>28</v>
      </c>
      <c r="G137" t="s">
        <v>43</v>
      </c>
      <c r="H137">
        <v>3</v>
      </c>
      <c r="I137">
        <v>1.3540000000000001</v>
      </c>
      <c r="J137">
        <v>8.4867999999999999E-2</v>
      </c>
      <c r="K137">
        <v>3</v>
      </c>
      <c r="L137">
        <v>0.86099999999999999</v>
      </c>
      <c r="M137">
        <v>0</v>
      </c>
    </row>
    <row r="138" spans="1:13" x14ac:dyDescent="0.25">
      <c r="B138" s="1" t="s">
        <v>350</v>
      </c>
      <c r="C138" s="1" t="s">
        <v>295</v>
      </c>
      <c r="D138" s="1"/>
      <c r="E138" s="1" t="s">
        <v>30</v>
      </c>
      <c r="F138" t="s">
        <v>28</v>
      </c>
      <c r="G138" t="s">
        <v>47</v>
      </c>
      <c r="H138">
        <v>3</v>
      </c>
      <c r="I138">
        <v>1.2709999999999999</v>
      </c>
      <c r="J138">
        <v>7.2744000000000003E-2</v>
      </c>
      <c r="K138">
        <v>3</v>
      </c>
      <c r="L138">
        <v>0.53500000000000003</v>
      </c>
      <c r="M138">
        <v>9.6991999999999995E-2</v>
      </c>
    </row>
    <row r="139" spans="1:13" x14ac:dyDescent="0.25">
      <c r="B139" s="1" t="s">
        <v>350</v>
      </c>
      <c r="C139" s="1" t="s">
        <v>295</v>
      </c>
      <c r="D139" s="1"/>
      <c r="E139" s="1" t="s">
        <v>30</v>
      </c>
      <c r="F139" t="s">
        <v>28</v>
      </c>
      <c r="G139" t="s">
        <v>49</v>
      </c>
      <c r="H139">
        <v>3</v>
      </c>
      <c r="I139">
        <v>1.292</v>
      </c>
      <c r="J139">
        <v>6.0620000000000007E-2</v>
      </c>
      <c r="K139">
        <v>3</v>
      </c>
      <c r="L139">
        <v>0.875</v>
      </c>
      <c r="M139">
        <v>6.0620000000000007E-2</v>
      </c>
    </row>
    <row r="140" spans="1:13" x14ac:dyDescent="0.25">
      <c r="B140" s="1" t="s">
        <v>350</v>
      </c>
      <c r="C140" s="1" t="s">
        <v>295</v>
      </c>
      <c r="D140" s="1"/>
      <c r="E140" s="1" t="s">
        <v>30</v>
      </c>
      <c r="F140" t="s">
        <v>28</v>
      </c>
      <c r="G140" t="s">
        <v>50</v>
      </c>
      <c r="H140">
        <v>3</v>
      </c>
      <c r="I140">
        <v>0.91700000000000004</v>
      </c>
      <c r="J140">
        <v>7.2744000000000003E-2</v>
      </c>
      <c r="K140">
        <v>3</v>
      </c>
      <c r="L140">
        <v>0.73599999999999999</v>
      </c>
      <c r="M140">
        <v>4.8495999999999997E-2</v>
      </c>
    </row>
    <row r="141" spans="1:13" x14ac:dyDescent="0.25">
      <c r="B141" s="1" t="s">
        <v>350</v>
      </c>
      <c r="C141" s="1" t="s">
        <v>295</v>
      </c>
      <c r="D141" s="1"/>
      <c r="E141" s="1" t="s">
        <v>30</v>
      </c>
      <c r="F141" t="s">
        <v>28</v>
      </c>
      <c r="G141" t="s">
        <v>103</v>
      </c>
      <c r="H141">
        <v>3</v>
      </c>
      <c r="I141">
        <v>1.1040000000000001</v>
      </c>
      <c r="J141">
        <v>8.4867999999999999E-2</v>
      </c>
      <c r="K141">
        <v>3</v>
      </c>
      <c r="L141">
        <v>0.54200000000000004</v>
      </c>
      <c r="M141">
        <v>6.0620000000000007E-2</v>
      </c>
    </row>
    <row r="142" spans="1:13" x14ac:dyDescent="0.25">
      <c r="B142" s="1" t="s">
        <v>350</v>
      </c>
      <c r="C142" s="1" t="s">
        <v>295</v>
      </c>
      <c r="D142" s="1"/>
      <c r="E142" s="1" t="s">
        <v>30</v>
      </c>
      <c r="F142" t="s">
        <v>28</v>
      </c>
      <c r="G142" t="s">
        <v>352</v>
      </c>
      <c r="H142">
        <v>3</v>
      </c>
      <c r="I142">
        <v>0.88900000000000001</v>
      </c>
      <c r="J142">
        <v>7.2744000000000003E-2</v>
      </c>
      <c r="K142">
        <v>3</v>
      </c>
      <c r="L142">
        <v>0.81899999999999995</v>
      </c>
      <c r="M142">
        <v>4.8495999999999997E-2</v>
      </c>
    </row>
    <row r="143" spans="1:13" x14ac:dyDescent="0.25">
      <c r="B143" s="1" t="s">
        <v>350</v>
      </c>
      <c r="C143" s="1" t="s">
        <v>295</v>
      </c>
      <c r="D143" s="1"/>
      <c r="E143" s="1" t="s">
        <v>30</v>
      </c>
      <c r="F143" t="s">
        <v>28</v>
      </c>
      <c r="G143" t="s">
        <v>31</v>
      </c>
      <c r="H143">
        <v>3</v>
      </c>
      <c r="I143">
        <v>1.3680000000000001</v>
      </c>
      <c r="J143">
        <v>2.4247999999999999E-2</v>
      </c>
      <c r="K143">
        <v>3</v>
      </c>
      <c r="L143">
        <v>0.68799999999999994</v>
      </c>
      <c r="M143">
        <v>2.7712000000000001E-2</v>
      </c>
    </row>
    <row r="144" spans="1:13" x14ac:dyDescent="0.25">
      <c r="B144" s="1" t="s">
        <v>350</v>
      </c>
      <c r="C144" s="1" t="s">
        <v>295</v>
      </c>
      <c r="D144" s="1"/>
      <c r="E144" s="1" t="s">
        <v>30</v>
      </c>
      <c r="F144" t="s">
        <v>28</v>
      </c>
      <c r="G144" t="s">
        <v>32</v>
      </c>
      <c r="H144">
        <v>3</v>
      </c>
      <c r="I144">
        <v>0.99299999999999999</v>
      </c>
      <c r="J144">
        <v>3.6372000000000002E-2</v>
      </c>
      <c r="K144">
        <v>3</v>
      </c>
      <c r="L144">
        <v>0.47199999999999998</v>
      </c>
      <c r="M144">
        <v>6.0620000000000007E-2</v>
      </c>
    </row>
    <row r="145" spans="2:15" x14ac:dyDescent="0.25">
      <c r="B145" s="1"/>
      <c r="C145" s="1"/>
      <c r="D145" s="1"/>
      <c r="E145" s="1"/>
    </row>
    <row r="146" spans="2:15" x14ac:dyDescent="0.25">
      <c r="B146" s="1"/>
      <c r="C146" s="1"/>
      <c r="D146" s="1"/>
      <c r="E146" s="1"/>
      <c r="G146" t="s">
        <v>373</v>
      </c>
      <c r="H146" t="s">
        <v>374</v>
      </c>
      <c r="I146" t="s">
        <v>375</v>
      </c>
      <c r="J146" t="s">
        <v>376</v>
      </c>
      <c r="K146" t="s">
        <v>377</v>
      </c>
      <c r="L146" t="s">
        <v>378</v>
      </c>
      <c r="N146" t="s">
        <v>379</v>
      </c>
      <c r="O146" t="s">
        <v>380</v>
      </c>
    </row>
    <row r="147" spans="2:15" x14ac:dyDescent="0.25">
      <c r="B147" s="1"/>
      <c r="C147" s="1"/>
      <c r="D147" s="1"/>
      <c r="E147" s="1"/>
      <c r="F147">
        <v>1</v>
      </c>
      <c r="G147" s="9">
        <v>1E-3</v>
      </c>
      <c r="H147" s="9">
        <v>217.32300000000001</v>
      </c>
      <c r="I147" s="9">
        <v>0</v>
      </c>
      <c r="J147" s="9">
        <v>255</v>
      </c>
      <c r="K147" s="9">
        <v>-90</v>
      </c>
      <c r="L147" s="9">
        <v>0.20799999999999999</v>
      </c>
      <c r="N147" s="9">
        <v>0.20799999999999999</v>
      </c>
      <c r="O147">
        <f>1.732*L173</f>
        <v>1.9242519999999999</v>
      </c>
    </row>
    <row r="148" spans="2:15" x14ac:dyDescent="0.25">
      <c r="B148" s="1"/>
      <c r="C148" s="1"/>
      <c r="D148" s="1"/>
      <c r="E148" s="1"/>
      <c r="F148">
        <v>2</v>
      </c>
      <c r="G148" s="9">
        <v>1E-3</v>
      </c>
      <c r="H148" s="9">
        <v>198.60900000000001</v>
      </c>
      <c r="I148" s="9">
        <v>0</v>
      </c>
      <c r="J148" s="9">
        <v>255</v>
      </c>
      <c r="K148" s="9">
        <v>-90</v>
      </c>
      <c r="L148" s="9">
        <v>0.19400000000000001</v>
      </c>
      <c r="N148" s="9">
        <v>0.19400000000000001</v>
      </c>
      <c r="O148">
        <f>1.732*L174</f>
        <v>1.5639959999999999</v>
      </c>
    </row>
    <row r="149" spans="2:15" x14ac:dyDescent="0.25">
      <c r="B149" s="1"/>
      <c r="C149" s="1"/>
      <c r="D149" s="1"/>
      <c r="E149" s="1"/>
      <c r="F149">
        <v>3</v>
      </c>
      <c r="G149" s="9">
        <v>2E-3</v>
      </c>
      <c r="H149" s="9">
        <v>196.87899999999999</v>
      </c>
      <c r="I149" s="9">
        <v>0</v>
      </c>
      <c r="J149" s="9">
        <v>255</v>
      </c>
      <c r="K149" s="9">
        <v>-90</v>
      </c>
      <c r="L149" s="9">
        <v>0.31900000000000001</v>
      </c>
      <c r="N149" s="9">
        <v>0.31900000000000001</v>
      </c>
      <c r="O149">
        <f>1.732*L175</f>
        <v>4.8495999999999997E-2</v>
      </c>
    </row>
    <row r="150" spans="2:15" x14ac:dyDescent="0.25">
      <c r="B150" s="1"/>
      <c r="C150" s="1"/>
      <c r="D150" s="1"/>
      <c r="E150" s="1"/>
      <c r="F150">
        <v>4</v>
      </c>
      <c r="G150" s="10">
        <v>9.6449999999999997E-4</v>
      </c>
      <c r="H150" s="9">
        <v>180.36699999999999</v>
      </c>
      <c r="I150" s="9">
        <v>0</v>
      </c>
      <c r="J150" s="9">
        <v>255</v>
      </c>
      <c r="K150" s="9">
        <v>-90</v>
      </c>
      <c r="L150" s="9">
        <v>0.13200000000000001</v>
      </c>
      <c r="N150" s="9">
        <v>0.13200000000000001</v>
      </c>
      <c r="O150">
        <f t="shared" ref="O150:O171" si="4">1.732*L176</f>
        <v>0</v>
      </c>
    </row>
    <row r="151" spans="2:15" x14ac:dyDescent="0.25">
      <c r="B151" s="1"/>
      <c r="C151" s="1"/>
      <c r="D151" s="1"/>
      <c r="E151" s="1"/>
      <c r="F151">
        <v>5</v>
      </c>
      <c r="G151" s="9">
        <v>6.0000000000000001E-3</v>
      </c>
      <c r="H151" s="9">
        <v>227.58099999999999</v>
      </c>
      <c r="I151" s="9">
        <v>0</v>
      </c>
      <c r="J151" s="9">
        <v>255</v>
      </c>
      <c r="K151" s="9">
        <v>-90.433999999999997</v>
      </c>
      <c r="L151" s="9">
        <v>0.91700000000000004</v>
      </c>
      <c r="N151" s="9">
        <v>0.91700000000000004</v>
      </c>
      <c r="O151">
        <f t="shared" si="4"/>
        <v>0</v>
      </c>
    </row>
    <row r="152" spans="2:15" x14ac:dyDescent="0.25">
      <c r="B152" s="1"/>
      <c r="C152" s="1"/>
      <c r="D152" s="1"/>
      <c r="E152" s="1"/>
      <c r="F152">
        <v>6</v>
      </c>
      <c r="G152" s="9">
        <v>6.0000000000000001E-3</v>
      </c>
      <c r="H152" s="9">
        <v>217.25899999999999</v>
      </c>
      <c r="I152" s="9">
        <v>0</v>
      </c>
      <c r="J152" s="9">
        <v>255</v>
      </c>
      <c r="K152" s="9">
        <v>-90</v>
      </c>
      <c r="L152" s="9">
        <v>0.86099999999999999</v>
      </c>
      <c r="N152" s="9">
        <v>0.86099999999999999</v>
      </c>
      <c r="O152">
        <f t="shared" si="4"/>
        <v>0</v>
      </c>
    </row>
    <row r="153" spans="2:15" x14ac:dyDescent="0.25">
      <c r="B153" s="1"/>
      <c r="C153" s="1"/>
      <c r="D153" s="1"/>
      <c r="E153" s="1"/>
      <c r="F153">
        <v>7</v>
      </c>
      <c r="G153" s="9">
        <v>4.0000000000000001E-3</v>
      </c>
      <c r="H153" s="9">
        <v>212.29499999999999</v>
      </c>
      <c r="I153" s="9">
        <v>0</v>
      </c>
      <c r="J153" s="9">
        <v>255</v>
      </c>
      <c r="K153" s="9">
        <v>-90</v>
      </c>
      <c r="L153" s="9">
        <v>0.53500000000000003</v>
      </c>
      <c r="N153" s="9">
        <v>0.53500000000000003</v>
      </c>
      <c r="O153">
        <f t="shared" si="4"/>
        <v>9.6991999999999995E-2</v>
      </c>
    </row>
    <row r="154" spans="2:15" x14ac:dyDescent="0.25">
      <c r="B154" s="1"/>
      <c r="C154" s="1"/>
      <c r="D154" s="1"/>
      <c r="E154" s="1"/>
      <c r="F154">
        <v>8</v>
      </c>
      <c r="G154" s="9">
        <v>6.0000000000000001E-3</v>
      </c>
      <c r="H154" s="9">
        <v>220.31800000000001</v>
      </c>
      <c r="I154" s="9">
        <v>0</v>
      </c>
      <c r="J154" s="9">
        <v>255</v>
      </c>
      <c r="K154" s="9">
        <v>-90</v>
      </c>
      <c r="L154" s="9">
        <v>0.875</v>
      </c>
      <c r="N154" s="9">
        <v>0.875</v>
      </c>
      <c r="O154">
        <f t="shared" si="4"/>
        <v>6.0620000000000007E-2</v>
      </c>
    </row>
    <row r="155" spans="2:15" x14ac:dyDescent="0.25">
      <c r="B155" s="1"/>
      <c r="C155" s="1"/>
      <c r="D155" s="1"/>
      <c r="E155" s="1"/>
      <c r="F155">
        <v>9</v>
      </c>
      <c r="G155" s="9">
        <v>5.0000000000000001E-3</v>
      </c>
      <c r="H155" s="9">
        <v>219.42500000000001</v>
      </c>
      <c r="I155" s="9">
        <v>0</v>
      </c>
      <c r="J155" s="9">
        <v>255</v>
      </c>
      <c r="K155" s="9">
        <v>-91.081000000000003</v>
      </c>
      <c r="L155" s="9">
        <v>0.73599999999999999</v>
      </c>
      <c r="N155" s="9">
        <v>0.73599999999999999</v>
      </c>
      <c r="O155">
        <f t="shared" si="4"/>
        <v>4.8495999999999997E-2</v>
      </c>
    </row>
    <row r="156" spans="2:15" x14ac:dyDescent="0.25">
      <c r="B156" s="1"/>
      <c r="C156" s="1"/>
      <c r="D156" s="1"/>
      <c r="E156" s="1"/>
      <c r="F156">
        <v>10</v>
      </c>
      <c r="G156" s="9">
        <v>4.0000000000000001E-3</v>
      </c>
      <c r="H156" s="9">
        <v>216.22800000000001</v>
      </c>
      <c r="I156" s="9">
        <v>0</v>
      </c>
      <c r="J156" s="9">
        <v>255</v>
      </c>
      <c r="K156" s="9">
        <v>-90</v>
      </c>
      <c r="L156" s="9">
        <v>0.54200000000000004</v>
      </c>
      <c r="N156" s="9">
        <v>0.54200000000000004</v>
      </c>
      <c r="O156">
        <f t="shared" si="4"/>
        <v>6.0620000000000007E-2</v>
      </c>
    </row>
    <row r="157" spans="2:15" x14ac:dyDescent="0.25">
      <c r="B157" s="1"/>
      <c r="C157" s="1"/>
      <c r="D157" s="1"/>
      <c r="E157" s="1"/>
      <c r="F157">
        <v>11</v>
      </c>
      <c r="G157" s="9">
        <v>6.0000000000000001E-3</v>
      </c>
      <c r="H157" s="9">
        <v>224.779</v>
      </c>
      <c r="I157" s="9">
        <v>0</v>
      </c>
      <c r="J157" s="9">
        <v>255</v>
      </c>
      <c r="K157" s="9">
        <v>-90</v>
      </c>
      <c r="L157" s="9">
        <v>0.81899999999999995</v>
      </c>
      <c r="N157" s="9">
        <v>0.81899999999999995</v>
      </c>
      <c r="O157">
        <f t="shared" si="4"/>
        <v>4.8495999999999997E-2</v>
      </c>
    </row>
    <row r="158" spans="2:15" x14ac:dyDescent="0.25">
      <c r="B158" s="1"/>
      <c r="C158" s="1"/>
      <c r="D158" s="1"/>
      <c r="E158" s="1"/>
      <c r="F158">
        <v>12</v>
      </c>
      <c r="G158" s="9">
        <v>5.0000000000000001E-3</v>
      </c>
      <c r="H158" s="9">
        <v>216.50700000000001</v>
      </c>
      <c r="I158" s="9">
        <v>0</v>
      </c>
      <c r="J158" s="9">
        <v>255</v>
      </c>
      <c r="K158" s="9">
        <v>-90</v>
      </c>
      <c r="L158" s="9">
        <v>0.68799999999999994</v>
      </c>
      <c r="N158" s="9">
        <v>0.68799999999999994</v>
      </c>
      <c r="O158">
        <f t="shared" si="4"/>
        <v>2.7712000000000001E-2</v>
      </c>
    </row>
    <row r="159" spans="2:15" x14ac:dyDescent="0.25">
      <c r="B159" s="1"/>
      <c r="C159" s="1"/>
      <c r="D159" s="1"/>
      <c r="E159" s="1"/>
      <c r="F159">
        <v>13</v>
      </c>
      <c r="G159" s="9">
        <v>3.0000000000000001E-3</v>
      </c>
      <c r="H159" s="9">
        <v>213.208</v>
      </c>
      <c r="I159" s="9">
        <v>0</v>
      </c>
      <c r="J159" s="9">
        <v>255</v>
      </c>
      <c r="K159" s="9">
        <v>-90</v>
      </c>
      <c r="L159" s="9">
        <v>0.47199999999999998</v>
      </c>
      <c r="N159" s="9">
        <v>0.47199999999999998</v>
      </c>
      <c r="O159">
        <f t="shared" si="4"/>
        <v>6.0620000000000007E-2</v>
      </c>
    </row>
    <row r="160" spans="2:15" x14ac:dyDescent="0.25">
      <c r="B160" s="1"/>
      <c r="C160" s="1"/>
      <c r="D160" s="1"/>
      <c r="E160" s="1"/>
      <c r="F160">
        <v>14</v>
      </c>
      <c r="G160" s="9">
        <v>3.0000000000000001E-3</v>
      </c>
      <c r="H160" s="9">
        <v>219.006</v>
      </c>
      <c r="I160" s="9">
        <v>22</v>
      </c>
      <c r="J160" s="9">
        <v>255</v>
      </c>
      <c r="K160" s="9">
        <v>-90</v>
      </c>
      <c r="L160" s="9">
        <v>0.40300000000000002</v>
      </c>
      <c r="N160" s="9">
        <v>0.40300000000000002</v>
      </c>
      <c r="O160">
        <f t="shared" si="4"/>
        <v>6.0620000000000007E-2</v>
      </c>
    </row>
    <row r="161" spans="2:15" x14ac:dyDescent="0.25">
      <c r="B161" s="1"/>
      <c r="C161" s="1"/>
      <c r="D161" s="1"/>
      <c r="E161" s="1"/>
      <c r="F161">
        <v>15</v>
      </c>
      <c r="G161" s="9">
        <v>7.0000000000000001E-3</v>
      </c>
      <c r="H161" s="9">
        <v>125.925</v>
      </c>
      <c r="I161" s="9">
        <v>0</v>
      </c>
      <c r="J161" s="9">
        <v>255</v>
      </c>
      <c r="K161" s="9">
        <v>-90</v>
      </c>
      <c r="L161" s="9">
        <v>1.014</v>
      </c>
      <c r="N161" s="9">
        <v>1.014</v>
      </c>
      <c r="O161">
        <f t="shared" si="4"/>
        <v>3.6372000000000002E-2</v>
      </c>
    </row>
    <row r="162" spans="2:15" x14ac:dyDescent="0.25">
      <c r="B162" s="1"/>
      <c r="C162" s="1"/>
      <c r="D162" s="1"/>
      <c r="E162" s="1"/>
      <c r="F162">
        <v>16</v>
      </c>
      <c r="G162" s="9">
        <v>7.0000000000000001E-3</v>
      </c>
      <c r="H162" s="9">
        <v>127.065</v>
      </c>
      <c r="I162" s="9">
        <v>0</v>
      </c>
      <c r="J162" s="9">
        <v>253.154</v>
      </c>
      <c r="K162" s="9">
        <v>-90.400999999999996</v>
      </c>
      <c r="L162" s="9">
        <v>0.99299999999999999</v>
      </c>
      <c r="N162" s="9">
        <v>0.99299999999999999</v>
      </c>
      <c r="O162">
        <f t="shared" si="4"/>
        <v>0</v>
      </c>
    </row>
    <row r="163" spans="2:15" x14ac:dyDescent="0.25">
      <c r="B163" s="1"/>
      <c r="C163" s="1"/>
      <c r="D163" s="1"/>
      <c r="E163" s="1"/>
      <c r="F163">
        <v>17</v>
      </c>
      <c r="G163" s="9">
        <v>4.0000000000000001E-3</v>
      </c>
      <c r="H163" s="9">
        <v>120.955</v>
      </c>
      <c r="I163" s="9">
        <v>0</v>
      </c>
      <c r="J163" s="9">
        <v>255</v>
      </c>
      <c r="K163" s="9">
        <v>-90</v>
      </c>
      <c r="L163" s="9">
        <v>0.60399999999999998</v>
      </c>
      <c r="N163" s="9">
        <v>0.60399999999999998</v>
      </c>
      <c r="O163">
        <f t="shared" si="4"/>
        <v>7.2744000000000003E-2</v>
      </c>
    </row>
    <row r="164" spans="2:15" x14ac:dyDescent="0.25">
      <c r="B164" s="1"/>
      <c r="C164" s="1"/>
      <c r="D164" s="1"/>
      <c r="E164" s="1"/>
      <c r="F164">
        <v>18</v>
      </c>
      <c r="G164" s="9">
        <v>6.0000000000000001E-3</v>
      </c>
      <c r="H164" s="9">
        <v>129.43600000000001</v>
      </c>
      <c r="I164" s="9">
        <v>0</v>
      </c>
      <c r="J164" s="9">
        <v>189</v>
      </c>
      <c r="K164" s="9">
        <v>-90</v>
      </c>
      <c r="L164" s="9">
        <v>0.91700000000000004</v>
      </c>
      <c r="N164" s="9">
        <v>0.91700000000000004</v>
      </c>
      <c r="O164">
        <f t="shared" si="4"/>
        <v>4.8495999999999997E-2</v>
      </c>
    </row>
    <row r="165" spans="2:15" x14ac:dyDescent="0.25">
      <c r="B165" s="1"/>
      <c r="C165" s="1"/>
      <c r="D165" s="1"/>
      <c r="E165" s="1"/>
      <c r="F165">
        <v>19</v>
      </c>
      <c r="G165" s="9">
        <v>8.9999999999999993E-3</v>
      </c>
      <c r="H165" s="9">
        <v>131.61600000000001</v>
      </c>
      <c r="I165" s="9">
        <v>0</v>
      </c>
      <c r="J165" s="9">
        <v>255</v>
      </c>
      <c r="K165" s="9">
        <v>-90</v>
      </c>
      <c r="L165" s="9">
        <v>1.3540000000000001</v>
      </c>
      <c r="N165" s="9">
        <v>1.3540000000000001</v>
      </c>
      <c r="O165">
        <f t="shared" si="4"/>
        <v>8.4867999999999999E-2</v>
      </c>
    </row>
    <row r="166" spans="2:15" x14ac:dyDescent="0.25">
      <c r="B166" s="1"/>
      <c r="C166" s="1"/>
      <c r="D166" s="1"/>
      <c r="E166" s="1"/>
      <c r="F166">
        <v>20</v>
      </c>
      <c r="G166" s="9">
        <v>8.9999999999999993E-3</v>
      </c>
      <c r="H166" s="9">
        <v>128.821</v>
      </c>
      <c r="I166" s="9">
        <v>0</v>
      </c>
      <c r="J166" s="9">
        <v>255</v>
      </c>
      <c r="K166" s="9">
        <v>-90</v>
      </c>
      <c r="L166" s="9">
        <v>1.2709999999999999</v>
      </c>
      <c r="N166" s="9">
        <v>1.2709999999999999</v>
      </c>
      <c r="O166">
        <f t="shared" si="4"/>
        <v>7.2744000000000003E-2</v>
      </c>
    </row>
    <row r="167" spans="2:15" x14ac:dyDescent="0.25">
      <c r="B167" s="1"/>
      <c r="C167" s="1"/>
      <c r="D167" s="1"/>
      <c r="E167" s="1"/>
      <c r="F167">
        <v>21</v>
      </c>
      <c r="G167" s="9">
        <v>8.9999999999999993E-3</v>
      </c>
      <c r="H167" s="9">
        <v>131.81100000000001</v>
      </c>
      <c r="I167" s="9">
        <v>0</v>
      </c>
      <c r="J167" s="9">
        <v>255</v>
      </c>
      <c r="K167" s="9">
        <v>-90</v>
      </c>
      <c r="L167" s="9">
        <v>1.292</v>
      </c>
      <c r="N167" s="9">
        <v>1.292</v>
      </c>
      <c r="O167">
        <f t="shared" si="4"/>
        <v>6.0620000000000007E-2</v>
      </c>
    </row>
    <row r="168" spans="2:15" x14ac:dyDescent="0.25">
      <c r="B168" s="1"/>
      <c r="C168" s="1"/>
      <c r="D168" s="1"/>
      <c r="E168" s="1"/>
      <c r="F168">
        <v>22</v>
      </c>
      <c r="G168" s="9">
        <v>6.0000000000000001E-3</v>
      </c>
      <c r="H168" s="9">
        <v>98.275999999999996</v>
      </c>
      <c r="I168" s="9">
        <v>0</v>
      </c>
      <c r="J168" s="9">
        <v>206</v>
      </c>
      <c r="K168" s="9">
        <v>-90</v>
      </c>
      <c r="L168" s="9">
        <v>0.91700000000000004</v>
      </c>
      <c r="N168" s="9">
        <v>0.91700000000000004</v>
      </c>
      <c r="O168">
        <f t="shared" si="4"/>
        <v>7.2744000000000003E-2</v>
      </c>
    </row>
    <row r="169" spans="2:15" x14ac:dyDescent="0.25">
      <c r="B169" s="1"/>
      <c r="C169" s="1"/>
      <c r="D169" s="1"/>
      <c r="E169" s="1"/>
      <c r="F169">
        <v>23</v>
      </c>
      <c r="G169" s="9">
        <v>8.0000000000000002E-3</v>
      </c>
      <c r="H169" s="9">
        <v>1.931</v>
      </c>
      <c r="I169" s="9">
        <v>0</v>
      </c>
      <c r="J169" s="9">
        <v>87.332999999999998</v>
      </c>
      <c r="K169" s="9">
        <v>-90</v>
      </c>
      <c r="L169" s="9">
        <v>1.1040000000000001</v>
      </c>
      <c r="N169" s="9">
        <v>1.1040000000000001</v>
      </c>
      <c r="O169">
        <f t="shared" si="4"/>
        <v>8.4867999999999999E-2</v>
      </c>
    </row>
    <row r="170" spans="2:15" x14ac:dyDescent="0.25">
      <c r="B170" s="1"/>
      <c r="C170" s="1"/>
      <c r="D170" s="1"/>
      <c r="E170" s="1"/>
      <c r="F170">
        <v>24</v>
      </c>
      <c r="G170" s="9">
        <v>6.0000000000000001E-3</v>
      </c>
      <c r="H170" s="9">
        <v>60.232999999999997</v>
      </c>
      <c r="I170" s="9">
        <v>0</v>
      </c>
      <c r="J170" s="9">
        <v>115</v>
      </c>
      <c r="K170" s="9">
        <v>-90</v>
      </c>
      <c r="L170" s="9">
        <v>0.88900000000000001</v>
      </c>
      <c r="N170" s="9">
        <v>0.88900000000000001</v>
      </c>
      <c r="O170">
        <f t="shared" si="4"/>
        <v>7.2744000000000003E-2</v>
      </c>
    </row>
    <row r="171" spans="2:15" x14ac:dyDescent="0.25">
      <c r="B171" s="1"/>
      <c r="C171" s="1"/>
      <c r="D171" s="1"/>
      <c r="E171" s="1"/>
      <c r="F171">
        <v>25</v>
      </c>
      <c r="G171" s="9">
        <v>0.01</v>
      </c>
      <c r="H171" s="9">
        <v>0.318</v>
      </c>
      <c r="I171" s="9">
        <v>0</v>
      </c>
      <c r="J171" s="9">
        <v>63</v>
      </c>
      <c r="K171" s="9">
        <v>-90</v>
      </c>
      <c r="L171" s="9">
        <v>1.3680000000000001</v>
      </c>
      <c r="N171" s="9">
        <v>1.3680000000000001</v>
      </c>
      <c r="O171">
        <f t="shared" si="4"/>
        <v>2.4247999999999999E-2</v>
      </c>
    </row>
    <row r="172" spans="2:15" x14ac:dyDescent="0.25">
      <c r="B172" s="1"/>
      <c r="C172" s="1"/>
      <c r="D172" s="1"/>
      <c r="E172" s="1"/>
      <c r="F172">
        <v>26</v>
      </c>
      <c r="G172" s="9">
        <v>7.0000000000000001E-3</v>
      </c>
      <c r="H172" s="9">
        <v>8.1000000000000003E-2</v>
      </c>
      <c r="I172" s="9">
        <v>0</v>
      </c>
      <c r="J172" s="9">
        <v>4.55</v>
      </c>
      <c r="K172" s="9">
        <v>-90.400999999999996</v>
      </c>
      <c r="L172" s="9">
        <v>0.99299999999999999</v>
      </c>
      <c r="N172" s="9">
        <v>0.99299999999999999</v>
      </c>
      <c r="O172">
        <f>1.732*L198</f>
        <v>3.6372000000000002E-2</v>
      </c>
    </row>
    <row r="173" spans="2:15" x14ac:dyDescent="0.25">
      <c r="B173" s="1"/>
      <c r="C173" s="1"/>
      <c r="D173" s="1"/>
      <c r="E173" s="1"/>
      <c r="F173">
        <v>27</v>
      </c>
      <c r="G173" s="9">
        <v>8.0000000000000002E-3</v>
      </c>
      <c r="H173" s="9">
        <v>121.569</v>
      </c>
      <c r="I173" s="9">
        <v>0</v>
      </c>
      <c r="J173" s="9">
        <v>239</v>
      </c>
      <c r="K173" s="9">
        <v>-90</v>
      </c>
      <c r="L173" s="9">
        <v>1.111</v>
      </c>
    </row>
    <row r="174" spans="2:15" x14ac:dyDescent="0.25">
      <c r="B174" s="1"/>
      <c r="C174" s="1"/>
      <c r="D174" s="1"/>
      <c r="E174" s="1"/>
      <c r="F174">
        <v>28</v>
      </c>
      <c r="G174" s="9">
        <v>6.0000000000000001E-3</v>
      </c>
      <c r="H174" s="9">
        <v>129.92099999999999</v>
      </c>
      <c r="I174" s="9">
        <v>0</v>
      </c>
      <c r="J174" s="9">
        <v>191.667</v>
      </c>
      <c r="K174" s="9">
        <v>-90</v>
      </c>
      <c r="L174" s="9">
        <v>0.90300000000000002</v>
      </c>
    </row>
    <row r="175" spans="2:15" x14ac:dyDescent="0.25">
      <c r="B175" s="1"/>
      <c r="C175" s="1"/>
      <c r="D175" s="1"/>
      <c r="E175" s="1"/>
      <c r="F175">
        <v>29</v>
      </c>
      <c r="G175" s="10">
        <v>2.4110000000000001E-4</v>
      </c>
      <c r="H175" s="9">
        <v>9.8000000000000007</v>
      </c>
      <c r="I175" s="9">
        <v>0</v>
      </c>
      <c r="J175" s="9">
        <v>49</v>
      </c>
      <c r="K175" s="9">
        <v>-90</v>
      </c>
      <c r="L175" s="9">
        <v>2.8000000000000001E-2</v>
      </c>
    </row>
    <row r="176" spans="2:15" x14ac:dyDescent="0.25">
      <c r="B176" s="1"/>
      <c r="C176" s="1"/>
      <c r="D176" s="1"/>
      <c r="E176" s="1"/>
      <c r="F176">
        <v>30</v>
      </c>
      <c r="G176" s="9">
        <v>19.164000000000001</v>
      </c>
      <c r="H176" s="9">
        <v>216.77699999999999</v>
      </c>
      <c r="I176" s="9">
        <v>0</v>
      </c>
      <c r="J176" s="9">
        <v>255</v>
      </c>
      <c r="K176" s="9">
        <v>0</v>
      </c>
      <c r="L176" s="9">
        <v>0</v>
      </c>
    </row>
    <row r="177" spans="2:12" x14ac:dyDescent="0.25">
      <c r="B177" s="1"/>
      <c r="C177" s="1"/>
      <c r="D177" s="1"/>
      <c r="E177" s="1"/>
      <c r="F177">
        <v>31</v>
      </c>
      <c r="G177" s="9">
        <v>19.164000000000001</v>
      </c>
      <c r="H177" s="9">
        <v>216.77699999999999</v>
      </c>
      <c r="I177" s="9">
        <v>0</v>
      </c>
      <c r="J177" s="9">
        <v>255</v>
      </c>
      <c r="K177" s="9">
        <v>0</v>
      </c>
      <c r="L177" s="9">
        <v>0</v>
      </c>
    </row>
    <row r="178" spans="2:12" x14ac:dyDescent="0.25">
      <c r="B178" s="1"/>
      <c r="C178" s="1"/>
      <c r="D178" s="1"/>
      <c r="E178" s="1"/>
      <c r="F178">
        <v>32</v>
      </c>
      <c r="G178" s="9">
        <v>19.164000000000001</v>
      </c>
      <c r="H178" s="9">
        <v>216.77699999999999</v>
      </c>
      <c r="I178" s="9">
        <v>0</v>
      </c>
      <c r="J178" s="9">
        <v>255</v>
      </c>
      <c r="K178" s="9">
        <v>0</v>
      </c>
      <c r="L178" s="9">
        <v>0</v>
      </c>
    </row>
    <row r="179" spans="2:12" x14ac:dyDescent="0.25">
      <c r="B179" s="1"/>
      <c r="C179" s="1"/>
      <c r="D179" s="1"/>
      <c r="E179" s="1"/>
      <c r="F179">
        <v>33</v>
      </c>
      <c r="G179" s="10">
        <v>4.3399999999999998E-4</v>
      </c>
      <c r="H179" s="9">
        <v>13.37</v>
      </c>
      <c r="I179" s="9">
        <v>0</v>
      </c>
      <c r="J179" s="9">
        <v>115</v>
      </c>
      <c r="K179" s="9">
        <v>-90</v>
      </c>
      <c r="L179" s="9">
        <v>5.6000000000000001E-2</v>
      </c>
    </row>
    <row r="180" spans="2:12" x14ac:dyDescent="0.25">
      <c r="B180" s="1"/>
      <c r="C180" s="1"/>
      <c r="D180" s="1"/>
      <c r="E180" s="1"/>
      <c r="F180">
        <v>34</v>
      </c>
      <c r="G180" s="10">
        <v>2.8939999999999999E-4</v>
      </c>
      <c r="H180" s="9">
        <v>4.944</v>
      </c>
      <c r="I180" s="9">
        <v>0</v>
      </c>
      <c r="J180" s="9">
        <v>16</v>
      </c>
      <c r="K180" s="9">
        <v>-90</v>
      </c>
      <c r="L180" s="9">
        <v>3.5000000000000003E-2</v>
      </c>
    </row>
    <row r="181" spans="2:12" x14ac:dyDescent="0.25">
      <c r="B181" s="1"/>
      <c r="C181" s="1"/>
      <c r="D181" s="1"/>
      <c r="E181" s="1"/>
      <c r="F181">
        <v>35</v>
      </c>
      <c r="G181" s="10">
        <v>2.4110000000000001E-4</v>
      </c>
      <c r="H181" s="9">
        <v>0</v>
      </c>
      <c r="I181" s="9">
        <v>0</v>
      </c>
      <c r="J181" s="9">
        <v>0</v>
      </c>
      <c r="K181" s="9">
        <v>-90</v>
      </c>
      <c r="L181" s="9">
        <v>2.8000000000000001E-2</v>
      </c>
    </row>
    <row r="182" spans="2:12" x14ac:dyDescent="0.25">
      <c r="B182" s="1"/>
      <c r="C182" s="1"/>
      <c r="D182" s="1"/>
      <c r="E182" s="1"/>
      <c r="F182">
        <v>36</v>
      </c>
      <c r="G182" s="10">
        <v>2.8939999999999999E-4</v>
      </c>
      <c r="H182" s="9">
        <v>8.4440000000000008</v>
      </c>
      <c r="I182" s="9">
        <v>0</v>
      </c>
      <c r="J182" s="9">
        <v>16</v>
      </c>
      <c r="K182" s="9">
        <v>-90</v>
      </c>
      <c r="L182" s="9">
        <v>3.5000000000000003E-2</v>
      </c>
    </row>
    <row r="183" spans="2:12" x14ac:dyDescent="0.25">
      <c r="B183" s="1"/>
      <c r="C183" s="1"/>
      <c r="D183" s="1"/>
      <c r="E183" s="1"/>
      <c r="F183">
        <v>37</v>
      </c>
      <c r="G183" s="10">
        <v>2.4110000000000001E-4</v>
      </c>
      <c r="H183" s="9">
        <v>15.132999999999999</v>
      </c>
      <c r="I183" s="9">
        <v>0</v>
      </c>
      <c r="J183" s="9">
        <v>43.667000000000002</v>
      </c>
      <c r="K183" s="9">
        <v>-90</v>
      </c>
      <c r="L183" s="9">
        <v>2.8000000000000001E-2</v>
      </c>
    </row>
    <row r="184" spans="2:12" x14ac:dyDescent="0.25">
      <c r="B184" s="1"/>
      <c r="C184" s="1"/>
      <c r="D184" s="1"/>
      <c r="E184" s="1"/>
      <c r="F184">
        <v>38</v>
      </c>
      <c r="G184" s="10">
        <v>1.4469999999999999E-4</v>
      </c>
      <c r="H184" s="9">
        <v>84.388999999999996</v>
      </c>
      <c r="I184" s="9">
        <v>0</v>
      </c>
      <c r="J184" s="9">
        <v>189</v>
      </c>
      <c r="K184" s="9">
        <v>-63.435000000000002</v>
      </c>
      <c r="L184" s="9">
        <v>1.6E-2</v>
      </c>
    </row>
    <row r="185" spans="2:12" x14ac:dyDescent="0.25">
      <c r="B185" s="1"/>
      <c r="C185" s="1"/>
      <c r="D185" s="1"/>
      <c r="E185" s="1"/>
      <c r="F185">
        <v>39</v>
      </c>
      <c r="G185" s="10">
        <v>2.8939999999999999E-4</v>
      </c>
      <c r="H185" s="9">
        <v>0</v>
      </c>
      <c r="I185" s="9">
        <v>0</v>
      </c>
      <c r="J185" s="9">
        <v>0</v>
      </c>
      <c r="K185" s="9">
        <v>-90</v>
      </c>
      <c r="L185" s="9">
        <v>3.5000000000000003E-2</v>
      </c>
    </row>
    <row r="186" spans="2:12" x14ac:dyDescent="0.25">
      <c r="B186" s="1"/>
      <c r="C186" s="1"/>
      <c r="D186" s="1"/>
      <c r="E186" s="1"/>
      <c r="F186">
        <v>40</v>
      </c>
      <c r="G186" s="10">
        <v>2.8939999999999999E-4</v>
      </c>
      <c r="H186" s="9">
        <v>0</v>
      </c>
      <c r="I186" s="9">
        <v>0</v>
      </c>
      <c r="J186" s="9">
        <v>0</v>
      </c>
      <c r="K186" s="9">
        <v>-90</v>
      </c>
      <c r="L186" s="9">
        <v>3.5000000000000003E-2</v>
      </c>
    </row>
    <row r="187" spans="2:12" x14ac:dyDescent="0.25">
      <c r="B187" s="1"/>
      <c r="C187" s="1"/>
      <c r="D187" s="1"/>
      <c r="E187" s="1"/>
      <c r="F187">
        <v>41</v>
      </c>
      <c r="G187" s="10">
        <v>1.929E-4</v>
      </c>
      <c r="H187" s="9">
        <v>116.333</v>
      </c>
      <c r="I187" s="9">
        <v>0</v>
      </c>
      <c r="J187" s="9">
        <v>189</v>
      </c>
      <c r="K187" s="9">
        <v>-90</v>
      </c>
      <c r="L187" s="9">
        <v>2.1000000000000001E-2</v>
      </c>
    </row>
    <row r="188" spans="2:12" x14ac:dyDescent="0.25">
      <c r="B188" s="1"/>
      <c r="C188" s="1"/>
      <c r="D188" s="1"/>
      <c r="E188" s="1"/>
      <c r="F188">
        <v>42</v>
      </c>
      <c r="G188" s="9">
        <v>19.164000000000001</v>
      </c>
      <c r="H188" s="9">
        <v>216.77699999999999</v>
      </c>
      <c r="I188" s="9">
        <v>0</v>
      </c>
      <c r="J188" s="9">
        <v>255</v>
      </c>
      <c r="K188" s="9">
        <v>0</v>
      </c>
      <c r="L188" s="9">
        <v>0</v>
      </c>
    </row>
    <row r="189" spans="2:12" x14ac:dyDescent="0.25">
      <c r="B189" s="1"/>
      <c r="C189" s="1"/>
      <c r="D189" s="1"/>
      <c r="E189" s="1"/>
      <c r="F189">
        <v>43</v>
      </c>
      <c r="G189" s="10">
        <v>3.3760000000000002E-4</v>
      </c>
      <c r="H189" s="9">
        <v>32.570999999999998</v>
      </c>
      <c r="I189" s="9">
        <v>0</v>
      </c>
      <c r="J189" s="9">
        <v>49</v>
      </c>
      <c r="K189" s="9">
        <v>-90</v>
      </c>
      <c r="L189" s="9">
        <v>4.2000000000000003E-2</v>
      </c>
    </row>
    <row r="190" spans="2:12" x14ac:dyDescent="0.25">
      <c r="B190" s="1"/>
      <c r="C190" s="1"/>
      <c r="D190" s="1"/>
      <c r="E190" s="1"/>
      <c r="F190">
        <v>44</v>
      </c>
      <c r="G190" s="10">
        <v>2.4110000000000001E-4</v>
      </c>
      <c r="H190" s="9">
        <v>70.266999999999996</v>
      </c>
      <c r="I190" s="9">
        <v>0</v>
      </c>
      <c r="J190" s="9">
        <v>211.333</v>
      </c>
      <c r="K190" s="9">
        <v>-90</v>
      </c>
      <c r="L190" s="9">
        <v>2.8000000000000001E-2</v>
      </c>
    </row>
    <row r="191" spans="2:12" x14ac:dyDescent="0.25">
      <c r="B191" s="1"/>
      <c r="C191" s="1"/>
      <c r="D191" s="1"/>
      <c r="E191" s="1"/>
      <c r="F191">
        <v>45</v>
      </c>
      <c r="G191" s="10">
        <v>3.858E-4</v>
      </c>
      <c r="H191" s="9">
        <v>50.292000000000002</v>
      </c>
      <c r="I191" s="9">
        <v>0</v>
      </c>
      <c r="J191" s="9">
        <v>107</v>
      </c>
      <c r="K191" s="9">
        <v>-90</v>
      </c>
      <c r="L191" s="9">
        <v>4.9000000000000002E-2</v>
      </c>
    </row>
    <row r="192" spans="2:12" x14ac:dyDescent="0.25">
      <c r="B192" s="1"/>
      <c r="C192" s="1"/>
      <c r="D192" s="1"/>
      <c r="E192" s="1"/>
      <c r="F192">
        <v>46</v>
      </c>
      <c r="G192" s="10">
        <v>3.3760000000000002E-4</v>
      </c>
      <c r="H192" s="9">
        <v>6.8570000000000002</v>
      </c>
      <c r="I192" s="9">
        <v>0</v>
      </c>
      <c r="J192" s="9">
        <v>16</v>
      </c>
      <c r="K192" s="9">
        <v>-90</v>
      </c>
      <c r="L192" s="9">
        <v>4.2000000000000003E-2</v>
      </c>
    </row>
    <row r="193" spans="1:13" x14ac:dyDescent="0.25">
      <c r="B193" s="1"/>
      <c r="C193" s="1"/>
      <c r="D193" s="1"/>
      <c r="E193" s="1"/>
      <c r="F193">
        <v>47</v>
      </c>
      <c r="G193" s="10">
        <v>2.8939999999999999E-4</v>
      </c>
      <c r="H193" s="9">
        <v>12.167</v>
      </c>
      <c r="I193" s="9">
        <v>0</v>
      </c>
      <c r="J193" s="9">
        <v>41</v>
      </c>
      <c r="K193" s="9">
        <v>-90</v>
      </c>
      <c r="L193" s="9">
        <v>3.5000000000000003E-2</v>
      </c>
    </row>
    <row r="194" spans="1:13" x14ac:dyDescent="0.25">
      <c r="B194" s="1"/>
      <c r="C194" s="1"/>
      <c r="D194" s="1"/>
      <c r="E194" s="1"/>
      <c r="F194">
        <v>48</v>
      </c>
      <c r="G194" s="10">
        <v>3.3760000000000002E-4</v>
      </c>
      <c r="H194" s="9">
        <v>56.286000000000001</v>
      </c>
      <c r="I194" s="9">
        <v>0</v>
      </c>
      <c r="J194" s="9">
        <v>140</v>
      </c>
      <c r="K194" s="9">
        <v>-90</v>
      </c>
      <c r="L194" s="9">
        <v>4.2000000000000003E-2</v>
      </c>
    </row>
    <row r="195" spans="1:13" x14ac:dyDescent="0.25">
      <c r="B195" s="1"/>
      <c r="C195" s="1"/>
      <c r="D195" s="1"/>
      <c r="E195" s="1"/>
      <c r="F195">
        <v>49</v>
      </c>
      <c r="G195" s="10">
        <v>3.858E-4</v>
      </c>
      <c r="H195" s="9">
        <v>85.292000000000002</v>
      </c>
      <c r="I195" s="9">
        <v>0</v>
      </c>
      <c r="J195" s="9">
        <v>222.333</v>
      </c>
      <c r="K195" s="9">
        <v>-90</v>
      </c>
      <c r="L195" s="9">
        <v>4.9000000000000002E-2</v>
      </c>
    </row>
    <row r="196" spans="1:13" x14ac:dyDescent="0.25">
      <c r="B196" s="1"/>
      <c r="C196" s="1"/>
      <c r="D196" s="1"/>
      <c r="E196" s="1"/>
      <c r="F196">
        <v>50</v>
      </c>
      <c r="G196" s="10">
        <v>3.3760000000000002E-4</v>
      </c>
      <c r="H196" s="9">
        <v>76</v>
      </c>
      <c r="I196" s="9">
        <v>0</v>
      </c>
      <c r="J196" s="9">
        <v>165</v>
      </c>
      <c r="K196" s="9">
        <v>-90</v>
      </c>
      <c r="L196" s="9">
        <v>4.2000000000000003E-2</v>
      </c>
    </row>
    <row r="197" spans="1:13" x14ac:dyDescent="0.25">
      <c r="B197" s="1"/>
      <c r="C197" s="1"/>
      <c r="D197" s="1"/>
      <c r="E197" s="1"/>
      <c r="F197">
        <v>51</v>
      </c>
      <c r="G197" s="10">
        <v>1.4469999999999999E-4</v>
      </c>
      <c r="H197" s="9">
        <v>46.667000000000002</v>
      </c>
      <c r="I197" s="9">
        <v>0</v>
      </c>
      <c r="J197" s="9">
        <v>140</v>
      </c>
      <c r="K197" s="9">
        <v>-90</v>
      </c>
      <c r="L197" s="9">
        <v>1.4E-2</v>
      </c>
    </row>
    <row r="198" spans="1:13" x14ac:dyDescent="0.25">
      <c r="B198" s="1"/>
      <c r="C198" s="1"/>
      <c r="D198" s="1"/>
      <c r="E198" s="1"/>
      <c r="F198">
        <v>52</v>
      </c>
      <c r="G198" s="10">
        <v>1.929E-4</v>
      </c>
      <c r="H198" s="9">
        <v>36.417000000000002</v>
      </c>
      <c r="I198" s="9">
        <v>0</v>
      </c>
      <c r="J198" s="9">
        <v>101.667</v>
      </c>
      <c r="K198" s="9">
        <v>-90</v>
      </c>
      <c r="L198" s="9">
        <v>2.1000000000000001E-2</v>
      </c>
    </row>
    <row r="199" spans="1:13" x14ac:dyDescent="0.25">
      <c r="B199" s="1"/>
      <c r="C199" s="1"/>
      <c r="D199" s="1"/>
      <c r="E199" s="1"/>
    </row>
    <row r="200" spans="1:13" x14ac:dyDescent="0.25">
      <c r="B200" s="1"/>
      <c r="C200" s="1"/>
      <c r="D200" s="1"/>
      <c r="E200" s="1"/>
    </row>
    <row r="201" spans="1:13" x14ac:dyDescent="0.25">
      <c r="B201" s="1"/>
      <c r="C201" s="1"/>
      <c r="D201" s="1"/>
      <c r="E201" s="1"/>
    </row>
    <row r="202" spans="1:13" x14ac:dyDescent="0.25">
      <c r="B202" s="1"/>
      <c r="C202" s="1"/>
      <c r="D202" s="1"/>
      <c r="E202" s="1"/>
    </row>
    <row r="203" spans="1:13" x14ac:dyDescent="0.25">
      <c r="B203" s="1"/>
      <c r="C203" s="1"/>
      <c r="D203" s="1"/>
      <c r="E203" s="1"/>
    </row>
    <row r="204" spans="1:13" s="1" customFormat="1" x14ac:dyDescent="0.25">
      <c r="A204" s="1">
        <v>58</v>
      </c>
      <c r="B204" s="1" t="s">
        <v>365</v>
      </c>
      <c r="C204" s="1" t="s">
        <v>295</v>
      </c>
      <c r="E204" t="s">
        <v>367</v>
      </c>
      <c r="F204" t="s">
        <v>28</v>
      </c>
      <c r="G204" s="1" t="s">
        <v>369</v>
      </c>
      <c r="H204">
        <v>3</v>
      </c>
      <c r="I204">
        <v>0.49199999999999999</v>
      </c>
      <c r="J204">
        <v>5.8888000000000003E-2</v>
      </c>
      <c r="K204">
        <v>3</v>
      </c>
      <c r="L204" s="1">
        <v>0.73799999999999999</v>
      </c>
      <c r="M204" s="1">
        <v>0.19051999999999999</v>
      </c>
    </row>
    <row r="205" spans="1:13" x14ac:dyDescent="0.25">
      <c r="B205" s="1" t="s">
        <v>365</v>
      </c>
      <c r="C205" s="1" t="s">
        <v>295</v>
      </c>
      <c r="D205" s="1"/>
      <c r="E205" t="s">
        <v>367</v>
      </c>
      <c r="F205" t="s">
        <v>28</v>
      </c>
      <c r="G205" t="s">
        <v>361</v>
      </c>
      <c r="H205">
        <v>3</v>
      </c>
      <c r="I205">
        <v>0.874</v>
      </c>
      <c r="J205">
        <v>2.9444000000000001E-2</v>
      </c>
      <c r="K205">
        <v>3</v>
      </c>
      <c r="L205">
        <v>1.1200000000000001</v>
      </c>
      <c r="M205">
        <v>8.8331999999999994E-2</v>
      </c>
    </row>
    <row r="206" spans="1:13" x14ac:dyDescent="0.25">
      <c r="B206" s="1" t="s">
        <v>365</v>
      </c>
      <c r="C206" s="1" t="s">
        <v>295</v>
      </c>
      <c r="D206" s="1"/>
      <c r="E206" t="s">
        <v>367</v>
      </c>
      <c r="F206" t="s">
        <v>28</v>
      </c>
      <c r="G206" t="s">
        <v>316</v>
      </c>
      <c r="H206">
        <v>3</v>
      </c>
      <c r="I206">
        <v>0.63600000000000001</v>
      </c>
      <c r="J206">
        <v>0.10218799999999999</v>
      </c>
      <c r="K206">
        <v>3</v>
      </c>
      <c r="L206">
        <v>0.95</v>
      </c>
      <c r="M206">
        <v>0</v>
      </c>
    </row>
    <row r="207" spans="1:13" x14ac:dyDescent="0.25">
      <c r="B207" s="1" t="s">
        <v>365</v>
      </c>
      <c r="C207" s="1" t="s">
        <v>295</v>
      </c>
      <c r="D207" s="1"/>
      <c r="E207" t="s">
        <v>367</v>
      </c>
      <c r="F207" t="s">
        <v>28</v>
      </c>
      <c r="G207" t="s">
        <v>368</v>
      </c>
      <c r="H207">
        <v>3</v>
      </c>
      <c r="I207">
        <v>0.84</v>
      </c>
      <c r="J207">
        <v>8.8331999999999994E-2</v>
      </c>
      <c r="K207">
        <v>3</v>
      </c>
      <c r="L207">
        <v>1.0009999999999999</v>
      </c>
      <c r="M207">
        <v>0.10218799999999999</v>
      </c>
    </row>
    <row r="208" spans="1:13" x14ac:dyDescent="0.25">
      <c r="B208" s="1" t="s">
        <v>365</v>
      </c>
      <c r="C208" s="1" t="s">
        <v>295</v>
      </c>
      <c r="D208" s="1"/>
      <c r="E208" t="s">
        <v>367</v>
      </c>
      <c r="F208" t="s">
        <v>28</v>
      </c>
      <c r="G208" t="s">
        <v>370</v>
      </c>
      <c r="H208">
        <v>3</v>
      </c>
      <c r="I208">
        <v>0.441</v>
      </c>
      <c r="J208">
        <v>2.9444000000000001E-2</v>
      </c>
      <c r="K208">
        <v>3</v>
      </c>
      <c r="L208">
        <v>0.85699999999999998</v>
      </c>
      <c r="M208">
        <v>4.3300000000000005E-2</v>
      </c>
    </row>
    <row r="209" spans="2:15" x14ac:dyDescent="0.25">
      <c r="B209" s="1"/>
      <c r="C209" s="1"/>
      <c r="D209" s="1"/>
      <c r="E209" s="1"/>
      <c r="G209" t="s">
        <v>572</v>
      </c>
      <c r="H209">
        <v>3</v>
      </c>
      <c r="I209">
        <v>0.72099999999999997</v>
      </c>
      <c r="J209">
        <v>0.19051999999999999</v>
      </c>
      <c r="K209">
        <v>3</v>
      </c>
      <c r="L209">
        <v>1.052</v>
      </c>
      <c r="M209">
        <v>0.131632</v>
      </c>
    </row>
    <row r="210" spans="2:15" x14ac:dyDescent="0.25">
      <c r="B210" s="1"/>
      <c r="C210" s="1"/>
      <c r="D210" s="1"/>
      <c r="E210" s="1"/>
    </row>
    <row r="211" spans="2:15" x14ac:dyDescent="0.25">
      <c r="G211" t="s">
        <v>373</v>
      </c>
      <c r="H211" t="s">
        <v>374</v>
      </c>
      <c r="I211" t="s">
        <v>375</v>
      </c>
      <c r="J211" t="s">
        <v>376</v>
      </c>
      <c r="K211" t="s">
        <v>377</v>
      </c>
      <c r="L211" t="s">
        <v>378</v>
      </c>
      <c r="N211" t="s">
        <v>379</v>
      </c>
      <c r="O211" t="s">
        <v>380</v>
      </c>
    </row>
    <row r="212" spans="2:15" x14ac:dyDescent="0.25">
      <c r="F212">
        <v>1</v>
      </c>
      <c r="G212" s="9">
        <v>2E-3</v>
      </c>
      <c r="H212" s="9">
        <v>3.7890000000000001</v>
      </c>
      <c r="I212" s="9">
        <v>0</v>
      </c>
      <c r="J212" s="9">
        <v>229</v>
      </c>
      <c r="K212" s="9">
        <v>-90</v>
      </c>
      <c r="L212" s="9">
        <v>0.49199999999999999</v>
      </c>
      <c r="N212" s="9">
        <v>0.49199999999999999</v>
      </c>
      <c r="O212">
        <f>1.732*L224</f>
        <v>5.8888000000000003E-2</v>
      </c>
    </row>
    <row r="213" spans="2:15" x14ac:dyDescent="0.25">
      <c r="F213">
        <v>2</v>
      </c>
      <c r="G213" s="9">
        <v>4.0000000000000001E-3</v>
      </c>
      <c r="H213" s="9">
        <v>4.1589999999999998</v>
      </c>
      <c r="I213" s="9">
        <v>0</v>
      </c>
      <c r="J213" s="9">
        <v>255</v>
      </c>
      <c r="K213" s="9">
        <v>-90</v>
      </c>
      <c r="L213" s="9">
        <v>0.874</v>
      </c>
      <c r="N213" s="9">
        <v>0.874</v>
      </c>
      <c r="O213">
        <f t="shared" ref="O213:O223" si="5">1.732*L225</f>
        <v>2.9444000000000001E-2</v>
      </c>
    </row>
    <row r="214" spans="2:15" x14ac:dyDescent="0.25">
      <c r="F214">
        <v>3</v>
      </c>
      <c r="G214" s="9">
        <v>3.0000000000000001E-3</v>
      </c>
      <c r="H214" s="9">
        <v>0.06</v>
      </c>
      <c r="I214" s="9">
        <v>0</v>
      </c>
      <c r="J214" s="9">
        <v>9</v>
      </c>
      <c r="K214" s="9">
        <v>-90</v>
      </c>
      <c r="L214" s="9">
        <v>0.63600000000000001</v>
      </c>
      <c r="N214" s="9">
        <v>0.63600000000000001</v>
      </c>
      <c r="O214">
        <f t="shared" si="5"/>
        <v>0.10218799999999999</v>
      </c>
    </row>
    <row r="215" spans="2:15" x14ac:dyDescent="0.25">
      <c r="F215">
        <v>4</v>
      </c>
      <c r="G215" s="9">
        <v>4.0000000000000001E-3</v>
      </c>
      <c r="H215" s="9">
        <v>2.91</v>
      </c>
      <c r="I215" s="9">
        <v>0</v>
      </c>
      <c r="J215" s="9">
        <v>130.667</v>
      </c>
      <c r="K215" s="9">
        <v>-90</v>
      </c>
      <c r="L215" s="9">
        <v>0.84</v>
      </c>
      <c r="N215" s="9">
        <v>0.84</v>
      </c>
      <c r="O215">
        <f t="shared" si="5"/>
        <v>8.8331999999999994E-2</v>
      </c>
    </row>
    <row r="216" spans="2:15" x14ac:dyDescent="0.25">
      <c r="F216">
        <v>5</v>
      </c>
      <c r="G216" s="9">
        <v>2E-3</v>
      </c>
      <c r="H216" s="9">
        <v>0.152</v>
      </c>
      <c r="I216" s="9">
        <v>0</v>
      </c>
      <c r="J216" s="9">
        <v>8</v>
      </c>
      <c r="K216" s="9">
        <v>-90</v>
      </c>
      <c r="L216" s="9">
        <v>0.441</v>
      </c>
      <c r="N216" s="9">
        <v>0.441</v>
      </c>
      <c r="O216">
        <f t="shared" si="5"/>
        <v>2.9444000000000001E-2</v>
      </c>
    </row>
    <row r="217" spans="2:15" x14ac:dyDescent="0.25">
      <c r="F217">
        <v>6</v>
      </c>
      <c r="G217" s="9">
        <v>3.0000000000000001E-3</v>
      </c>
      <c r="H217" s="9">
        <v>5.2999999999999999E-2</v>
      </c>
      <c r="I217" s="9">
        <v>0</v>
      </c>
      <c r="J217" s="9">
        <v>9</v>
      </c>
      <c r="K217" s="9">
        <v>-90</v>
      </c>
      <c r="L217" s="9">
        <v>0.72099999999999997</v>
      </c>
      <c r="N217" s="9">
        <v>0.72099999999999997</v>
      </c>
      <c r="O217">
        <f t="shared" si="5"/>
        <v>0.19051999999999999</v>
      </c>
    </row>
    <row r="218" spans="2:15" x14ac:dyDescent="0.25">
      <c r="F218">
        <v>7</v>
      </c>
      <c r="G218" s="9">
        <v>3.0000000000000001E-3</v>
      </c>
      <c r="H218" s="9">
        <v>243.94900000000001</v>
      </c>
      <c r="I218" s="9">
        <v>89</v>
      </c>
      <c r="J218" s="9">
        <v>252</v>
      </c>
      <c r="K218" s="9">
        <v>-90</v>
      </c>
      <c r="L218" s="9">
        <v>0.73799999999999999</v>
      </c>
      <c r="N218" s="9">
        <v>0.73799999999999999</v>
      </c>
      <c r="O218">
        <f t="shared" si="5"/>
        <v>0.19051999999999999</v>
      </c>
    </row>
    <row r="219" spans="2:15" x14ac:dyDescent="0.25">
      <c r="F219">
        <v>8</v>
      </c>
      <c r="G219" s="9">
        <v>5.0000000000000001E-3</v>
      </c>
      <c r="H219" s="9">
        <v>250.85300000000001</v>
      </c>
      <c r="I219" s="9">
        <v>58</v>
      </c>
      <c r="J219" s="9">
        <v>255</v>
      </c>
      <c r="K219" s="9">
        <v>-90</v>
      </c>
      <c r="L219" s="9">
        <v>1.1200000000000001</v>
      </c>
      <c r="N219" s="9">
        <v>1.1200000000000001</v>
      </c>
      <c r="O219">
        <f t="shared" si="5"/>
        <v>8.8331999999999994E-2</v>
      </c>
    </row>
    <row r="220" spans="2:15" x14ac:dyDescent="0.25">
      <c r="F220">
        <v>9</v>
      </c>
      <c r="G220" s="9">
        <v>4.0000000000000001E-3</v>
      </c>
      <c r="H220" s="9">
        <v>220.62200000000001</v>
      </c>
      <c r="I220" s="9">
        <v>78</v>
      </c>
      <c r="J220" s="9">
        <v>226</v>
      </c>
      <c r="K220" s="9">
        <v>-90</v>
      </c>
      <c r="L220" s="9">
        <v>0.95</v>
      </c>
      <c r="N220" s="9">
        <v>0.95</v>
      </c>
      <c r="O220">
        <f t="shared" si="5"/>
        <v>0</v>
      </c>
    </row>
    <row r="221" spans="2:15" x14ac:dyDescent="0.25">
      <c r="F221">
        <v>10</v>
      </c>
      <c r="G221" s="9">
        <v>4.0000000000000001E-3</v>
      </c>
      <c r="H221" s="9">
        <v>252.29499999999999</v>
      </c>
      <c r="I221" s="9">
        <v>102</v>
      </c>
      <c r="J221" s="9">
        <v>255</v>
      </c>
      <c r="K221" s="9">
        <v>-90</v>
      </c>
      <c r="L221" s="9">
        <v>1.0009999999999999</v>
      </c>
      <c r="N221" s="9">
        <v>1.0009999999999999</v>
      </c>
      <c r="O221">
        <f t="shared" si="5"/>
        <v>0.10218799999999999</v>
      </c>
    </row>
    <row r="222" spans="2:15" x14ac:dyDescent="0.25">
      <c r="F222">
        <v>11</v>
      </c>
      <c r="G222" s="9">
        <v>4.0000000000000001E-3</v>
      </c>
      <c r="H222" s="9">
        <v>246.81299999999999</v>
      </c>
      <c r="I222" s="9">
        <v>75</v>
      </c>
      <c r="J222" s="9">
        <v>255</v>
      </c>
      <c r="K222" s="9">
        <v>-90</v>
      </c>
      <c r="L222" s="9">
        <v>0.85699999999999998</v>
      </c>
      <c r="N222" s="9">
        <v>0.85699999999999998</v>
      </c>
      <c r="O222">
        <f t="shared" si="5"/>
        <v>4.3300000000000005E-2</v>
      </c>
    </row>
    <row r="223" spans="2:15" x14ac:dyDescent="0.25">
      <c r="F223">
        <v>12</v>
      </c>
      <c r="G223" s="9">
        <v>4.0000000000000001E-3</v>
      </c>
      <c r="H223" s="9">
        <v>252.048</v>
      </c>
      <c r="I223" s="9">
        <v>86</v>
      </c>
      <c r="J223" s="9">
        <v>255</v>
      </c>
      <c r="K223" s="9">
        <v>-90</v>
      </c>
      <c r="L223" s="9">
        <v>1.052</v>
      </c>
      <c r="N223" s="9">
        <v>1.052</v>
      </c>
      <c r="O223">
        <f t="shared" si="5"/>
        <v>0.131632</v>
      </c>
    </row>
    <row r="224" spans="2:15" x14ac:dyDescent="0.25">
      <c r="F224">
        <v>13</v>
      </c>
      <c r="G224" s="10">
        <v>1.6200000000000001E-4</v>
      </c>
      <c r="H224" s="9">
        <v>135.333</v>
      </c>
      <c r="I224" s="9">
        <v>48</v>
      </c>
      <c r="J224" s="9">
        <v>221</v>
      </c>
      <c r="K224" s="9">
        <v>-90</v>
      </c>
      <c r="L224" s="9">
        <v>3.4000000000000002E-2</v>
      </c>
    </row>
    <row r="225" spans="6:12" x14ac:dyDescent="0.25">
      <c r="F225">
        <v>14</v>
      </c>
      <c r="G225" s="10">
        <v>8.9989999999999997E-5</v>
      </c>
      <c r="H225" s="9">
        <v>56.6</v>
      </c>
      <c r="I225" s="9">
        <v>25</v>
      </c>
      <c r="J225" s="9">
        <v>78</v>
      </c>
      <c r="K225" s="9">
        <v>-90</v>
      </c>
      <c r="L225" s="9">
        <v>1.7000000000000001E-2</v>
      </c>
    </row>
    <row r="226" spans="6:12" x14ac:dyDescent="0.25">
      <c r="F226">
        <v>15</v>
      </c>
      <c r="G226" s="10">
        <v>2.7E-4</v>
      </c>
      <c r="H226" s="9">
        <v>156.93299999999999</v>
      </c>
      <c r="I226" s="9">
        <v>73</v>
      </c>
      <c r="J226" s="9">
        <v>185</v>
      </c>
      <c r="K226" s="9">
        <v>-90</v>
      </c>
      <c r="L226" s="9">
        <v>5.8999999999999997E-2</v>
      </c>
    </row>
    <row r="227" spans="6:12" x14ac:dyDescent="0.25">
      <c r="F227">
        <v>16</v>
      </c>
      <c r="G227" s="10">
        <v>2.34E-4</v>
      </c>
      <c r="H227" s="9">
        <v>76.230999999999995</v>
      </c>
      <c r="I227" s="9">
        <v>25</v>
      </c>
      <c r="J227" s="9">
        <v>217</v>
      </c>
      <c r="K227" s="9">
        <v>-90</v>
      </c>
      <c r="L227" s="9">
        <v>5.0999999999999997E-2</v>
      </c>
    </row>
    <row r="228" spans="6:12" x14ac:dyDescent="0.25">
      <c r="F228">
        <v>17</v>
      </c>
      <c r="G228" s="10">
        <v>8.9989999999999997E-5</v>
      </c>
      <c r="H228" s="9">
        <v>60.2</v>
      </c>
      <c r="I228" s="9">
        <v>23</v>
      </c>
      <c r="J228" s="9">
        <v>141</v>
      </c>
      <c r="K228" s="9">
        <v>-90</v>
      </c>
      <c r="L228" s="9">
        <v>1.7000000000000001E-2</v>
      </c>
    </row>
    <row r="229" spans="6:12" x14ac:dyDescent="0.25">
      <c r="F229">
        <v>18</v>
      </c>
      <c r="G229" s="10">
        <v>4.86E-4</v>
      </c>
      <c r="H229" s="9">
        <v>51.036999999999999</v>
      </c>
      <c r="I229" s="9">
        <v>10</v>
      </c>
      <c r="J229" s="9">
        <v>60</v>
      </c>
      <c r="K229" s="9">
        <v>-90</v>
      </c>
      <c r="L229" s="9">
        <v>0.11</v>
      </c>
    </row>
    <row r="230" spans="6:12" x14ac:dyDescent="0.25">
      <c r="F230">
        <v>19</v>
      </c>
      <c r="G230" s="9">
        <v>12.252000000000001</v>
      </c>
      <c r="H230" s="9">
        <v>223.941</v>
      </c>
      <c r="I230" s="9">
        <v>0</v>
      </c>
      <c r="J230" s="9">
        <v>255</v>
      </c>
      <c r="K230" s="9">
        <v>-90</v>
      </c>
      <c r="L230" s="9">
        <v>0.11</v>
      </c>
    </row>
    <row r="231" spans="6:12" x14ac:dyDescent="0.25">
      <c r="F231">
        <v>20</v>
      </c>
      <c r="G231" s="10">
        <v>2.34E-4</v>
      </c>
      <c r="H231" s="9">
        <v>66.462000000000003</v>
      </c>
      <c r="I231" s="9">
        <v>21</v>
      </c>
      <c r="J231" s="9">
        <v>165</v>
      </c>
      <c r="K231" s="9">
        <v>-90</v>
      </c>
      <c r="L231" s="9">
        <v>5.0999999999999997E-2</v>
      </c>
    </row>
    <row r="232" spans="6:12" x14ac:dyDescent="0.25">
      <c r="F232">
        <v>21</v>
      </c>
      <c r="G232" s="9">
        <v>12.252000000000001</v>
      </c>
      <c r="H232" s="9">
        <v>223.941</v>
      </c>
      <c r="I232" s="9">
        <v>0</v>
      </c>
      <c r="J232" s="9">
        <v>255</v>
      </c>
      <c r="K232" s="9">
        <v>0</v>
      </c>
      <c r="L232" s="9">
        <v>0</v>
      </c>
    </row>
    <row r="233" spans="6:12" x14ac:dyDescent="0.25">
      <c r="F233">
        <v>22</v>
      </c>
      <c r="G233" s="10">
        <v>2.7E-4</v>
      </c>
      <c r="H233" s="9">
        <v>201.089</v>
      </c>
      <c r="I233" s="9">
        <v>61</v>
      </c>
      <c r="J233" s="9">
        <v>249</v>
      </c>
      <c r="K233" s="9">
        <v>-90</v>
      </c>
      <c r="L233" s="9">
        <v>5.8999999999999997E-2</v>
      </c>
    </row>
    <row r="234" spans="6:12" x14ac:dyDescent="0.25">
      <c r="F234">
        <v>23</v>
      </c>
      <c r="G234" s="10">
        <v>1.26E-4</v>
      </c>
      <c r="H234" s="9">
        <v>102.857</v>
      </c>
      <c r="I234" s="9">
        <v>61</v>
      </c>
      <c r="J234" s="9">
        <v>159</v>
      </c>
      <c r="K234" s="9">
        <v>-90</v>
      </c>
      <c r="L234" s="9">
        <v>2.5000000000000001E-2</v>
      </c>
    </row>
    <row r="235" spans="6:12" x14ac:dyDescent="0.25">
      <c r="F235">
        <v>24</v>
      </c>
      <c r="G235" s="10">
        <v>3.4200000000000002E-4</v>
      </c>
      <c r="H235" s="9">
        <v>75.158000000000001</v>
      </c>
      <c r="I235" s="9">
        <v>29</v>
      </c>
      <c r="J235" s="9">
        <v>155</v>
      </c>
      <c r="K235" s="9">
        <v>-90</v>
      </c>
      <c r="L235" s="9">
        <v>7.5999999999999998E-2</v>
      </c>
    </row>
  </sheetData>
  <phoneticPr fontId="5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20"/>
  <sheetViews>
    <sheetView tabSelected="1" zoomScale="85" zoomScaleNormal="85" workbookViewId="0">
      <selection activeCell="D4" sqref="D4:M8"/>
    </sheetView>
  </sheetViews>
  <sheetFormatPr defaultColWidth="9.109375" defaultRowHeight="13.8" x14ac:dyDescent="0.25"/>
  <cols>
    <col min="2" max="2" width="20" customWidth="1"/>
    <col min="3" max="3" width="17.44140625" customWidth="1"/>
    <col min="5" max="5" width="10.5546875" customWidth="1"/>
    <col min="6" max="6" width="15.109375" bestFit="1" customWidth="1"/>
    <col min="8" max="8" width="13" customWidth="1"/>
    <col min="10" max="10" width="9.44140625" bestFit="1" customWidth="1"/>
    <col min="11" max="11" width="13.44140625" bestFit="1" customWidth="1"/>
    <col min="12" max="12" width="10.33203125" bestFit="1" customWidth="1"/>
  </cols>
  <sheetData>
    <row r="1" spans="1:13" x14ac:dyDescent="0.25">
      <c r="A1" t="s">
        <v>42</v>
      </c>
      <c r="B1" s="3" t="s">
        <v>1</v>
      </c>
      <c r="C1" s="3" t="s">
        <v>3</v>
      </c>
      <c r="D1" s="3" t="s">
        <v>25</v>
      </c>
      <c r="E1" s="3" t="s">
        <v>24</v>
      </c>
      <c r="F1" s="3" t="s">
        <v>8</v>
      </c>
      <c r="G1" s="3" t="s">
        <v>18</v>
      </c>
      <c r="H1" s="3" t="s">
        <v>19</v>
      </c>
      <c r="I1" s="3" t="s">
        <v>20</v>
      </c>
      <c r="J1" s="3" t="s">
        <v>21</v>
      </c>
      <c r="K1" s="3" t="s">
        <v>22</v>
      </c>
      <c r="L1" s="3" t="s">
        <v>23</v>
      </c>
    </row>
    <row r="2" spans="1:13" s="11" customFormat="1" x14ac:dyDescent="0.25">
      <c r="B2" s="1" t="s">
        <v>389</v>
      </c>
      <c r="C2" s="5" t="s">
        <v>392</v>
      </c>
      <c r="D2" s="11" t="s">
        <v>393</v>
      </c>
      <c r="E2" s="1" t="s">
        <v>391</v>
      </c>
      <c r="F2" t="s">
        <v>28</v>
      </c>
      <c r="G2" s="11">
        <v>3</v>
      </c>
      <c r="H2" s="11">
        <v>159.09100000000001</v>
      </c>
      <c r="I2" s="11">
        <v>10.497652</v>
      </c>
      <c r="J2" s="11">
        <v>3</v>
      </c>
      <c r="K2" s="11">
        <v>138.636</v>
      </c>
      <c r="L2" s="11">
        <v>9.1847960000000004</v>
      </c>
    </row>
    <row r="3" spans="1:13" x14ac:dyDescent="0.25">
      <c r="B3" s="3"/>
      <c r="C3" s="3"/>
      <c r="D3" s="3"/>
      <c r="E3" s="3"/>
      <c r="F3" s="3"/>
      <c r="G3" s="3"/>
      <c r="H3" s="3"/>
      <c r="I3" s="3"/>
      <c r="J3" s="3"/>
      <c r="K3" s="3"/>
      <c r="L3" s="3"/>
    </row>
    <row r="4" spans="1:13" x14ac:dyDescent="0.25">
      <c r="B4" s="3"/>
      <c r="C4" s="3"/>
      <c r="E4" t="s">
        <v>373</v>
      </c>
      <c r="F4" t="s">
        <v>374</v>
      </c>
      <c r="G4" t="s">
        <v>375</v>
      </c>
      <c r="H4" t="s">
        <v>376</v>
      </c>
      <c r="I4" t="s">
        <v>377</v>
      </c>
      <c r="J4" t="s">
        <v>378</v>
      </c>
      <c r="L4" t="s">
        <v>379</v>
      </c>
      <c r="M4" t="s">
        <v>380</v>
      </c>
    </row>
    <row r="5" spans="1:13" x14ac:dyDescent="0.25">
      <c r="B5" s="3"/>
      <c r="C5" s="3"/>
      <c r="D5">
        <v>1</v>
      </c>
      <c r="E5" s="9">
        <v>105.601</v>
      </c>
      <c r="F5" s="9">
        <v>1.272</v>
      </c>
      <c r="G5" s="9">
        <v>0</v>
      </c>
      <c r="H5" s="9">
        <v>177</v>
      </c>
      <c r="I5" s="9">
        <v>-90</v>
      </c>
      <c r="J5" s="9">
        <v>138.636</v>
      </c>
      <c r="L5" s="9">
        <v>138.636</v>
      </c>
      <c r="M5">
        <f>1.732*J6</f>
        <v>9.1847960000000004</v>
      </c>
    </row>
    <row r="6" spans="1:13" x14ac:dyDescent="0.25">
      <c r="B6" s="3"/>
      <c r="C6" s="3"/>
      <c r="D6">
        <v>2</v>
      </c>
      <c r="E6" s="9">
        <v>4.5910000000000002</v>
      </c>
      <c r="F6" s="9">
        <v>161</v>
      </c>
      <c r="G6" s="9">
        <v>54</v>
      </c>
      <c r="H6" s="9">
        <v>253</v>
      </c>
      <c r="I6" s="9">
        <v>-90</v>
      </c>
      <c r="J6" s="9">
        <v>5.3029999999999999</v>
      </c>
      <c r="L6" s="9">
        <v>159.09100000000001</v>
      </c>
      <c r="M6">
        <f>1.732*J8</f>
        <v>10.497652</v>
      </c>
    </row>
    <row r="7" spans="1:13" x14ac:dyDescent="0.25">
      <c r="B7" s="3"/>
      <c r="C7" s="3"/>
      <c r="D7">
        <v>3</v>
      </c>
      <c r="E7" s="9">
        <v>121.09699999999999</v>
      </c>
      <c r="F7" s="9">
        <v>122.45</v>
      </c>
      <c r="G7" s="9">
        <v>78</v>
      </c>
      <c r="H7" s="9">
        <v>186.667</v>
      </c>
      <c r="I7" s="9">
        <v>-90</v>
      </c>
      <c r="J7" s="9">
        <v>159.09100000000001</v>
      </c>
    </row>
    <row r="8" spans="1:13" x14ac:dyDescent="0.25">
      <c r="B8" s="3"/>
      <c r="C8" s="3"/>
      <c r="D8">
        <v>4</v>
      </c>
      <c r="E8" s="9">
        <v>5.165</v>
      </c>
      <c r="F8" s="9">
        <v>197.40700000000001</v>
      </c>
      <c r="G8" s="9">
        <v>158</v>
      </c>
      <c r="H8" s="9">
        <v>222.667</v>
      </c>
      <c r="I8" s="9">
        <v>-90</v>
      </c>
      <c r="J8" s="9">
        <v>6.0609999999999999</v>
      </c>
    </row>
    <row r="9" spans="1:13" x14ac:dyDescent="0.25">
      <c r="B9" s="3"/>
      <c r="C9" s="3"/>
      <c r="D9" s="3"/>
      <c r="E9" s="3"/>
      <c r="F9" s="3"/>
      <c r="G9" s="3"/>
      <c r="H9" s="3"/>
      <c r="I9" s="3"/>
      <c r="J9" s="3"/>
      <c r="K9" s="3"/>
      <c r="L9" s="3"/>
    </row>
    <row r="10" spans="1:13" x14ac:dyDescent="0.25"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</row>
    <row r="11" spans="1:13" x14ac:dyDescent="0.25"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</row>
    <row r="12" spans="1:13" s="3" customFormat="1" x14ac:dyDescent="0.25">
      <c r="B12" s="1" t="s">
        <v>139</v>
      </c>
      <c r="C12" s="5" t="s">
        <v>392</v>
      </c>
      <c r="D12" s="11" t="s">
        <v>393</v>
      </c>
      <c r="E12" s="1" t="s">
        <v>141</v>
      </c>
      <c r="F12" t="s">
        <v>28</v>
      </c>
      <c r="G12" s="11">
        <v>3</v>
      </c>
      <c r="H12" s="11">
        <v>15.878</v>
      </c>
      <c r="I12" s="11">
        <v>8.725816</v>
      </c>
      <c r="J12" s="11">
        <v>3</v>
      </c>
      <c r="K12" s="12">
        <v>27.481000000000002</v>
      </c>
      <c r="L12" s="12">
        <v>6.8743080000000001</v>
      </c>
    </row>
    <row r="13" spans="1:13" x14ac:dyDescent="0.25"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</row>
    <row r="14" spans="1:13" x14ac:dyDescent="0.25">
      <c r="B14" s="3"/>
      <c r="C14" s="3"/>
      <c r="E14" t="s">
        <v>373</v>
      </c>
      <c r="F14" t="s">
        <v>374</v>
      </c>
      <c r="G14" t="s">
        <v>375</v>
      </c>
      <c r="H14" t="s">
        <v>376</v>
      </c>
      <c r="I14" t="s">
        <v>377</v>
      </c>
      <c r="J14" t="s">
        <v>378</v>
      </c>
      <c r="L14" t="s">
        <v>379</v>
      </c>
      <c r="M14" t="s">
        <v>380</v>
      </c>
    </row>
    <row r="15" spans="1:13" x14ac:dyDescent="0.25">
      <c r="B15" s="3"/>
      <c r="C15" s="3"/>
      <c r="D15">
        <v>1</v>
      </c>
      <c r="E15" s="9">
        <v>2.4470000000000001</v>
      </c>
      <c r="F15" s="9">
        <v>196.857</v>
      </c>
      <c r="G15" s="9">
        <v>3</v>
      </c>
      <c r="H15" s="9">
        <v>203.667</v>
      </c>
      <c r="I15" s="9">
        <v>-90</v>
      </c>
      <c r="J15" s="9">
        <v>15.878</v>
      </c>
      <c r="L15" s="9">
        <v>15.878</v>
      </c>
      <c r="M15">
        <f>1.732*J16</f>
        <v>8.725816</v>
      </c>
    </row>
    <row r="16" spans="1:13" s="11" customFormat="1" x14ac:dyDescent="0.25">
      <c r="D16">
        <v>2</v>
      </c>
      <c r="E16" s="9">
        <v>0.79200000000000004</v>
      </c>
      <c r="F16" s="9">
        <v>202.41200000000001</v>
      </c>
      <c r="G16" s="9">
        <v>0</v>
      </c>
      <c r="H16" s="9">
        <v>223</v>
      </c>
      <c r="I16" s="9">
        <v>-90</v>
      </c>
      <c r="J16" s="9">
        <v>5.0380000000000003</v>
      </c>
      <c r="K16"/>
      <c r="L16" s="9">
        <v>27.481000000000002</v>
      </c>
      <c r="M16">
        <f>1.732*J18</f>
        <v>6.8743080000000001</v>
      </c>
    </row>
    <row r="17" spans="2:13" s="11" customFormat="1" x14ac:dyDescent="0.25">
      <c r="D17">
        <v>3</v>
      </c>
      <c r="E17" s="9">
        <v>4.2190000000000003</v>
      </c>
      <c r="F17" s="9">
        <v>251.20599999999999</v>
      </c>
      <c r="G17" s="9">
        <v>3</v>
      </c>
      <c r="H17" s="9">
        <v>255</v>
      </c>
      <c r="I17" s="9">
        <v>-90</v>
      </c>
      <c r="J17" s="9">
        <v>27.481000000000002</v>
      </c>
      <c r="K17"/>
      <c r="L17"/>
      <c r="M17"/>
    </row>
    <row r="18" spans="2:13" s="11" customFormat="1" x14ac:dyDescent="0.25">
      <c r="D18">
        <v>4</v>
      </c>
      <c r="E18" s="9">
        <v>0.629</v>
      </c>
      <c r="F18" s="9">
        <v>201.38300000000001</v>
      </c>
      <c r="G18" s="9">
        <v>0</v>
      </c>
      <c r="H18" s="9">
        <v>225</v>
      </c>
      <c r="I18" s="9">
        <v>-90</v>
      </c>
      <c r="J18" s="9">
        <v>3.9689999999999999</v>
      </c>
      <c r="K18"/>
      <c r="L18"/>
      <c r="M18"/>
    </row>
    <row r="19" spans="2:13" s="11" customFormat="1" x14ac:dyDescent="0.25"/>
    <row r="20" spans="2:13" s="11" customFormat="1" x14ac:dyDescent="0.25"/>
    <row r="21" spans="2:13" s="11" customFormat="1" ht="16.95" customHeight="1" x14ac:dyDescent="0.25">
      <c r="B21" s="11" t="s">
        <v>400</v>
      </c>
      <c r="C21" s="11" t="s">
        <v>401</v>
      </c>
      <c r="D21" s="11" t="s">
        <v>402</v>
      </c>
      <c r="E21" s="1" t="s">
        <v>399</v>
      </c>
      <c r="F21" s="11" t="s">
        <v>28</v>
      </c>
      <c r="G21" s="11">
        <v>3</v>
      </c>
      <c r="H21" s="11">
        <v>20.863</v>
      </c>
      <c r="I21" s="11">
        <v>5.1838759999999997</v>
      </c>
      <c r="J21" s="11">
        <v>3</v>
      </c>
      <c r="K21" s="11">
        <v>9.6829999999999998</v>
      </c>
      <c r="L21" s="11">
        <v>2.2862400000000003</v>
      </c>
    </row>
    <row r="22" spans="2:13" s="11" customFormat="1" x14ac:dyDescent="0.25"/>
    <row r="23" spans="2:13" s="11" customFormat="1" x14ac:dyDescent="0.25">
      <c r="D23"/>
      <c r="E23" t="s">
        <v>373</v>
      </c>
      <c r="F23" t="s">
        <v>374</v>
      </c>
      <c r="G23" t="s">
        <v>375</v>
      </c>
      <c r="H23" t="s">
        <v>376</v>
      </c>
      <c r="I23" t="s">
        <v>377</v>
      </c>
      <c r="J23" t="s">
        <v>378</v>
      </c>
      <c r="K23"/>
      <c r="L23" t="s">
        <v>379</v>
      </c>
      <c r="M23" t="s">
        <v>380</v>
      </c>
    </row>
    <row r="24" spans="2:13" s="11" customFormat="1" x14ac:dyDescent="0.25">
      <c r="D24">
        <v>1</v>
      </c>
      <c r="E24" s="9">
        <v>1.8440000000000001</v>
      </c>
      <c r="F24" s="9">
        <v>1.1180000000000001</v>
      </c>
      <c r="G24" s="9">
        <v>0</v>
      </c>
      <c r="H24" s="9">
        <v>150.667</v>
      </c>
      <c r="I24" s="9">
        <v>-90</v>
      </c>
      <c r="J24" s="9">
        <v>20.863</v>
      </c>
      <c r="K24"/>
      <c r="L24" s="9">
        <v>20.863</v>
      </c>
      <c r="M24">
        <f>1.732*J25</f>
        <v>5.1838759999999997</v>
      </c>
    </row>
    <row r="25" spans="2:13" s="11" customFormat="1" x14ac:dyDescent="0.25">
      <c r="D25">
        <v>2</v>
      </c>
      <c r="E25" s="9">
        <v>0.27100000000000002</v>
      </c>
      <c r="F25" s="9">
        <v>0.314</v>
      </c>
      <c r="G25" s="9">
        <v>0</v>
      </c>
      <c r="H25" s="9">
        <v>11</v>
      </c>
      <c r="I25" s="9">
        <v>-90</v>
      </c>
      <c r="J25" s="9">
        <v>2.9929999999999999</v>
      </c>
      <c r="K25"/>
      <c r="L25" s="9">
        <v>9.6829999999999998</v>
      </c>
      <c r="M25">
        <f>1.732*J27</f>
        <v>2.2862400000000003</v>
      </c>
    </row>
    <row r="26" spans="2:13" s="11" customFormat="1" x14ac:dyDescent="0.25">
      <c r="D26">
        <v>3</v>
      </c>
      <c r="E26" s="9">
        <v>0.86</v>
      </c>
      <c r="F26" s="9">
        <v>176.21899999999999</v>
      </c>
      <c r="G26" s="9">
        <v>22</v>
      </c>
      <c r="H26" s="9">
        <v>219.333</v>
      </c>
      <c r="I26" s="9">
        <v>-90</v>
      </c>
      <c r="J26" s="9">
        <v>9.6829999999999998</v>
      </c>
      <c r="K26"/>
      <c r="L26"/>
      <c r="M26"/>
    </row>
    <row r="27" spans="2:13" s="11" customFormat="1" x14ac:dyDescent="0.25">
      <c r="D27">
        <v>4</v>
      </c>
      <c r="E27" s="9">
        <v>0.124</v>
      </c>
      <c r="F27" s="9">
        <v>0.16700000000000001</v>
      </c>
      <c r="G27" s="9">
        <v>0</v>
      </c>
      <c r="H27" s="9">
        <v>2.6669999999999998</v>
      </c>
      <c r="I27" s="9">
        <v>-90</v>
      </c>
      <c r="J27" s="9">
        <v>1.32</v>
      </c>
      <c r="K27"/>
      <c r="L27"/>
      <c r="M27"/>
    </row>
    <row r="28" spans="2:13" s="11" customFormat="1" x14ac:dyDescent="0.25"/>
    <row r="29" spans="2:13" s="11" customFormat="1" x14ac:dyDescent="0.25"/>
    <row r="30" spans="2:13" s="11" customFormat="1" x14ac:dyDescent="0.25">
      <c r="B30" s="1"/>
      <c r="C30" s="5"/>
      <c r="E30" s="1"/>
    </row>
    <row r="31" spans="2:13" s="11" customFormat="1" x14ac:dyDescent="0.25">
      <c r="B31" s="11" t="s">
        <v>447</v>
      </c>
      <c r="C31" s="11" t="s">
        <v>392</v>
      </c>
      <c r="D31" s="11" t="s">
        <v>393</v>
      </c>
      <c r="E31" s="11" t="s">
        <v>34</v>
      </c>
      <c r="F31" s="11" t="s">
        <v>28</v>
      </c>
      <c r="G31" s="11">
        <v>3</v>
      </c>
      <c r="H31" s="11">
        <v>0.27800000000000002</v>
      </c>
      <c r="I31" s="11">
        <f>1.732*0.022</f>
        <v>3.8103999999999999E-2</v>
      </c>
      <c r="J31" s="11">
        <v>3</v>
      </c>
      <c r="K31" s="11">
        <v>0.17499999999999999</v>
      </c>
      <c r="L31" s="11">
        <f>1.732*0.016</f>
        <v>2.7712000000000001E-2</v>
      </c>
    </row>
    <row r="32" spans="2:13" s="11" customFormat="1" x14ac:dyDescent="0.25"/>
    <row r="33" spans="2:13" s="11" customFormat="1" x14ac:dyDescent="0.25">
      <c r="B33" s="1" t="s">
        <v>449</v>
      </c>
      <c r="C33" s="11" t="s">
        <v>401</v>
      </c>
      <c r="D33" s="11" t="s">
        <v>402</v>
      </c>
      <c r="E33" s="1" t="s">
        <v>451</v>
      </c>
      <c r="F33" t="s">
        <v>28</v>
      </c>
      <c r="G33" s="11">
        <v>3</v>
      </c>
      <c r="H33" s="9">
        <v>60.226999999999997</v>
      </c>
      <c r="I33">
        <v>7.0856120000000002</v>
      </c>
      <c r="J33" s="11">
        <v>3</v>
      </c>
      <c r="K33" s="11">
        <v>35.908999999999999</v>
      </c>
      <c r="L33" s="11">
        <v>1.9675519999999997</v>
      </c>
    </row>
    <row r="34" spans="2:13" s="11" customFormat="1" x14ac:dyDescent="0.25"/>
    <row r="35" spans="2:13" s="11" customFormat="1" x14ac:dyDescent="0.25">
      <c r="D35"/>
      <c r="E35" t="s">
        <v>373</v>
      </c>
      <c r="F35" t="s">
        <v>374</v>
      </c>
      <c r="G35" t="s">
        <v>375</v>
      </c>
      <c r="H35" t="s">
        <v>376</v>
      </c>
      <c r="I35" t="s">
        <v>377</v>
      </c>
      <c r="J35" t="s">
        <v>378</v>
      </c>
      <c r="K35"/>
      <c r="L35" t="s">
        <v>379</v>
      </c>
      <c r="M35" t="s">
        <v>380</v>
      </c>
    </row>
    <row r="36" spans="2:13" s="11" customFormat="1" x14ac:dyDescent="0.25">
      <c r="D36">
        <v>1</v>
      </c>
      <c r="E36" s="9">
        <v>8.2129999999999992</v>
      </c>
      <c r="F36" s="9">
        <v>122.881</v>
      </c>
      <c r="G36" s="9">
        <v>84</v>
      </c>
      <c r="H36" s="9">
        <v>153</v>
      </c>
      <c r="I36" s="9">
        <v>-90</v>
      </c>
      <c r="J36" s="9">
        <v>35.908999999999999</v>
      </c>
      <c r="K36"/>
      <c r="L36" s="9">
        <v>35.908999999999999</v>
      </c>
      <c r="M36">
        <f>1.732*J37</f>
        <v>1.9675519999999997</v>
      </c>
    </row>
    <row r="37" spans="2:13" s="11" customFormat="1" x14ac:dyDescent="0.25">
      <c r="D37">
        <v>2</v>
      </c>
      <c r="E37" s="9">
        <v>0.31</v>
      </c>
      <c r="F37" s="9">
        <v>22.5</v>
      </c>
      <c r="G37" s="9">
        <v>0</v>
      </c>
      <c r="H37" s="9">
        <v>79</v>
      </c>
      <c r="I37" s="9">
        <v>-90</v>
      </c>
      <c r="J37" s="9">
        <v>1.1359999999999999</v>
      </c>
      <c r="K37"/>
      <c r="L37" s="9">
        <v>60.226999999999997</v>
      </c>
      <c r="M37">
        <f>1.732*J39</f>
        <v>7.0856120000000002</v>
      </c>
    </row>
    <row r="38" spans="2:13" s="11" customFormat="1" x14ac:dyDescent="0.25">
      <c r="D38">
        <v>3</v>
      </c>
      <c r="E38" s="9">
        <v>13.74</v>
      </c>
      <c r="F38" s="9">
        <v>163.929</v>
      </c>
      <c r="G38" s="9">
        <v>78</v>
      </c>
      <c r="H38" s="9">
        <v>213</v>
      </c>
      <c r="I38" s="9">
        <v>-90</v>
      </c>
      <c r="J38" s="9">
        <v>60.226999999999997</v>
      </c>
      <c r="K38"/>
      <c r="L38"/>
      <c r="M38"/>
    </row>
    <row r="39" spans="2:13" s="11" customFormat="1" x14ac:dyDescent="0.25">
      <c r="D39">
        <v>4</v>
      </c>
      <c r="E39" s="9">
        <v>0.98099999999999998</v>
      </c>
      <c r="F39" s="9">
        <v>33.420999999999999</v>
      </c>
      <c r="G39" s="9">
        <v>8</v>
      </c>
      <c r="H39" s="9">
        <v>73</v>
      </c>
      <c r="I39" s="9">
        <v>-90</v>
      </c>
      <c r="J39" s="9">
        <v>4.0910000000000002</v>
      </c>
      <c r="K39"/>
      <c r="L39"/>
      <c r="M39"/>
    </row>
    <row r="40" spans="2:13" s="11" customFormat="1" x14ac:dyDescent="0.25"/>
    <row r="41" spans="2:13" s="11" customFormat="1" x14ac:dyDescent="0.25">
      <c r="B41" s="1" t="s">
        <v>452</v>
      </c>
      <c r="C41" s="1" t="s">
        <v>454</v>
      </c>
      <c r="D41" s="11" t="s">
        <v>455</v>
      </c>
      <c r="E41" s="1" t="s">
        <v>163</v>
      </c>
      <c r="F41" t="s">
        <v>28</v>
      </c>
      <c r="G41" s="11">
        <v>3</v>
      </c>
      <c r="H41" s="11">
        <v>86.712999999999994</v>
      </c>
      <c r="I41" s="11">
        <v>1.2106679999999999</v>
      </c>
      <c r="J41" s="11">
        <v>3</v>
      </c>
      <c r="K41" s="11">
        <v>146.154</v>
      </c>
      <c r="L41" s="11">
        <v>9.6888079999999999</v>
      </c>
    </row>
    <row r="42" spans="2:13" s="11" customFormat="1" x14ac:dyDescent="0.25">
      <c r="B42" s="1"/>
      <c r="C42" s="5"/>
      <c r="E42" s="1"/>
    </row>
    <row r="43" spans="2:13" s="11" customFormat="1" x14ac:dyDescent="0.25">
      <c r="D43"/>
      <c r="E43" t="s">
        <v>373</v>
      </c>
      <c r="F43" t="s">
        <v>374</v>
      </c>
      <c r="G43" t="s">
        <v>375</v>
      </c>
      <c r="H43" t="s">
        <v>376</v>
      </c>
      <c r="I43" t="s">
        <v>377</v>
      </c>
      <c r="J43" t="s">
        <v>378</v>
      </c>
      <c r="K43"/>
      <c r="L43" t="s">
        <v>379</v>
      </c>
      <c r="M43" t="s">
        <v>380</v>
      </c>
    </row>
    <row r="44" spans="2:13" s="11" customFormat="1" x14ac:dyDescent="0.25">
      <c r="D44">
        <v>1</v>
      </c>
      <c r="E44" s="9">
        <v>102.69499999999999</v>
      </c>
      <c r="F44" s="9">
        <v>95.59</v>
      </c>
      <c r="G44" s="9">
        <v>50</v>
      </c>
      <c r="H44" s="9">
        <v>135.333</v>
      </c>
      <c r="I44" s="9">
        <v>-90</v>
      </c>
      <c r="J44" s="9">
        <v>146.154</v>
      </c>
      <c r="K44"/>
      <c r="L44" s="9">
        <v>146.154</v>
      </c>
      <c r="M44">
        <f>1.732*J45</f>
        <v>9.6888079999999999</v>
      </c>
    </row>
    <row r="45" spans="2:13" s="11" customFormat="1" x14ac:dyDescent="0.25">
      <c r="D45">
        <v>2</v>
      </c>
      <c r="E45" s="9">
        <v>4.4009999999999998</v>
      </c>
      <c r="F45" s="9">
        <v>129.40700000000001</v>
      </c>
      <c r="G45" s="9">
        <v>74.332999999999998</v>
      </c>
      <c r="H45" s="9">
        <v>173.667</v>
      </c>
      <c r="I45" s="9">
        <v>-90</v>
      </c>
      <c r="J45" s="9">
        <v>5.5940000000000003</v>
      </c>
      <c r="K45"/>
      <c r="L45" s="9">
        <v>86.712999999999994</v>
      </c>
      <c r="M45">
        <f>1.732*J47</f>
        <v>1.2106679999999999</v>
      </c>
    </row>
    <row r="46" spans="2:13" s="11" customFormat="1" x14ac:dyDescent="0.25">
      <c r="D46">
        <v>3</v>
      </c>
      <c r="E46" s="9">
        <v>61.128</v>
      </c>
      <c r="F46" s="9">
        <v>162.429</v>
      </c>
      <c r="G46" s="9">
        <v>71.332999999999998</v>
      </c>
      <c r="H46" s="9">
        <v>221.333</v>
      </c>
      <c r="I46" s="9">
        <v>-90</v>
      </c>
      <c r="J46" s="9">
        <v>86.712999999999994</v>
      </c>
      <c r="K46"/>
      <c r="L46"/>
      <c r="M46"/>
    </row>
    <row r="47" spans="2:13" s="11" customFormat="1" x14ac:dyDescent="0.25">
      <c r="D47">
        <v>4</v>
      </c>
      <c r="E47" s="9">
        <v>0.97799999999999998</v>
      </c>
      <c r="F47" s="9">
        <v>46.667000000000002</v>
      </c>
      <c r="G47" s="9">
        <v>44.667000000000002</v>
      </c>
      <c r="H47" s="9">
        <v>48.667000000000002</v>
      </c>
      <c r="I47" s="9">
        <v>-90</v>
      </c>
      <c r="J47" s="9">
        <v>0.69899999999999995</v>
      </c>
      <c r="K47"/>
      <c r="L47"/>
      <c r="M47"/>
    </row>
    <row r="48" spans="2:13" s="11" customFormat="1" x14ac:dyDescent="0.25"/>
    <row r="49" spans="2:13" s="11" customFormat="1" x14ac:dyDescent="0.25"/>
    <row r="50" spans="2:13" s="11" customFormat="1" x14ac:dyDescent="0.25">
      <c r="B50" t="s">
        <v>305</v>
      </c>
      <c r="C50" t="s">
        <v>458</v>
      </c>
      <c r="D50" s="11" t="s">
        <v>393</v>
      </c>
      <c r="E50" t="s">
        <v>52</v>
      </c>
      <c r="F50" t="s">
        <v>28</v>
      </c>
      <c r="G50" s="11">
        <v>3</v>
      </c>
      <c r="H50" s="11">
        <v>71.350999999999999</v>
      </c>
      <c r="I50" s="11">
        <v>33.702987999999998</v>
      </c>
      <c r="J50" s="11">
        <v>3</v>
      </c>
      <c r="K50" s="11">
        <v>167.56800000000001</v>
      </c>
      <c r="L50" s="11">
        <v>11.233751999999999</v>
      </c>
    </row>
    <row r="51" spans="2:13" s="11" customFormat="1" x14ac:dyDescent="0.25"/>
    <row r="52" spans="2:13" s="11" customFormat="1" x14ac:dyDescent="0.25">
      <c r="D52"/>
      <c r="E52" t="s">
        <v>373</v>
      </c>
      <c r="F52" t="s">
        <v>374</v>
      </c>
      <c r="G52" t="s">
        <v>375</v>
      </c>
      <c r="H52" t="s">
        <v>376</v>
      </c>
      <c r="I52" t="s">
        <v>377</v>
      </c>
      <c r="J52" t="s">
        <v>378</v>
      </c>
      <c r="K52"/>
      <c r="L52" t="s">
        <v>379</v>
      </c>
      <c r="M52" t="s">
        <v>380</v>
      </c>
    </row>
    <row r="53" spans="2:13" s="11" customFormat="1" x14ac:dyDescent="0.25">
      <c r="D53">
        <v>1</v>
      </c>
      <c r="E53" s="9">
        <v>182.32300000000001</v>
      </c>
      <c r="F53" s="9">
        <v>175.29900000000001</v>
      </c>
      <c r="G53" s="9">
        <v>41</v>
      </c>
      <c r="H53" s="9">
        <v>183.667</v>
      </c>
      <c r="I53" s="9">
        <v>-90</v>
      </c>
      <c r="J53" s="9">
        <v>167.56800000000001</v>
      </c>
      <c r="K53"/>
      <c r="L53" s="9">
        <v>167.56800000000001</v>
      </c>
      <c r="M53">
        <f>1.732*J54</f>
        <v>11.233751999999999</v>
      </c>
    </row>
    <row r="54" spans="2:13" s="11" customFormat="1" x14ac:dyDescent="0.25">
      <c r="D54">
        <v>2</v>
      </c>
      <c r="E54" s="9">
        <v>8.1809999999999992</v>
      </c>
      <c r="F54" s="9">
        <v>43.381</v>
      </c>
      <c r="G54" s="9">
        <v>8</v>
      </c>
      <c r="H54" s="9">
        <v>142.667</v>
      </c>
      <c r="I54" s="9">
        <v>90</v>
      </c>
      <c r="J54" s="9">
        <v>6.4859999999999998</v>
      </c>
      <c r="K54"/>
      <c r="L54" s="9">
        <v>71.350999999999999</v>
      </c>
      <c r="M54">
        <f>1.732*J56</f>
        <v>33.702987999999998</v>
      </c>
    </row>
    <row r="55" spans="2:13" s="11" customFormat="1" x14ac:dyDescent="0.25">
      <c r="D55">
        <v>3</v>
      </c>
      <c r="E55" s="9">
        <v>78.305000000000007</v>
      </c>
      <c r="F55" s="9">
        <v>62.521999999999998</v>
      </c>
      <c r="G55" s="9">
        <v>8</v>
      </c>
      <c r="H55" s="9">
        <v>170.333</v>
      </c>
      <c r="I55" s="9">
        <v>-90</v>
      </c>
      <c r="J55" s="9">
        <v>71.350999999999999</v>
      </c>
      <c r="K55"/>
      <c r="L55"/>
      <c r="M55"/>
    </row>
    <row r="56" spans="2:13" s="11" customFormat="1" x14ac:dyDescent="0.25">
      <c r="D56">
        <v>4</v>
      </c>
      <c r="E56" s="9">
        <v>22.206</v>
      </c>
      <c r="F56" s="9">
        <v>65.701999999999998</v>
      </c>
      <c r="G56" s="9">
        <v>19</v>
      </c>
      <c r="H56" s="9">
        <v>142.667</v>
      </c>
      <c r="I56" s="9">
        <v>-90</v>
      </c>
      <c r="J56" s="9">
        <v>19.459</v>
      </c>
      <c r="K56"/>
      <c r="L56"/>
      <c r="M56"/>
    </row>
    <row r="57" spans="2:13" s="11" customFormat="1" x14ac:dyDescent="0.25"/>
    <row r="58" spans="2:13" s="11" customFormat="1" x14ac:dyDescent="0.25">
      <c r="B58" s="1" t="s">
        <v>482</v>
      </c>
      <c r="C58" s="5" t="s">
        <v>392</v>
      </c>
      <c r="E58" s="1" t="s">
        <v>481</v>
      </c>
      <c r="F58" t="s">
        <v>28</v>
      </c>
      <c r="G58" s="11">
        <v>3</v>
      </c>
      <c r="H58" s="11">
        <v>185.965</v>
      </c>
      <c r="I58" s="11">
        <v>21.270692</v>
      </c>
      <c r="J58" s="11">
        <v>3</v>
      </c>
      <c r="K58" s="11">
        <v>84.210999999999999</v>
      </c>
      <c r="L58" s="11">
        <v>12.155175999999999</v>
      </c>
    </row>
    <row r="59" spans="2:13" s="11" customFormat="1" x14ac:dyDescent="0.25"/>
    <row r="60" spans="2:13" s="11" customFormat="1" x14ac:dyDescent="0.25">
      <c r="D60"/>
      <c r="E60" t="s">
        <v>373</v>
      </c>
      <c r="F60" t="s">
        <v>374</v>
      </c>
      <c r="G60" t="s">
        <v>375</v>
      </c>
      <c r="H60" t="s">
        <v>376</v>
      </c>
      <c r="I60" t="s">
        <v>377</v>
      </c>
      <c r="J60" t="s">
        <v>378</v>
      </c>
      <c r="K60"/>
      <c r="L60" t="s">
        <v>379</v>
      </c>
      <c r="M60" t="s">
        <v>380</v>
      </c>
    </row>
    <row r="61" spans="2:13" s="11" customFormat="1" x14ac:dyDescent="0.25">
      <c r="D61">
        <v>1</v>
      </c>
      <c r="E61" s="9">
        <v>150.816</v>
      </c>
      <c r="F61" s="9">
        <v>6.2240000000000002</v>
      </c>
      <c r="G61" s="9">
        <v>0</v>
      </c>
      <c r="H61" s="9">
        <v>150.333</v>
      </c>
      <c r="I61" s="9">
        <v>-90</v>
      </c>
      <c r="J61" s="9">
        <v>84.210999999999999</v>
      </c>
      <c r="K61"/>
      <c r="L61" s="9">
        <v>84.210999999999999</v>
      </c>
      <c r="M61">
        <f>1.732*J62</f>
        <v>12.155175999999999</v>
      </c>
    </row>
    <row r="62" spans="2:13" s="11" customFormat="1" x14ac:dyDescent="0.25">
      <c r="D62">
        <v>2</v>
      </c>
      <c r="E62" s="9">
        <v>15.388999999999999</v>
      </c>
      <c r="F62" s="9">
        <v>88.332999999999998</v>
      </c>
      <c r="G62" s="9">
        <v>0</v>
      </c>
      <c r="H62" s="9">
        <v>147</v>
      </c>
      <c r="I62" s="9">
        <v>-90</v>
      </c>
      <c r="J62" s="9">
        <v>7.0179999999999998</v>
      </c>
      <c r="K62"/>
      <c r="L62" s="9">
        <v>185.965</v>
      </c>
      <c r="M62">
        <f>1.732*J64</f>
        <v>21.270692</v>
      </c>
    </row>
    <row r="63" spans="2:13" s="11" customFormat="1" x14ac:dyDescent="0.25">
      <c r="D63">
        <v>3</v>
      </c>
      <c r="E63" s="9">
        <v>329.33199999999999</v>
      </c>
      <c r="F63" s="9">
        <v>20.704000000000001</v>
      </c>
      <c r="G63" s="9">
        <v>3.3330000000000002</v>
      </c>
      <c r="H63" s="9">
        <v>255</v>
      </c>
      <c r="I63" s="9">
        <v>-90</v>
      </c>
      <c r="J63" s="9">
        <v>185.965</v>
      </c>
      <c r="K63"/>
      <c r="L63"/>
      <c r="M63"/>
    </row>
    <row r="64" spans="2:13" s="11" customFormat="1" x14ac:dyDescent="0.25">
      <c r="D64">
        <v>4</v>
      </c>
      <c r="E64" s="9">
        <v>24.623000000000001</v>
      </c>
      <c r="F64" s="9">
        <v>93.875</v>
      </c>
      <c r="G64" s="9">
        <v>55</v>
      </c>
      <c r="H64" s="9">
        <v>109</v>
      </c>
      <c r="I64" s="9">
        <v>-90</v>
      </c>
      <c r="J64" s="9">
        <v>12.281000000000001</v>
      </c>
      <c r="K64"/>
      <c r="L64"/>
      <c r="M64"/>
    </row>
    <row r="65" spans="2:13" s="11" customFormat="1" x14ac:dyDescent="0.25"/>
    <row r="66" spans="2:13" s="11" customFormat="1" x14ac:dyDescent="0.25">
      <c r="B66" t="s">
        <v>496</v>
      </c>
      <c r="C66" s="5" t="s">
        <v>485</v>
      </c>
      <c r="D66" s="1" t="s">
        <v>486</v>
      </c>
      <c r="E66" s="1" t="s">
        <v>484</v>
      </c>
      <c r="F66" t="s">
        <v>28</v>
      </c>
      <c r="G66" s="11">
        <v>3</v>
      </c>
      <c r="H66" s="11">
        <v>53.606999999999999</v>
      </c>
      <c r="I66" s="11">
        <v>4.2589880000000004</v>
      </c>
      <c r="J66" s="11">
        <v>3</v>
      </c>
      <c r="K66" s="11">
        <v>30</v>
      </c>
      <c r="L66" s="11">
        <v>7.2397599999999995</v>
      </c>
    </row>
    <row r="67" spans="2:13" s="11" customFormat="1" x14ac:dyDescent="0.25"/>
    <row r="68" spans="2:13" s="11" customFormat="1" x14ac:dyDescent="0.25">
      <c r="D68"/>
      <c r="E68" t="s">
        <v>373</v>
      </c>
      <c r="F68" t="s">
        <v>374</v>
      </c>
      <c r="G68" t="s">
        <v>375</v>
      </c>
      <c r="H68" t="s">
        <v>376</v>
      </c>
      <c r="I68" t="s">
        <v>377</v>
      </c>
      <c r="J68" t="s">
        <v>378</v>
      </c>
      <c r="K68"/>
      <c r="L68" t="s">
        <v>379</v>
      </c>
      <c r="M68" t="s">
        <v>380</v>
      </c>
    </row>
    <row r="69" spans="2:13" s="11" customFormat="1" x14ac:dyDescent="0.25">
      <c r="D69">
        <v>1</v>
      </c>
      <c r="E69" s="9">
        <v>7.4379999999999997</v>
      </c>
      <c r="F69" s="9">
        <v>0.53700000000000003</v>
      </c>
      <c r="G69" s="9">
        <v>0</v>
      </c>
      <c r="H69" s="9">
        <v>60.667000000000002</v>
      </c>
      <c r="I69" s="9">
        <v>-90</v>
      </c>
      <c r="J69" s="9">
        <v>30</v>
      </c>
      <c r="K69"/>
      <c r="L69" s="9">
        <v>30</v>
      </c>
      <c r="M69">
        <f>1.732*J70</f>
        <v>7.2397599999999995</v>
      </c>
    </row>
    <row r="70" spans="2:13" s="11" customFormat="1" x14ac:dyDescent="0.25">
      <c r="D70">
        <v>2</v>
      </c>
      <c r="E70" s="9">
        <v>1.0880000000000001</v>
      </c>
      <c r="F70" s="9">
        <v>13.5</v>
      </c>
      <c r="G70" s="9">
        <v>0</v>
      </c>
      <c r="H70" s="9">
        <v>120.333</v>
      </c>
      <c r="I70" s="9">
        <v>-90</v>
      </c>
      <c r="J70" s="9">
        <v>4.18</v>
      </c>
      <c r="K70"/>
      <c r="L70" s="9">
        <v>53.606999999999999</v>
      </c>
      <c r="M70">
        <f>1.732*J72</f>
        <v>4.2589880000000004</v>
      </c>
    </row>
    <row r="71" spans="2:13" s="11" customFormat="1" x14ac:dyDescent="0.25">
      <c r="D71">
        <v>3</v>
      </c>
      <c r="E71" s="9">
        <v>13.242000000000001</v>
      </c>
      <c r="F71" s="9">
        <v>139.53299999999999</v>
      </c>
      <c r="G71" s="9">
        <v>5.3330000000000002</v>
      </c>
      <c r="H71" s="9">
        <v>189</v>
      </c>
      <c r="I71" s="9">
        <v>-90</v>
      </c>
      <c r="J71" s="9">
        <v>53.606999999999999</v>
      </c>
      <c r="K71"/>
      <c r="L71"/>
      <c r="M71"/>
    </row>
    <row r="72" spans="2:13" s="11" customFormat="1" x14ac:dyDescent="0.25">
      <c r="D72">
        <v>4</v>
      </c>
      <c r="E72" s="9">
        <v>0.66500000000000004</v>
      </c>
      <c r="F72" s="9">
        <v>1.9390000000000001</v>
      </c>
      <c r="G72" s="9">
        <v>0</v>
      </c>
      <c r="H72" s="9">
        <v>10.667</v>
      </c>
      <c r="I72" s="9">
        <v>-90</v>
      </c>
      <c r="J72" s="9">
        <v>2.4590000000000001</v>
      </c>
      <c r="K72"/>
      <c r="L72"/>
      <c r="M72"/>
    </row>
    <row r="73" spans="2:13" s="11" customFormat="1" x14ac:dyDescent="0.25">
      <c r="D73"/>
      <c r="E73" s="9"/>
      <c r="F73" s="9"/>
      <c r="G73" s="9"/>
      <c r="H73" s="9"/>
      <c r="I73" s="9"/>
      <c r="J73" s="9"/>
      <c r="K73"/>
      <c r="L73"/>
      <c r="M73"/>
    </row>
    <row r="74" spans="2:13" s="11" customFormat="1" x14ac:dyDescent="0.25">
      <c r="B74" s="1" t="s">
        <v>497</v>
      </c>
      <c r="C74" s="5" t="s">
        <v>485</v>
      </c>
      <c r="D74" s="1" t="s">
        <v>486</v>
      </c>
      <c r="E74" s="1" t="s">
        <v>499</v>
      </c>
      <c r="F74" t="s">
        <v>28</v>
      </c>
      <c r="G74" s="11">
        <v>3</v>
      </c>
      <c r="H74" s="11">
        <v>0.40500000000000003</v>
      </c>
      <c r="I74" s="11">
        <v>3.2908E-2</v>
      </c>
      <c r="J74" s="11">
        <v>3</v>
      </c>
      <c r="K74" s="11">
        <v>0.498</v>
      </c>
      <c r="L74" s="11">
        <v>3.8103999999999999E-2</v>
      </c>
    </row>
    <row r="75" spans="2:13" s="11" customFormat="1" x14ac:dyDescent="0.25"/>
    <row r="76" spans="2:13" s="11" customFormat="1" x14ac:dyDescent="0.25">
      <c r="D76"/>
      <c r="E76" t="s">
        <v>373</v>
      </c>
      <c r="F76" t="s">
        <v>374</v>
      </c>
      <c r="G76" t="s">
        <v>375</v>
      </c>
      <c r="H76" t="s">
        <v>376</v>
      </c>
      <c r="I76" t="s">
        <v>377</v>
      </c>
      <c r="J76" t="s">
        <v>378</v>
      </c>
      <c r="K76"/>
      <c r="L76" t="s">
        <v>379</v>
      </c>
      <c r="M76" t="s">
        <v>380</v>
      </c>
    </row>
    <row r="77" spans="2:13" s="11" customFormat="1" x14ac:dyDescent="0.25">
      <c r="D77">
        <v>1</v>
      </c>
      <c r="E77" s="9">
        <v>2E-3</v>
      </c>
      <c r="F77" s="9">
        <v>29.169</v>
      </c>
      <c r="G77" s="9">
        <v>21</v>
      </c>
      <c r="H77" s="9">
        <v>216.333</v>
      </c>
      <c r="I77" s="9">
        <v>-90</v>
      </c>
      <c r="J77" s="9">
        <v>0.498</v>
      </c>
      <c r="K77"/>
      <c r="L77" s="9">
        <v>0.498</v>
      </c>
      <c r="M77">
        <f>1.732*J79</f>
        <v>3.8103999999999999E-2</v>
      </c>
    </row>
    <row r="78" spans="2:13" s="11" customFormat="1" x14ac:dyDescent="0.25">
      <c r="D78">
        <v>2</v>
      </c>
      <c r="E78" s="9">
        <v>1E-3</v>
      </c>
      <c r="F78" s="9">
        <v>48.853999999999999</v>
      </c>
      <c r="G78" s="9">
        <v>19</v>
      </c>
      <c r="H78" s="9">
        <v>175.667</v>
      </c>
      <c r="I78" s="9">
        <v>-90</v>
      </c>
      <c r="J78" s="9">
        <v>0.40500000000000003</v>
      </c>
      <c r="K78"/>
      <c r="L78" s="9">
        <v>0.40500000000000003</v>
      </c>
      <c r="M78">
        <f>1.732*J80</f>
        <v>3.2908E-2</v>
      </c>
    </row>
    <row r="79" spans="2:13" s="11" customFormat="1" x14ac:dyDescent="0.25">
      <c r="D79">
        <v>3</v>
      </c>
      <c r="E79" s="10">
        <v>7.6520000000000006E-5</v>
      </c>
      <c r="F79" s="9">
        <v>198.208</v>
      </c>
      <c r="G79" s="9">
        <v>10</v>
      </c>
      <c r="H79" s="9">
        <v>255</v>
      </c>
      <c r="I79" s="9">
        <v>-90</v>
      </c>
      <c r="J79" s="9">
        <v>2.1999999999999999E-2</v>
      </c>
      <c r="K79"/>
      <c r="L79"/>
      <c r="M79"/>
    </row>
    <row r="80" spans="2:13" s="11" customFormat="1" x14ac:dyDescent="0.25">
      <c r="D80">
        <v>4</v>
      </c>
      <c r="E80" s="10">
        <v>6.6959999999999996E-5</v>
      </c>
      <c r="F80" s="9">
        <v>145.762</v>
      </c>
      <c r="G80" s="9">
        <v>16</v>
      </c>
      <c r="H80" s="9">
        <v>255</v>
      </c>
      <c r="I80" s="9">
        <v>-90</v>
      </c>
      <c r="J80" s="9">
        <v>1.9E-2</v>
      </c>
      <c r="K80"/>
      <c r="L80"/>
      <c r="M80"/>
    </row>
    <row r="81" spans="2:13" s="11" customFormat="1" x14ac:dyDescent="0.25"/>
    <row r="82" spans="2:13" s="11" customFormat="1" x14ac:dyDescent="0.25"/>
    <row r="83" spans="2:13" s="11" customFormat="1" ht="15.75" customHeight="1" x14ac:dyDescent="0.25"/>
    <row r="84" spans="2:13" s="11" customFormat="1" ht="15.75" customHeight="1" x14ac:dyDescent="0.25">
      <c r="B84" s="1" t="s">
        <v>500</v>
      </c>
      <c r="C84" s="5" t="s">
        <v>485</v>
      </c>
      <c r="D84" s="1" t="s">
        <v>486</v>
      </c>
      <c r="E84" s="1" t="s">
        <v>502</v>
      </c>
      <c r="F84" t="s">
        <v>28</v>
      </c>
      <c r="G84" s="11">
        <v>3</v>
      </c>
      <c r="H84" s="11">
        <v>0.78600000000000003</v>
      </c>
      <c r="I84" s="11">
        <v>0.34986400000000001</v>
      </c>
      <c r="J84" s="11">
        <v>3</v>
      </c>
      <c r="K84" s="11">
        <v>0.72599999999999998</v>
      </c>
      <c r="L84" s="11">
        <v>0.24767599999999998</v>
      </c>
    </row>
    <row r="85" spans="2:13" s="11" customFormat="1" ht="15.75" customHeight="1" x14ac:dyDescent="0.25"/>
    <row r="86" spans="2:13" s="11" customFormat="1" ht="15.75" customHeight="1" x14ac:dyDescent="0.25">
      <c r="D86"/>
      <c r="E86" t="s">
        <v>373</v>
      </c>
      <c r="F86" t="s">
        <v>374</v>
      </c>
      <c r="G86" t="s">
        <v>375</v>
      </c>
      <c r="H86" t="s">
        <v>376</v>
      </c>
      <c r="I86" t="s">
        <v>377</v>
      </c>
      <c r="J86" t="s">
        <v>378</v>
      </c>
      <c r="K86"/>
      <c r="L86" t="s">
        <v>379</v>
      </c>
      <c r="M86" t="s">
        <v>380</v>
      </c>
    </row>
    <row r="87" spans="2:13" s="11" customFormat="1" ht="15.75" customHeight="1" x14ac:dyDescent="0.25">
      <c r="D87">
        <v>1</v>
      </c>
      <c r="E87" s="9">
        <v>4.0000000000000001E-3</v>
      </c>
      <c r="F87" s="9">
        <v>18.015999999999998</v>
      </c>
      <c r="G87" s="9">
        <v>17.667000000000002</v>
      </c>
      <c r="H87" s="9">
        <v>31.667000000000002</v>
      </c>
      <c r="I87" s="9">
        <v>-90</v>
      </c>
      <c r="J87" s="9">
        <v>0.72599999999999998</v>
      </c>
      <c r="K87"/>
      <c r="L87" s="9">
        <v>0.72599999999999998</v>
      </c>
      <c r="M87">
        <f>1.732*J89</f>
        <v>0.24767599999999998</v>
      </c>
    </row>
    <row r="88" spans="2:13" s="11" customFormat="1" ht="15.75" customHeight="1" x14ac:dyDescent="0.25">
      <c r="D88">
        <v>2</v>
      </c>
      <c r="E88" s="9">
        <v>5.0000000000000001E-3</v>
      </c>
      <c r="F88" s="9">
        <v>160.40899999999999</v>
      </c>
      <c r="G88" s="9">
        <v>69.667000000000002</v>
      </c>
      <c r="H88" s="9">
        <v>180.667</v>
      </c>
      <c r="I88" s="9">
        <v>-90</v>
      </c>
      <c r="J88" s="9">
        <v>0.78600000000000003</v>
      </c>
      <c r="K88"/>
      <c r="L88" s="9">
        <v>0.78600000000000003</v>
      </c>
      <c r="M88">
        <f>1.732*J90</f>
        <v>0.34986400000000001</v>
      </c>
    </row>
    <row r="89" spans="2:13" s="11" customFormat="1" ht="15.75" customHeight="1" x14ac:dyDescent="0.25">
      <c r="D89">
        <v>3</v>
      </c>
      <c r="E89" s="10">
        <v>8.8579999999999996E-4</v>
      </c>
      <c r="F89" s="9">
        <v>41.213000000000001</v>
      </c>
      <c r="G89" s="9">
        <v>20</v>
      </c>
      <c r="H89" s="9">
        <v>164.333</v>
      </c>
      <c r="I89" s="9">
        <v>-90</v>
      </c>
      <c r="J89" s="9">
        <v>0.14299999999999999</v>
      </c>
      <c r="K89"/>
      <c r="L89"/>
      <c r="M89"/>
    </row>
    <row r="90" spans="2:13" s="11" customFormat="1" ht="15.75" customHeight="1" x14ac:dyDescent="0.25">
      <c r="D90">
        <v>4</v>
      </c>
      <c r="E90" s="9">
        <v>1E-3</v>
      </c>
      <c r="F90" s="9">
        <v>101.93300000000001</v>
      </c>
      <c r="G90" s="9">
        <v>17</v>
      </c>
      <c r="H90" s="9">
        <v>111.667</v>
      </c>
      <c r="I90" s="9">
        <v>-90</v>
      </c>
      <c r="J90" s="9">
        <v>0.20200000000000001</v>
      </c>
      <c r="K90"/>
      <c r="L90"/>
      <c r="M90"/>
    </row>
    <row r="91" spans="2:13" s="11" customFormat="1" ht="15.75" customHeight="1" x14ac:dyDescent="0.25"/>
    <row r="92" spans="2:13" s="11" customFormat="1" ht="15.75" customHeight="1" x14ac:dyDescent="0.25">
      <c r="B92" s="1" t="s">
        <v>528</v>
      </c>
      <c r="C92" s="5" t="s">
        <v>392</v>
      </c>
      <c r="D92" s="11" t="s">
        <v>393</v>
      </c>
      <c r="E92" s="1" t="s">
        <v>530</v>
      </c>
      <c r="F92" t="s">
        <v>28</v>
      </c>
      <c r="G92" s="11">
        <v>3</v>
      </c>
      <c r="H92" s="11">
        <v>2.09</v>
      </c>
      <c r="I92" s="11">
        <v>0.213036</v>
      </c>
      <c r="J92" s="11">
        <v>3</v>
      </c>
      <c r="K92" s="11">
        <v>1.0449999999999999</v>
      </c>
      <c r="L92" s="11">
        <v>0.28404800000000002</v>
      </c>
    </row>
    <row r="93" spans="2:13" s="11" customFormat="1" ht="15.75" customHeight="1" x14ac:dyDescent="0.25"/>
    <row r="94" spans="2:13" s="11" customFormat="1" ht="15.75" customHeight="1" x14ac:dyDescent="0.25">
      <c r="D94"/>
      <c r="E94" t="s">
        <v>373</v>
      </c>
      <c r="F94" t="s">
        <v>374</v>
      </c>
      <c r="G94" t="s">
        <v>375</v>
      </c>
      <c r="H94" t="s">
        <v>376</v>
      </c>
      <c r="I94" t="s">
        <v>377</v>
      </c>
      <c r="J94" t="s">
        <v>378</v>
      </c>
      <c r="K94"/>
      <c r="L94" t="s">
        <v>379</v>
      </c>
      <c r="M94" t="s">
        <v>380</v>
      </c>
    </row>
    <row r="95" spans="2:13" s="11" customFormat="1" ht="15.75" customHeight="1" x14ac:dyDescent="0.25">
      <c r="D95">
        <v>1</v>
      </c>
      <c r="E95" s="9">
        <v>4.2999999999999997E-2</v>
      </c>
      <c r="F95" s="9">
        <v>1.893</v>
      </c>
      <c r="G95" s="9">
        <v>0</v>
      </c>
      <c r="H95" s="9">
        <v>181</v>
      </c>
      <c r="I95" s="9">
        <v>-90</v>
      </c>
      <c r="J95" s="9">
        <v>2.09</v>
      </c>
      <c r="K95"/>
      <c r="L95" s="9">
        <v>2.09</v>
      </c>
      <c r="M95">
        <f>1.732*J97</f>
        <v>0.213036</v>
      </c>
    </row>
    <row r="96" spans="2:13" s="11" customFormat="1" ht="15.75" customHeight="1" x14ac:dyDescent="0.25">
      <c r="D96">
        <v>2</v>
      </c>
      <c r="E96" s="9">
        <v>2.1999999999999999E-2</v>
      </c>
      <c r="F96" s="9">
        <v>185.22399999999999</v>
      </c>
      <c r="G96" s="9">
        <v>15</v>
      </c>
      <c r="H96" s="9">
        <v>241.333</v>
      </c>
      <c r="I96" s="9">
        <v>-90</v>
      </c>
      <c r="J96" s="9">
        <v>1.0449999999999999</v>
      </c>
      <c r="K96"/>
      <c r="L96" s="9">
        <v>1.0449999999999999</v>
      </c>
      <c r="M96">
        <f>1.732*J98</f>
        <v>0.28404800000000002</v>
      </c>
    </row>
    <row r="97" spans="2:13" s="11" customFormat="1" ht="15.75" customHeight="1" x14ac:dyDescent="0.25">
      <c r="D97">
        <v>3</v>
      </c>
      <c r="E97" s="9">
        <v>3.0000000000000001E-3</v>
      </c>
      <c r="F97" s="9">
        <v>126.857</v>
      </c>
      <c r="G97" s="9">
        <v>0</v>
      </c>
      <c r="H97" s="9">
        <v>161</v>
      </c>
      <c r="I97" s="9">
        <v>-90</v>
      </c>
      <c r="J97" s="9">
        <v>0.123</v>
      </c>
      <c r="K97"/>
      <c r="L97"/>
      <c r="M97"/>
    </row>
    <row r="98" spans="2:13" s="11" customFormat="1" ht="15.75" customHeight="1" x14ac:dyDescent="0.25">
      <c r="D98">
        <v>4</v>
      </c>
      <c r="E98" s="9">
        <v>4.0000000000000001E-3</v>
      </c>
      <c r="F98" s="9">
        <v>47.926000000000002</v>
      </c>
      <c r="G98" s="9">
        <v>1</v>
      </c>
      <c r="H98" s="9">
        <v>156</v>
      </c>
      <c r="I98" s="9">
        <v>-90</v>
      </c>
      <c r="J98" s="9">
        <v>0.16400000000000001</v>
      </c>
      <c r="K98"/>
      <c r="L98"/>
      <c r="M98"/>
    </row>
    <row r="99" spans="2:13" s="11" customFormat="1" ht="15.75" customHeight="1" x14ac:dyDescent="0.25">
      <c r="D99"/>
      <c r="E99" s="9"/>
      <c r="F99" s="9"/>
      <c r="G99" s="9"/>
      <c r="H99" s="9"/>
      <c r="I99" s="9"/>
      <c r="J99" s="9"/>
      <c r="K99"/>
      <c r="L99"/>
      <c r="M99"/>
    </row>
    <row r="100" spans="2:13" s="11" customFormat="1" ht="15.75" customHeight="1" x14ac:dyDescent="0.25">
      <c r="B100" s="1" t="s">
        <v>536</v>
      </c>
      <c r="C100" s="5" t="s">
        <v>539</v>
      </c>
      <c r="D100" s="1" t="s">
        <v>486</v>
      </c>
      <c r="E100" s="1" t="s">
        <v>491</v>
      </c>
      <c r="F100" t="s">
        <v>28</v>
      </c>
      <c r="G100" s="11">
        <v>3</v>
      </c>
      <c r="H100" s="11">
        <v>22.946999999999999</v>
      </c>
      <c r="I100" s="11">
        <v>3.6129519999999995</v>
      </c>
      <c r="J100" s="11">
        <v>3</v>
      </c>
      <c r="K100" s="11">
        <v>18.774999999999999</v>
      </c>
      <c r="L100" s="11">
        <v>1.548408</v>
      </c>
    </row>
    <row r="101" spans="2:13" s="11" customFormat="1" ht="15.75" customHeight="1" x14ac:dyDescent="0.25"/>
    <row r="102" spans="2:13" s="11" customFormat="1" ht="15.75" customHeight="1" x14ac:dyDescent="0.25">
      <c r="D102"/>
      <c r="E102" t="s">
        <v>373</v>
      </c>
      <c r="F102" t="s">
        <v>374</v>
      </c>
      <c r="G102" t="s">
        <v>375</v>
      </c>
      <c r="H102" t="s">
        <v>376</v>
      </c>
      <c r="I102" t="s">
        <v>377</v>
      </c>
      <c r="J102" t="s">
        <v>378</v>
      </c>
      <c r="K102"/>
      <c r="L102" t="s">
        <v>379</v>
      </c>
      <c r="M102" t="s">
        <v>380</v>
      </c>
    </row>
    <row r="103" spans="2:13" s="11" customFormat="1" ht="15.75" customHeight="1" x14ac:dyDescent="0.25">
      <c r="D103">
        <v>1</v>
      </c>
      <c r="E103" s="9">
        <v>1.875</v>
      </c>
      <c r="F103" s="9">
        <v>82.948999999999998</v>
      </c>
      <c r="G103" s="9">
        <v>0</v>
      </c>
      <c r="H103" s="9">
        <v>255</v>
      </c>
      <c r="I103" s="9">
        <v>-90</v>
      </c>
      <c r="J103" s="9">
        <v>18.774999999999999</v>
      </c>
      <c r="K103"/>
      <c r="L103" s="9">
        <v>18.774999999999999</v>
      </c>
      <c r="M103">
        <f>1.732*J105</f>
        <v>1.548408</v>
      </c>
    </row>
    <row r="104" spans="2:13" s="11" customFormat="1" ht="15.75" customHeight="1" x14ac:dyDescent="0.25">
      <c r="D104">
        <v>2</v>
      </c>
      <c r="E104" s="9">
        <v>2.2890000000000001</v>
      </c>
      <c r="F104" s="9">
        <v>45.923999999999999</v>
      </c>
      <c r="G104" s="9">
        <v>2.6669999999999998</v>
      </c>
      <c r="H104" s="9">
        <v>71.332999999999998</v>
      </c>
      <c r="I104" s="9">
        <v>-90</v>
      </c>
      <c r="J104" s="9">
        <v>22.946999999999999</v>
      </c>
      <c r="K104"/>
      <c r="L104" s="9">
        <v>22.946999999999999</v>
      </c>
      <c r="M104">
        <f>1.732*J106</f>
        <v>3.6129519999999995</v>
      </c>
    </row>
    <row r="105" spans="2:13" s="11" customFormat="1" ht="15.75" customHeight="1" x14ac:dyDescent="0.25">
      <c r="D105">
        <v>3</v>
      </c>
      <c r="E105" s="9">
        <v>9.9000000000000005E-2</v>
      </c>
      <c r="F105" s="9">
        <v>57.767000000000003</v>
      </c>
      <c r="G105" s="9">
        <v>21.667000000000002</v>
      </c>
      <c r="H105" s="9">
        <v>104.333</v>
      </c>
      <c r="I105" s="9">
        <v>-90</v>
      </c>
      <c r="J105" s="9">
        <v>0.89400000000000002</v>
      </c>
      <c r="K105"/>
      <c r="L105"/>
      <c r="M105"/>
    </row>
    <row r="106" spans="2:13" s="11" customFormat="1" ht="15.75" customHeight="1" x14ac:dyDescent="0.25">
      <c r="D106">
        <v>4</v>
      </c>
      <c r="E106" s="9">
        <v>0.217</v>
      </c>
      <c r="F106" s="9">
        <v>115.758</v>
      </c>
      <c r="G106" s="9">
        <v>33</v>
      </c>
      <c r="H106" s="9">
        <v>181</v>
      </c>
      <c r="I106" s="9">
        <v>-90</v>
      </c>
      <c r="J106" s="9">
        <v>2.0859999999999999</v>
      </c>
      <c r="K106"/>
      <c r="L106"/>
      <c r="M106"/>
    </row>
    <row r="107" spans="2:13" s="11" customFormat="1" ht="15.75" customHeight="1" x14ac:dyDescent="0.25"/>
    <row r="108" spans="2:13" s="11" customFormat="1" ht="15.75" customHeight="1" x14ac:dyDescent="0.25">
      <c r="B108" s="1" t="s">
        <v>562</v>
      </c>
      <c r="C108" s="5" t="s">
        <v>539</v>
      </c>
      <c r="D108" s="1" t="s">
        <v>486</v>
      </c>
      <c r="E108" s="1" t="s">
        <v>561</v>
      </c>
      <c r="F108" t="s">
        <v>28</v>
      </c>
      <c r="G108" s="11">
        <v>3</v>
      </c>
      <c r="H108" s="11">
        <v>1.7999999999999999E-2</v>
      </c>
      <c r="I108" s="11">
        <v>6.9280000000000001E-3</v>
      </c>
      <c r="J108" s="11">
        <v>3</v>
      </c>
      <c r="K108" s="11">
        <v>1.2E-2</v>
      </c>
      <c r="L108" s="11">
        <v>1.5433852000000001E-3</v>
      </c>
    </row>
    <row r="109" spans="2:13" s="11" customFormat="1" ht="15.75" customHeight="1" x14ac:dyDescent="0.25"/>
    <row r="110" spans="2:13" s="11" customFormat="1" ht="15.75" customHeight="1" x14ac:dyDescent="0.25">
      <c r="D110"/>
      <c r="E110" t="s">
        <v>373</v>
      </c>
      <c r="F110" t="s">
        <v>374</v>
      </c>
      <c r="G110" t="s">
        <v>375</v>
      </c>
      <c r="H110" t="s">
        <v>376</v>
      </c>
      <c r="I110" t="s">
        <v>377</v>
      </c>
      <c r="J110" t="s">
        <v>378</v>
      </c>
      <c r="K110"/>
      <c r="L110" t="s">
        <v>379</v>
      </c>
      <c r="M110" t="s">
        <v>380</v>
      </c>
    </row>
    <row r="111" spans="2:13" s="11" customFormat="1" ht="15.75" customHeight="1" x14ac:dyDescent="0.25">
      <c r="D111">
        <v>1</v>
      </c>
      <c r="E111" s="10">
        <v>3.529E-6</v>
      </c>
      <c r="F111" s="9">
        <v>11.525</v>
      </c>
      <c r="G111" s="9">
        <v>0</v>
      </c>
      <c r="H111" s="9">
        <v>84</v>
      </c>
      <c r="I111" s="9">
        <v>-90</v>
      </c>
      <c r="J111" s="9">
        <v>1.2E-2</v>
      </c>
      <c r="K111"/>
      <c r="L111" s="9">
        <v>1.2E-2</v>
      </c>
      <c r="M111" s="6">
        <f>1.732*J113</f>
        <v>1.5433852000000001E-3</v>
      </c>
    </row>
    <row r="112" spans="2:13" s="11" customFormat="1" ht="15.75" customHeight="1" x14ac:dyDescent="0.25">
      <c r="D112">
        <v>2</v>
      </c>
      <c r="E112" s="10">
        <v>5.558E-6</v>
      </c>
      <c r="F112" s="9">
        <v>106.646</v>
      </c>
      <c r="G112" s="9">
        <v>22</v>
      </c>
      <c r="H112" s="9">
        <v>170.667</v>
      </c>
      <c r="I112" s="9">
        <v>-90</v>
      </c>
      <c r="J112" s="9">
        <v>1.7999999999999999E-2</v>
      </c>
      <c r="K112"/>
      <c r="L112" s="9">
        <v>1.7999999999999999E-2</v>
      </c>
      <c r="M112" s="6">
        <f>1.732*J114</f>
        <v>6.9280000000000001E-3</v>
      </c>
    </row>
    <row r="113" spans="1:13" s="11" customFormat="1" ht="15.75" customHeight="1" x14ac:dyDescent="0.25">
      <c r="D113">
        <v>3</v>
      </c>
      <c r="E113" s="10">
        <v>3.5289999999999999E-7</v>
      </c>
      <c r="F113" s="9">
        <v>9.8330000000000002</v>
      </c>
      <c r="G113" s="9">
        <v>1.667</v>
      </c>
      <c r="H113" s="9">
        <v>15.333</v>
      </c>
      <c r="I113" s="9">
        <v>-90</v>
      </c>
      <c r="J113" s="10">
        <v>8.9110000000000003E-4</v>
      </c>
      <c r="K113"/>
      <c r="L113"/>
      <c r="M113"/>
    </row>
    <row r="114" spans="1:13" s="11" customFormat="1" ht="15.75" customHeight="1" x14ac:dyDescent="0.25">
      <c r="D114">
        <v>4</v>
      </c>
      <c r="E114" s="10">
        <v>1.412E-6</v>
      </c>
      <c r="F114" s="9">
        <v>13.396000000000001</v>
      </c>
      <c r="G114" s="9">
        <v>0</v>
      </c>
      <c r="H114" s="9">
        <v>71.667000000000002</v>
      </c>
      <c r="I114" s="9">
        <v>-90</v>
      </c>
      <c r="J114" s="9">
        <v>4.0000000000000001E-3</v>
      </c>
      <c r="K114"/>
      <c r="L114"/>
      <c r="M114"/>
    </row>
    <row r="115" spans="1:13" s="11" customFormat="1" ht="15.75" customHeight="1" x14ac:dyDescent="0.25"/>
    <row r="116" spans="1:13" s="11" customFormat="1" ht="15.75" customHeight="1" x14ac:dyDescent="0.25"/>
    <row r="117" spans="1:13" s="11" customFormat="1" ht="15.75" customHeight="1" x14ac:dyDescent="0.25"/>
    <row r="118" spans="1:13" ht="15.75" customHeight="1" x14ac:dyDescent="0.25">
      <c r="A118">
        <v>1</v>
      </c>
      <c r="B118" t="s">
        <v>27</v>
      </c>
      <c r="C118" s="1" t="s">
        <v>16</v>
      </c>
      <c r="E118" t="s">
        <v>5</v>
      </c>
      <c r="F118" t="s">
        <v>28</v>
      </c>
      <c r="G118">
        <v>3</v>
      </c>
      <c r="H118">
        <v>58.914999999999999</v>
      </c>
      <c r="I118">
        <v>4.2970920000000001</v>
      </c>
      <c r="J118">
        <v>3</v>
      </c>
      <c r="K118">
        <v>28.527000000000001</v>
      </c>
      <c r="L118">
        <v>4.2970920000000001</v>
      </c>
    </row>
    <row r="119" spans="1:13" x14ac:dyDescent="0.25">
      <c r="C119" s="1"/>
    </row>
    <row r="120" spans="1:13" x14ac:dyDescent="0.25">
      <c r="C120" s="1"/>
      <c r="D120" s="9" t="s">
        <v>372</v>
      </c>
      <c r="E120" s="9" t="s">
        <v>373</v>
      </c>
      <c r="F120" s="9" t="s">
        <v>374</v>
      </c>
      <c r="G120" s="9" t="s">
        <v>375</v>
      </c>
      <c r="H120" s="9" t="s">
        <v>376</v>
      </c>
      <c r="I120" s="9" t="s">
        <v>377</v>
      </c>
      <c r="J120" s="9" t="s">
        <v>378</v>
      </c>
      <c r="L120" s="9" t="s">
        <v>387</v>
      </c>
      <c r="M120" s="9" t="s">
        <v>388</v>
      </c>
    </row>
    <row r="121" spans="1:13" x14ac:dyDescent="0.25">
      <c r="C121" s="1"/>
      <c r="D121" s="9">
        <v>1</v>
      </c>
      <c r="E121" s="9">
        <v>18.076000000000001</v>
      </c>
      <c r="F121" s="9">
        <v>77.361999999999995</v>
      </c>
      <c r="G121" s="9">
        <v>0</v>
      </c>
      <c r="H121" s="9">
        <v>87</v>
      </c>
      <c r="I121" s="9">
        <v>-90</v>
      </c>
      <c r="J121" s="9">
        <v>28.527000000000001</v>
      </c>
      <c r="L121" s="9">
        <v>28.527000000000001</v>
      </c>
      <c r="M121">
        <f>J123*1.732</f>
        <v>4.2970920000000001</v>
      </c>
    </row>
    <row r="122" spans="1:13" x14ac:dyDescent="0.25">
      <c r="C122" s="1"/>
      <c r="D122" s="9">
        <v>2</v>
      </c>
      <c r="E122" s="9">
        <v>36.920999999999999</v>
      </c>
      <c r="F122" s="9">
        <v>1.302</v>
      </c>
      <c r="G122" s="9">
        <v>0</v>
      </c>
      <c r="H122" s="9">
        <v>125</v>
      </c>
      <c r="I122" s="9">
        <v>-90</v>
      </c>
      <c r="J122" s="9">
        <v>58.914999999999999</v>
      </c>
      <c r="L122" s="9">
        <v>58.914999999999999</v>
      </c>
      <c r="M122">
        <f>J124*1.732</f>
        <v>4.2970920000000001</v>
      </c>
    </row>
    <row r="123" spans="1:13" x14ac:dyDescent="0.25">
      <c r="C123" s="1"/>
      <c r="D123" s="9">
        <v>3</v>
      </c>
      <c r="E123" s="9">
        <v>1.923</v>
      </c>
      <c r="F123" s="9">
        <v>55.8</v>
      </c>
      <c r="G123" s="9">
        <v>0</v>
      </c>
      <c r="H123" s="9">
        <v>151</v>
      </c>
      <c r="I123" s="9">
        <v>-90</v>
      </c>
      <c r="J123" s="9">
        <v>2.4809999999999999</v>
      </c>
    </row>
    <row r="124" spans="1:13" x14ac:dyDescent="0.25">
      <c r="C124" s="1"/>
      <c r="D124" s="9">
        <v>4</v>
      </c>
      <c r="E124" s="9">
        <v>1.923</v>
      </c>
      <c r="F124" s="9">
        <v>5</v>
      </c>
      <c r="G124" s="9">
        <v>0</v>
      </c>
      <c r="H124" s="9">
        <v>13</v>
      </c>
      <c r="I124" s="9">
        <v>-90</v>
      </c>
      <c r="J124" s="9">
        <v>2.4809999999999999</v>
      </c>
    </row>
    <row r="125" spans="1:13" x14ac:dyDescent="0.25">
      <c r="C125" s="1"/>
    </row>
    <row r="126" spans="1:13" x14ac:dyDescent="0.25">
      <c r="C126" s="1"/>
    </row>
    <row r="127" spans="1:13" x14ac:dyDescent="0.25">
      <c r="C127" s="1"/>
    </row>
    <row r="128" spans="1:13" x14ac:dyDescent="0.25">
      <c r="A128">
        <v>2</v>
      </c>
      <c r="B128" s="1" t="s">
        <v>10</v>
      </c>
      <c r="C128" s="1" t="s">
        <v>16</v>
      </c>
      <c r="E128" t="s">
        <v>11</v>
      </c>
      <c r="F128" t="s">
        <v>28</v>
      </c>
      <c r="G128">
        <v>3</v>
      </c>
      <c r="H128">
        <v>7.4999999999999997E-2</v>
      </c>
      <c r="I128">
        <v>1.2123999999999999E-2</v>
      </c>
      <c r="J128">
        <v>3</v>
      </c>
      <c r="K128">
        <v>3.5000000000000003E-2</v>
      </c>
      <c r="L128">
        <v>1.2123999999999999E-2</v>
      </c>
    </row>
    <row r="129" spans="1:13" x14ac:dyDescent="0.25">
      <c r="D129" s="9" t="s">
        <v>372</v>
      </c>
      <c r="E129" s="9" t="s">
        <v>373</v>
      </c>
      <c r="F129" s="9" t="s">
        <v>374</v>
      </c>
      <c r="G129" s="9" t="s">
        <v>375</v>
      </c>
      <c r="H129" s="9" t="s">
        <v>376</v>
      </c>
      <c r="I129" s="9" t="s">
        <v>377</v>
      </c>
      <c r="J129" s="9" t="s">
        <v>378</v>
      </c>
      <c r="L129" s="9" t="s">
        <v>387</v>
      </c>
      <c r="M129" s="9" t="s">
        <v>388</v>
      </c>
    </row>
    <row r="130" spans="1:13" x14ac:dyDescent="0.25">
      <c r="D130" s="9">
        <v>1</v>
      </c>
      <c r="E130" s="10">
        <v>1.0560000000000001E-5</v>
      </c>
      <c r="F130" s="9">
        <v>175.983</v>
      </c>
      <c r="G130" s="9">
        <v>50</v>
      </c>
      <c r="H130" s="9">
        <v>248</v>
      </c>
      <c r="I130" s="9">
        <v>-90</v>
      </c>
      <c r="J130" s="9">
        <v>3.5000000000000003E-2</v>
      </c>
      <c r="L130">
        <f>J130</f>
        <v>3.5000000000000003E-2</v>
      </c>
      <c r="M130">
        <f>1.732*J132</f>
        <v>1.2123999999999999E-2</v>
      </c>
    </row>
    <row r="131" spans="1:13" x14ac:dyDescent="0.25">
      <c r="D131" s="9">
        <v>2</v>
      </c>
      <c r="E131" s="10">
        <v>2.296E-5</v>
      </c>
      <c r="F131" s="9">
        <v>109.38</v>
      </c>
      <c r="G131" s="9">
        <v>100</v>
      </c>
      <c r="H131" s="9">
        <v>239</v>
      </c>
      <c r="I131" s="9">
        <v>-90</v>
      </c>
      <c r="J131" s="9">
        <v>7.4999999999999997E-2</v>
      </c>
      <c r="L131">
        <f>J131</f>
        <v>7.4999999999999997E-2</v>
      </c>
      <c r="M131">
        <f>1.732*J133</f>
        <v>1.2123999999999999E-2</v>
      </c>
    </row>
    <row r="132" spans="1:13" x14ac:dyDescent="0.25">
      <c r="D132" s="9">
        <v>3</v>
      </c>
      <c r="E132" s="10">
        <v>2.2960000000000001E-6</v>
      </c>
      <c r="F132" s="9">
        <v>102</v>
      </c>
      <c r="G132" s="9">
        <v>44</v>
      </c>
      <c r="H132" s="9">
        <v>239</v>
      </c>
      <c r="I132" s="9">
        <v>-90</v>
      </c>
      <c r="J132" s="9">
        <v>7.0000000000000001E-3</v>
      </c>
    </row>
    <row r="133" spans="1:13" x14ac:dyDescent="0.25">
      <c r="D133" s="9">
        <v>4</v>
      </c>
      <c r="E133" s="10">
        <v>2.2960000000000001E-6</v>
      </c>
      <c r="F133" s="9">
        <v>218.68</v>
      </c>
      <c r="G133" s="9">
        <v>78</v>
      </c>
      <c r="H133" s="9">
        <v>254</v>
      </c>
      <c r="I133" s="9">
        <v>-90</v>
      </c>
      <c r="J133" s="9">
        <v>7.0000000000000001E-3</v>
      </c>
    </row>
    <row r="136" spans="1:13" x14ac:dyDescent="0.25">
      <c r="A136">
        <v>3</v>
      </c>
      <c r="B136" t="s">
        <v>13</v>
      </c>
      <c r="C136" s="1" t="s">
        <v>15</v>
      </c>
      <c r="E136" s="1" t="s">
        <v>14</v>
      </c>
      <c r="F136" t="s">
        <v>28</v>
      </c>
      <c r="G136">
        <v>3</v>
      </c>
      <c r="H136">
        <v>15.868</v>
      </c>
      <c r="I136">
        <v>0.27365600000000001</v>
      </c>
      <c r="J136">
        <v>3</v>
      </c>
      <c r="K136">
        <v>13.974</v>
      </c>
      <c r="L136">
        <v>0.27365600000000001</v>
      </c>
    </row>
    <row r="138" spans="1:13" x14ac:dyDescent="0.25">
      <c r="D138" s="9" t="s">
        <v>372</v>
      </c>
      <c r="E138" s="9" t="s">
        <v>373</v>
      </c>
      <c r="F138" s="9" t="s">
        <v>374</v>
      </c>
      <c r="G138" s="9" t="s">
        <v>375</v>
      </c>
      <c r="H138" s="9" t="s">
        <v>376</v>
      </c>
      <c r="I138" s="9" t="s">
        <v>377</v>
      </c>
      <c r="J138" s="9" t="s">
        <v>378</v>
      </c>
      <c r="L138" s="9" t="s">
        <v>387</v>
      </c>
      <c r="M138" s="9" t="s">
        <v>388</v>
      </c>
    </row>
    <row r="139" spans="1:13" x14ac:dyDescent="0.25">
      <c r="D139" s="9">
        <v>1</v>
      </c>
      <c r="E139" s="9">
        <v>0.55300000000000005</v>
      </c>
      <c r="F139" s="9">
        <v>239.899</v>
      </c>
      <c r="G139" s="9">
        <v>101</v>
      </c>
      <c r="H139" s="9">
        <v>244</v>
      </c>
      <c r="I139" s="9">
        <v>-90</v>
      </c>
      <c r="J139" s="9">
        <v>13.974</v>
      </c>
      <c r="L139">
        <f>J139</f>
        <v>13.974</v>
      </c>
      <c r="M139">
        <f>1.732*J141</f>
        <v>0.27365600000000001</v>
      </c>
    </row>
    <row r="140" spans="1:13" x14ac:dyDescent="0.25">
      <c r="D140" s="9">
        <v>2</v>
      </c>
      <c r="E140" s="9">
        <v>0.628</v>
      </c>
      <c r="F140" s="9">
        <v>56.194000000000003</v>
      </c>
      <c r="G140" s="9">
        <v>49</v>
      </c>
      <c r="H140" s="9">
        <v>102</v>
      </c>
      <c r="I140" s="9">
        <v>-90</v>
      </c>
      <c r="J140" s="9">
        <v>15.868</v>
      </c>
      <c r="L140">
        <f>J140</f>
        <v>15.868</v>
      </c>
      <c r="M140">
        <f>1.732*J142</f>
        <v>0.27365600000000001</v>
      </c>
    </row>
    <row r="141" spans="1:13" x14ac:dyDescent="0.25">
      <c r="D141" s="9">
        <v>3</v>
      </c>
      <c r="E141" s="9">
        <v>8.0000000000000002E-3</v>
      </c>
      <c r="F141" s="9">
        <v>133.4</v>
      </c>
      <c r="G141" s="9">
        <v>98</v>
      </c>
      <c r="H141" s="9">
        <v>172</v>
      </c>
      <c r="I141" s="9">
        <v>-90</v>
      </c>
      <c r="J141" s="9">
        <v>0.158</v>
      </c>
    </row>
    <row r="142" spans="1:13" x14ac:dyDescent="0.25">
      <c r="D142" s="9">
        <v>4</v>
      </c>
      <c r="E142" s="9">
        <v>8.0000000000000002E-3</v>
      </c>
      <c r="F142" s="9">
        <v>103.4</v>
      </c>
      <c r="G142" s="9">
        <v>90</v>
      </c>
      <c r="H142" s="9">
        <v>121</v>
      </c>
      <c r="I142" s="9">
        <v>-90</v>
      </c>
      <c r="J142" s="9">
        <v>0.158</v>
      </c>
    </row>
    <row r="150" spans="1:13" x14ac:dyDescent="0.25">
      <c r="A150">
        <v>4</v>
      </c>
      <c r="B150" s="1" t="s">
        <v>68</v>
      </c>
      <c r="C150" s="1" t="s">
        <v>65</v>
      </c>
      <c r="E150" t="s">
        <v>64</v>
      </c>
      <c r="F150" t="s">
        <v>28</v>
      </c>
      <c r="G150">
        <v>3</v>
      </c>
      <c r="H150">
        <v>306.84899999999999</v>
      </c>
      <c r="I150">
        <v>33.216296</v>
      </c>
      <c r="J150">
        <v>3</v>
      </c>
      <c r="K150">
        <v>202.74</v>
      </c>
      <c r="L150">
        <v>9.4896279999999997</v>
      </c>
    </row>
    <row r="152" spans="1:13" x14ac:dyDescent="0.25">
      <c r="D152" s="9" t="s">
        <v>372</v>
      </c>
      <c r="E152" s="9" t="s">
        <v>373</v>
      </c>
      <c r="F152" s="9" t="s">
        <v>374</v>
      </c>
      <c r="G152" s="9" t="s">
        <v>375</v>
      </c>
      <c r="H152" s="9" t="s">
        <v>376</v>
      </c>
      <c r="I152" s="9" t="s">
        <v>377</v>
      </c>
      <c r="J152" s="9" t="s">
        <v>378</v>
      </c>
      <c r="L152" s="9" t="s">
        <v>387</v>
      </c>
      <c r="M152" s="9" t="s">
        <v>388</v>
      </c>
    </row>
    <row r="153" spans="1:13" x14ac:dyDescent="0.25">
      <c r="D153" s="9">
        <v>1</v>
      </c>
      <c r="E153" s="9">
        <v>279.60199999999998</v>
      </c>
      <c r="F153" s="9">
        <v>43.009</v>
      </c>
      <c r="G153" s="9">
        <v>3</v>
      </c>
      <c r="H153" s="9">
        <v>212.667</v>
      </c>
      <c r="I153" s="9">
        <v>-90</v>
      </c>
      <c r="J153" s="9">
        <v>202.74</v>
      </c>
      <c r="L153">
        <f>J153</f>
        <v>202.74</v>
      </c>
      <c r="M153">
        <f>1.732*J155</f>
        <v>9.4896279999999997</v>
      </c>
    </row>
    <row r="154" spans="1:13" x14ac:dyDescent="0.25">
      <c r="D154" s="9">
        <v>2</v>
      </c>
      <c r="E154" s="9">
        <v>422.21800000000002</v>
      </c>
      <c r="F154" s="9">
        <v>12.363</v>
      </c>
      <c r="G154" s="9">
        <v>0.66700000000000004</v>
      </c>
      <c r="H154" s="9">
        <v>85.667000000000002</v>
      </c>
      <c r="I154" s="9">
        <v>-90</v>
      </c>
      <c r="J154" s="9">
        <v>306.84899999999999</v>
      </c>
      <c r="L154">
        <f>J154</f>
        <v>306.84899999999999</v>
      </c>
      <c r="M154">
        <f>1.732*J156</f>
        <v>33.216296</v>
      </c>
    </row>
    <row r="155" spans="1:13" x14ac:dyDescent="0.25">
      <c r="D155" s="9">
        <v>3</v>
      </c>
      <c r="E155" s="9">
        <v>9.3829999999999991</v>
      </c>
      <c r="F155" s="9">
        <v>4.2670000000000003</v>
      </c>
      <c r="G155" s="9">
        <v>3.3330000000000002</v>
      </c>
      <c r="H155" s="9">
        <v>5.6669999999999998</v>
      </c>
      <c r="I155" s="9">
        <v>-90</v>
      </c>
      <c r="J155" s="9">
        <v>5.4790000000000001</v>
      </c>
    </row>
    <row r="156" spans="1:13" x14ac:dyDescent="0.25">
      <c r="D156" s="9">
        <v>4</v>
      </c>
      <c r="E156" s="9">
        <v>28.148</v>
      </c>
      <c r="F156" s="9">
        <v>1.867</v>
      </c>
      <c r="G156" s="9">
        <v>0</v>
      </c>
      <c r="H156" s="9">
        <v>5.6669999999999998</v>
      </c>
      <c r="I156" s="9">
        <v>-90</v>
      </c>
      <c r="J156" s="9">
        <v>19.178000000000001</v>
      </c>
    </row>
    <row r="169" spans="1:13" x14ac:dyDescent="0.25">
      <c r="A169" s="4">
        <v>5</v>
      </c>
      <c r="B169" t="s">
        <v>69</v>
      </c>
      <c r="C169" s="1" t="s">
        <v>65</v>
      </c>
      <c r="E169" t="s">
        <v>72</v>
      </c>
      <c r="F169" t="s">
        <v>28</v>
      </c>
      <c r="G169">
        <v>3</v>
      </c>
      <c r="H169">
        <v>11.667</v>
      </c>
      <c r="I169">
        <v>3.2475000000000001</v>
      </c>
      <c r="J169">
        <v>3</v>
      </c>
      <c r="K169">
        <v>6.1459999999999999</v>
      </c>
      <c r="L169">
        <v>1.0825</v>
      </c>
    </row>
    <row r="170" spans="1:13" x14ac:dyDescent="0.25">
      <c r="A170" s="4"/>
    </row>
    <row r="171" spans="1:13" x14ac:dyDescent="0.25">
      <c r="A171" s="4"/>
      <c r="D171" s="9" t="s">
        <v>372</v>
      </c>
      <c r="E171" s="9" t="s">
        <v>373</v>
      </c>
      <c r="F171" s="9" t="s">
        <v>374</v>
      </c>
      <c r="G171" s="9" t="s">
        <v>375</v>
      </c>
      <c r="H171" s="9" t="s">
        <v>376</v>
      </c>
      <c r="I171" s="9" t="s">
        <v>377</v>
      </c>
      <c r="J171" s="9" t="s">
        <v>378</v>
      </c>
      <c r="L171" s="9" t="s">
        <v>387</v>
      </c>
      <c r="M171" s="9" t="s">
        <v>388</v>
      </c>
    </row>
    <row r="172" spans="1:13" x14ac:dyDescent="0.25">
      <c r="A172" s="4"/>
      <c r="D172" s="9">
        <v>1</v>
      </c>
      <c r="E172" s="9">
        <v>0.32300000000000001</v>
      </c>
      <c r="F172" s="9">
        <v>6.7590000000000003</v>
      </c>
      <c r="G172" s="9">
        <v>0</v>
      </c>
      <c r="H172" s="9">
        <v>167.667</v>
      </c>
      <c r="I172" s="9">
        <v>-90</v>
      </c>
      <c r="J172" s="9">
        <v>6.1459999999999999</v>
      </c>
      <c r="L172">
        <f>J172</f>
        <v>6.1459999999999999</v>
      </c>
      <c r="M172">
        <f>1.732*J174</f>
        <v>1.0825</v>
      </c>
    </row>
    <row r="173" spans="1:13" x14ac:dyDescent="0.25">
      <c r="A173" s="4"/>
      <c r="D173" s="9">
        <v>2</v>
      </c>
      <c r="E173" s="9">
        <v>0.61</v>
      </c>
      <c r="F173" s="9">
        <v>157.261</v>
      </c>
      <c r="G173" s="9">
        <v>0</v>
      </c>
      <c r="H173" s="9">
        <v>164.667</v>
      </c>
      <c r="I173" s="9">
        <v>-90</v>
      </c>
      <c r="J173" s="9">
        <v>11.667</v>
      </c>
      <c r="L173">
        <f>J173</f>
        <v>11.667</v>
      </c>
      <c r="M173">
        <f>1.732*J175</f>
        <v>3.2475000000000001</v>
      </c>
    </row>
    <row r="174" spans="1:13" x14ac:dyDescent="0.25">
      <c r="A174" s="4"/>
      <c r="D174" s="9">
        <v>3</v>
      </c>
      <c r="E174" s="9">
        <v>3.5000000000000003E-2</v>
      </c>
      <c r="F174" s="9">
        <v>31.308</v>
      </c>
      <c r="G174" s="9">
        <v>0.33300000000000002</v>
      </c>
      <c r="H174" s="9">
        <v>49.667000000000002</v>
      </c>
      <c r="I174" s="9">
        <v>-90</v>
      </c>
      <c r="J174" s="9">
        <v>0.625</v>
      </c>
    </row>
    <row r="175" spans="1:13" x14ac:dyDescent="0.25">
      <c r="A175" s="4"/>
      <c r="D175" s="9">
        <v>4</v>
      </c>
      <c r="E175" s="9">
        <v>0.1</v>
      </c>
      <c r="F175" s="9">
        <v>107.414</v>
      </c>
      <c r="G175" s="9">
        <v>0</v>
      </c>
      <c r="H175" s="9">
        <v>130</v>
      </c>
      <c r="I175" s="9">
        <v>-90</v>
      </c>
      <c r="J175" s="9">
        <v>1.875</v>
      </c>
    </row>
    <row r="176" spans="1:13" x14ac:dyDescent="0.25">
      <c r="A176" s="4"/>
    </row>
    <row r="177" spans="1:13" x14ac:dyDescent="0.25">
      <c r="A177" s="4"/>
    </row>
    <row r="178" spans="1:13" x14ac:dyDescent="0.25">
      <c r="A178" s="4"/>
    </row>
    <row r="179" spans="1:13" x14ac:dyDescent="0.25">
      <c r="A179" s="4"/>
    </row>
    <row r="180" spans="1:13" x14ac:dyDescent="0.25">
      <c r="A180" s="4"/>
      <c r="B180" t="s">
        <v>69</v>
      </c>
      <c r="C180" s="1" t="s">
        <v>65</v>
      </c>
      <c r="E180" t="s">
        <v>89</v>
      </c>
      <c r="F180" t="s">
        <v>88</v>
      </c>
      <c r="G180">
        <v>3</v>
      </c>
      <c r="H180">
        <v>1.1950000000000001</v>
      </c>
      <c r="I180">
        <v>0.23555200000000001</v>
      </c>
      <c r="J180">
        <v>3</v>
      </c>
      <c r="K180">
        <v>2.2669999999999999</v>
      </c>
      <c r="L180">
        <v>0.63564399999999999</v>
      </c>
    </row>
    <row r="182" spans="1:13" x14ac:dyDescent="0.25">
      <c r="D182" s="9" t="s">
        <v>372</v>
      </c>
      <c r="E182" s="9" t="s">
        <v>373</v>
      </c>
      <c r="F182" s="9" t="s">
        <v>374</v>
      </c>
      <c r="G182" s="9" t="s">
        <v>375</v>
      </c>
      <c r="H182" s="9" t="s">
        <v>376</v>
      </c>
      <c r="I182" s="9" t="s">
        <v>377</v>
      </c>
      <c r="J182" s="9" t="s">
        <v>378</v>
      </c>
      <c r="L182" s="9" t="s">
        <v>387</v>
      </c>
      <c r="M182" s="9" t="s">
        <v>388</v>
      </c>
    </row>
    <row r="183" spans="1:13" x14ac:dyDescent="0.25">
      <c r="D183" s="9">
        <v>1</v>
      </c>
      <c r="E183" s="9">
        <v>1.4999999999999999E-2</v>
      </c>
      <c r="F183" s="9">
        <v>177.595</v>
      </c>
      <c r="G183" s="9">
        <v>0</v>
      </c>
      <c r="H183" s="9">
        <v>226.667</v>
      </c>
      <c r="I183" s="9">
        <v>-90</v>
      </c>
      <c r="J183" s="9">
        <v>2.2669999999999999</v>
      </c>
      <c r="L183">
        <f>J183</f>
        <v>2.2669999999999999</v>
      </c>
      <c r="M183">
        <f>1.732*J185</f>
        <v>0.63564399999999999</v>
      </c>
    </row>
    <row r="184" spans="1:13" x14ac:dyDescent="0.25">
      <c r="D184" s="9">
        <v>2</v>
      </c>
      <c r="E184" s="9">
        <v>8.0000000000000002E-3</v>
      </c>
      <c r="F184" s="9">
        <v>196.89599999999999</v>
      </c>
      <c r="G184" s="9">
        <v>0</v>
      </c>
      <c r="H184" s="9">
        <v>229.333</v>
      </c>
      <c r="I184" s="9">
        <v>-90</v>
      </c>
      <c r="J184" s="9">
        <v>1.1950000000000001</v>
      </c>
      <c r="L184">
        <f>J184</f>
        <v>1.1950000000000001</v>
      </c>
      <c r="M184">
        <f>1.732*J186</f>
        <v>0.23555200000000001</v>
      </c>
    </row>
    <row r="185" spans="1:13" x14ac:dyDescent="0.25">
      <c r="D185" s="9">
        <v>3</v>
      </c>
      <c r="E185" s="9">
        <v>3.0000000000000001E-3</v>
      </c>
      <c r="F185" s="9">
        <v>1.121</v>
      </c>
      <c r="G185" s="9">
        <v>0</v>
      </c>
      <c r="H185" s="9">
        <v>41</v>
      </c>
      <c r="I185" s="9">
        <v>-90</v>
      </c>
      <c r="J185" s="9">
        <v>0.36699999999999999</v>
      </c>
    </row>
    <row r="186" spans="1:13" x14ac:dyDescent="0.25">
      <c r="D186" s="9">
        <v>4</v>
      </c>
      <c r="E186" s="10">
        <v>9.6739999999999999E-4</v>
      </c>
      <c r="F186" s="9">
        <v>36.238</v>
      </c>
      <c r="G186" s="9">
        <v>0</v>
      </c>
      <c r="H186" s="9">
        <v>51</v>
      </c>
      <c r="I186" s="9">
        <v>-90</v>
      </c>
      <c r="J186" s="9">
        <v>0.13600000000000001</v>
      </c>
    </row>
    <row r="192" spans="1:13" x14ac:dyDescent="0.25">
      <c r="A192" s="1">
        <v>8</v>
      </c>
      <c r="B192" s="1" t="s">
        <v>104</v>
      </c>
      <c r="C192" s="1" t="s">
        <v>15</v>
      </c>
      <c r="E192" s="1" t="s">
        <v>105</v>
      </c>
      <c r="F192" t="s">
        <v>106</v>
      </c>
      <c r="G192">
        <v>3</v>
      </c>
      <c r="J192">
        <v>3</v>
      </c>
    </row>
    <row r="194" spans="1:13" x14ac:dyDescent="0.25">
      <c r="D194" s="9" t="s">
        <v>372</v>
      </c>
      <c r="E194" s="9" t="s">
        <v>373</v>
      </c>
      <c r="F194" s="9" t="s">
        <v>374</v>
      </c>
      <c r="G194" s="9" t="s">
        <v>375</v>
      </c>
      <c r="H194" s="9" t="s">
        <v>376</v>
      </c>
      <c r="I194" s="9" t="s">
        <v>377</v>
      </c>
      <c r="J194" s="9" t="s">
        <v>378</v>
      </c>
      <c r="L194" s="9" t="s">
        <v>387</v>
      </c>
      <c r="M194" s="9" t="s">
        <v>388</v>
      </c>
    </row>
    <row r="195" spans="1:13" x14ac:dyDescent="0.25">
      <c r="D195" s="9">
        <v>1</v>
      </c>
    </row>
    <row r="196" spans="1:13" x14ac:dyDescent="0.25">
      <c r="D196" s="9">
        <v>2</v>
      </c>
    </row>
    <row r="197" spans="1:13" x14ac:dyDescent="0.25">
      <c r="D197" s="9">
        <v>3</v>
      </c>
    </row>
    <row r="198" spans="1:13" x14ac:dyDescent="0.25">
      <c r="D198" s="9">
        <v>4</v>
      </c>
    </row>
    <row r="204" spans="1:13" x14ac:dyDescent="0.25">
      <c r="A204">
        <v>9</v>
      </c>
      <c r="B204" s="1" t="s">
        <v>111</v>
      </c>
      <c r="C204" t="s">
        <v>113</v>
      </c>
      <c r="E204" s="1" t="s">
        <v>112</v>
      </c>
      <c r="F204" t="s">
        <v>106</v>
      </c>
      <c r="G204">
        <v>3</v>
      </c>
      <c r="J204">
        <v>3</v>
      </c>
    </row>
    <row r="205" spans="1:13" x14ac:dyDescent="0.25">
      <c r="B205" s="1"/>
      <c r="E205" s="1"/>
    </row>
    <row r="206" spans="1:13" x14ac:dyDescent="0.25">
      <c r="B206" s="1"/>
      <c r="D206" s="9" t="s">
        <v>372</v>
      </c>
      <c r="E206" s="9" t="s">
        <v>373</v>
      </c>
      <c r="F206" s="9" t="s">
        <v>374</v>
      </c>
      <c r="G206" s="9" t="s">
        <v>375</v>
      </c>
      <c r="H206" s="9" t="s">
        <v>376</v>
      </c>
      <c r="I206" s="9" t="s">
        <v>377</v>
      </c>
      <c r="J206" s="9" t="s">
        <v>378</v>
      </c>
      <c r="L206" s="9" t="s">
        <v>387</v>
      </c>
      <c r="M206" s="9" t="s">
        <v>388</v>
      </c>
    </row>
    <row r="207" spans="1:13" x14ac:dyDescent="0.25">
      <c r="B207" s="1"/>
      <c r="D207" s="9">
        <v>1</v>
      </c>
      <c r="L207">
        <f>J207</f>
        <v>0</v>
      </c>
      <c r="M207">
        <f>1.732*J209</f>
        <v>0</v>
      </c>
    </row>
    <row r="208" spans="1:13" x14ac:dyDescent="0.25">
      <c r="D208" s="9">
        <v>2</v>
      </c>
      <c r="L208">
        <f>J208</f>
        <v>0</v>
      </c>
      <c r="M208">
        <f>1.732*J210</f>
        <v>0</v>
      </c>
    </row>
    <row r="209" spans="1:13" x14ac:dyDescent="0.25">
      <c r="D209" s="9">
        <v>3</v>
      </c>
    </row>
    <row r="210" spans="1:13" x14ac:dyDescent="0.25">
      <c r="D210" s="9">
        <v>4</v>
      </c>
    </row>
    <row r="216" spans="1:13" x14ac:dyDescent="0.25">
      <c r="A216">
        <v>10</v>
      </c>
      <c r="B216" s="1" t="s">
        <v>115</v>
      </c>
      <c r="C216" s="1" t="s">
        <v>16</v>
      </c>
      <c r="E216" s="1" t="s">
        <v>117</v>
      </c>
      <c r="F216" s="1" t="s">
        <v>28</v>
      </c>
      <c r="G216">
        <v>3</v>
      </c>
      <c r="H216">
        <v>55.615000000000002</v>
      </c>
      <c r="I216">
        <v>4.4460440000000006</v>
      </c>
      <c r="J216">
        <v>3</v>
      </c>
      <c r="K216">
        <v>32.512999999999998</v>
      </c>
      <c r="L216">
        <v>5.9269040000000004</v>
      </c>
    </row>
    <row r="218" spans="1:13" x14ac:dyDescent="0.25">
      <c r="D218" s="9" t="s">
        <v>372</v>
      </c>
      <c r="E218" s="9" t="s">
        <v>373</v>
      </c>
      <c r="F218" s="9" t="s">
        <v>374</v>
      </c>
      <c r="G218" s="9" t="s">
        <v>375</v>
      </c>
      <c r="H218" s="9" t="s">
        <v>376</v>
      </c>
      <c r="I218" s="9" t="s">
        <v>377</v>
      </c>
      <c r="J218" s="9" t="s">
        <v>378</v>
      </c>
      <c r="L218" s="9" t="s">
        <v>387</v>
      </c>
      <c r="M218" s="9" t="s">
        <v>388</v>
      </c>
    </row>
    <row r="219" spans="1:13" x14ac:dyDescent="0.25">
      <c r="D219" s="9">
        <v>1</v>
      </c>
      <c r="E219" s="9">
        <v>7</v>
      </c>
      <c r="F219" s="9">
        <v>0.17</v>
      </c>
      <c r="G219" s="9">
        <v>0</v>
      </c>
      <c r="H219" s="9">
        <v>19</v>
      </c>
      <c r="I219" s="9">
        <v>-90</v>
      </c>
      <c r="J219" s="9">
        <v>32.512999999999998</v>
      </c>
      <c r="L219">
        <f>J219</f>
        <v>32.512999999999998</v>
      </c>
      <c r="M219">
        <f>1.732*J221</f>
        <v>5.9269040000000004</v>
      </c>
    </row>
    <row r="220" spans="1:13" x14ac:dyDescent="0.25">
      <c r="D220" s="9">
        <v>2</v>
      </c>
      <c r="E220" s="9">
        <v>11.942</v>
      </c>
      <c r="F220" s="9">
        <v>1.4999999999999999E-2</v>
      </c>
      <c r="G220" s="9">
        <v>0</v>
      </c>
      <c r="H220" s="9">
        <v>4</v>
      </c>
      <c r="I220" s="9">
        <v>-90</v>
      </c>
      <c r="J220" s="9">
        <v>55.615000000000002</v>
      </c>
      <c r="L220">
        <f>J220</f>
        <v>55.615000000000002</v>
      </c>
      <c r="M220">
        <f>1.732*J222</f>
        <v>4.4460440000000006</v>
      </c>
    </row>
    <row r="221" spans="1:13" x14ac:dyDescent="0.25">
      <c r="D221" s="9">
        <v>3</v>
      </c>
      <c r="E221" s="9">
        <v>0.77800000000000002</v>
      </c>
      <c r="F221" s="9">
        <v>0.23499999999999999</v>
      </c>
      <c r="G221" s="9">
        <v>0</v>
      </c>
      <c r="H221" s="9">
        <v>4</v>
      </c>
      <c r="I221" s="9">
        <v>-90</v>
      </c>
      <c r="J221" s="9">
        <v>3.4220000000000002</v>
      </c>
    </row>
    <row r="222" spans="1:13" x14ac:dyDescent="0.25">
      <c r="D222" s="9">
        <v>4</v>
      </c>
      <c r="E222" s="9">
        <v>0.59499999999999997</v>
      </c>
      <c r="F222" s="9">
        <v>52.076999999999998</v>
      </c>
      <c r="G222" s="9">
        <v>0</v>
      </c>
      <c r="H222" s="9">
        <v>85</v>
      </c>
      <c r="I222" s="9">
        <v>-90</v>
      </c>
      <c r="J222" s="9">
        <v>2.5670000000000002</v>
      </c>
    </row>
    <row r="227" spans="1:13" x14ac:dyDescent="0.25">
      <c r="A227">
        <v>12</v>
      </c>
      <c r="B227" s="1" t="s">
        <v>125</v>
      </c>
      <c r="C227" t="s">
        <v>65</v>
      </c>
      <c r="E227" t="s">
        <v>127</v>
      </c>
      <c r="F227" t="s">
        <v>28</v>
      </c>
      <c r="G227">
        <v>3</v>
      </c>
      <c r="H227">
        <v>151.542</v>
      </c>
      <c r="I227">
        <v>18.312436000000002</v>
      </c>
      <c r="J227">
        <v>3</v>
      </c>
      <c r="K227">
        <v>53.744</v>
      </c>
      <c r="L227">
        <v>12.207136</v>
      </c>
    </row>
    <row r="229" spans="1:13" x14ac:dyDescent="0.25">
      <c r="D229" s="9" t="s">
        <v>372</v>
      </c>
      <c r="E229" s="9" t="s">
        <v>373</v>
      </c>
      <c r="F229" s="9" t="s">
        <v>374</v>
      </c>
      <c r="G229" s="9" t="s">
        <v>375</v>
      </c>
      <c r="H229" s="9" t="s">
        <v>376</v>
      </c>
      <c r="I229" s="9" t="s">
        <v>377</v>
      </c>
      <c r="J229" s="9" t="s">
        <v>378</v>
      </c>
      <c r="L229" s="9" t="s">
        <v>387</v>
      </c>
      <c r="M229" s="9" t="s">
        <v>388</v>
      </c>
    </row>
    <row r="230" spans="1:13" x14ac:dyDescent="0.25">
      <c r="D230" s="9">
        <v>1</v>
      </c>
      <c r="E230" s="9">
        <v>23.87</v>
      </c>
      <c r="F230" s="9">
        <v>163.52000000000001</v>
      </c>
      <c r="G230" s="9">
        <v>140</v>
      </c>
      <c r="H230" s="9">
        <v>255</v>
      </c>
      <c r="I230" s="9">
        <v>-90</v>
      </c>
      <c r="J230" s="9">
        <v>53.744</v>
      </c>
      <c r="L230">
        <f>J230</f>
        <v>53.744</v>
      </c>
      <c r="M230">
        <f>1.732*J232</f>
        <v>12.207136</v>
      </c>
    </row>
    <row r="231" spans="1:13" x14ac:dyDescent="0.25">
      <c r="D231" s="9">
        <v>2</v>
      </c>
      <c r="E231" s="9">
        <v>66.953000000000003</v>
      </c>
      <c r="F231" s="9">
        <v>1.0369999999999999</v>
      </c>
      <c r="G231" s="9">
        <v>0</v>
      </c>
      <c r="H231" s="9">
        <v>206</v>
      </c>
      <c r="I231" s="9">
        <v>-90</v>
      </c>
      <c r="J231" s="9">
        <v>151.542</v>
      </c>
      <c r="L231">
        <f>J231</f>
        <v>151.542</v>
      </c>
      <c r="M231">
        <f>1.732*J233</f>
        <v>18.312436000000002</v>
      </c>
    </row>
    <row r="232" spans="1:13" x14ac:dyDescent="0.25">
      <c r="D232" s="9">
        <v>3</v>
      </c>
      <c r="E232" s="9">
        <v>3.2989999999999999</v>
      </c>
      <c r="F232" s="9">
        <v>170.804</v>
      </c>
      <c r="G232" s="9">
        <v>52</v>
      </c>
      <c r="H232" s="9">
        <v>206</v>
      </c>
      <c r="I232" s="9">
        <v>-90</v>
      </c>
      <c r="J232" s="9">
        <v>7.048</v>
      </c>
    </row>
    <row r="233" spans="1:13" x14ac:dyDescent="0.25">
      <c r="D233" s="9">
        <v>4</v>
      </c>
      <c r="E233" s="9">
        <v>4.8520000000000003</v>
      </c>
      <c r="F233" s="9">
        <v>96.253</v>
      </c>
      <c r="G233" s="9">
        <v>52</v>
      </c>
      <c r="H233" s="9">
        <v>115</v>
      </c>
      <c r="I233" s="9">
        <v>-90</v>
      </c>
      <c r="J233" s="9">
        <v>10.573</v>
      </c>
    </row>
    <row r="237" spans="1:13" x14ac:dyDescent="0.25">
      <c r="A237" s="1">
        <v>13</v>
      </c>
      <c r="B237" s="1" t="s">
        <v>129</v>
      </c>
      <c r="C237" s="1" t="s">
        <v>15</v>
      </c>
      <c r="E237" s="1" t="s">
        <v>131</v>
      </c>
      <c r="F237" t="s">
        <v>28</v>
      </c>
      <c r="G237">
        <v>3</v>
      </c>
      <c r="H237">
        <v>60.457999999999998</v>
      </c>
      <c r="I237">
        <v>12.692096000000001</v>
      </c>
      <c r="J237">
        <v>3</v>
      </c>
      <c r="K237">
        <v>92.519000000000005</v>
      </c>
      <c r="L237">
        <v>3.1730240000000003</v>
      </c>
    </row>
    <row r="239" spans="1:13" x14ac:dyDescent="0.25">
      <c r="D239" s="9" t="s">
        <v>372</v>
      </c>
      <c r="E239" s="9" t="s">
        <v>373</v>
      </c>
      <c r="F239" s="9" t="s">
        <v>374</v>
      </c>
      <c r="G239" s="9" t="s">
        <v>375</v>
      </c>
      <c r="H239" s="9" t="s">
        <v>376</v>
      </c>
      <c r="I239" s="9" t="s">
        <v>377</v>
      </c>
      <c r="J239" s="9" t="s">
        <v>378</v>
      </c>
      <c r="L239" s="9" t="s">
        <v>387</v>
      </c>
      <c r="M239" s="9" t="s">
        <v>388</v>
      </c>
    </row>
    <row r="240" spans="1:13" x14ac:dyDescent="0.25">
      <c r="D240" s="9">
        <v>1</v>
      </c>
      <c r="E240" s="9">
        <v>21.24</v>
      </c>
      <c r="F240" s="9">
        <v>37.890999999999998</v>
      </c>
      <c r="G240" s="9">
        <v>8.6669999999999998</v>
      </c>
      <c r="H240" s="9">
        <v>119</v>
      </c>
      <c r="I240" s="9">
        <v>-90</v>
      </c>
      <c r="J240" s="9">
        <v>92.519000000000005</v>
      </c>
      <c r="L240">
        <f>J240</f>
        <v>92.519000000000005</v>
      </c>
      <c r="M240">
        <f>1.732*J242</f>
        <v>3.1730240000000003</v>
      </c>
    </row>
    <row r="241" spans="1:13" x14ac:dyDescent="0.25">
      <c r="D241" s="9">
        <v>2</v>
      </c>
      <c r="E241" s="9">
        <v>13.898</v>
      </c>
      <c r="F241" s="9">
        <v>109.191</v>
      </c>
      <c r="G241" s="9">
        <v>39.667000000000002</v>
      </c>
      <c r="H241" s="9">
        <v>133.333</v>
      </c>
      <c r="I241" s="9">
        <v>-90</v>
      </c>
      <c r="J241" s="9">
        <v>60.457999999999998</v>
      </c>
      <c r="L241">
        <f>J241</f>
        <v>60.457999999999998</v>
      </c>
      <c r="M241">
        <f>1.732*J243</f>
        <v>12.692096000000001</v>
      </c>
    </row>
    <row r="242" spans="1:13" x14ac:dyDescent="0.25">
      <c r="D242" s="9">
        <v>3</v>
      </c>
      <c r="E242" s="9">
        <v>0.47199999999999998</v>
      </c>
      <c r="F242" s="9">
        <v>108.111</v>
      </c>
      <c r="G242" s="9">
        <v>62.332999999999998</v>
      </c>
      <c r="H242" s="9">
        <v>139.667</v>
      </c>
      <c r="I242" s="9">
        <v>-90</v>
      </c>
      <c r="J242" s="9">
        <v>1.8320000000000001</v>
      </c>
    </row>
    <row r="243" spans="1:13" x14ac:dyDescent="0.25">
      <c r="D243" s="9">
        <v>4</v>
      </c>
      <c r="E243" s="9">
        <v>1.7310000000000001</v>
      </c>
      <c r="F243" s="9">
        <v>190.404</v>
      </c>
      <c r="G243" s="9">
        <v>97.667000000000002</v>
      </c>
      <c r="H243" s="9">
        <v>209.667</v>
      </c>
      <c r="I243" s="9">
        <v>-90</v>
      </c>
      <c r="J243" s="9">
        <v>7.3280000000000003</v>
      </c>
    </row>
    <row r="247" spans="1:13" x14ac:dyDescent="0.25">
      <c r="A247" s="1">
        <v>14</v>
      </c>
      <c r="B247" s="1" t="s">
        <v>139</v>
      </c>
      <c r="C247" t="s">
        <v>65</v>
      </c>
      <c r="E247" t="s">
        <v>141</v>
      </c>
      <c r="F247" t="s">
        <v>28</v>
      </c>
      <c r="G247">
        <v>3</v>
      </c>
      <c r="H247">
        <v>15.651999999999999</v>
      </c>
      <c r="I247">
        <v>8.1750399999999992</v>
      </c>
      <c r="J247">
        <v>3</v>
      </c>
      <c r="K247">
        <v>26.832000000000001</v>
      </c>
      <c r="L247">
        <v>7.3159680000000007</v>
      </c>
    </row>
    <row r="249" spans="1:13" x14ac:dyDescent="0.25">
      <c r="D249" s="9" t="s">
        <v>372</v>
      </c>
      <c r="E249" s="9" t="s">
        <v>373</v>
      </c>
      <c r="F249" s="9" t="s">
        <v>374</v>
      </c>
      <c r="G249" s="9" t="s">
        <v>375</v>
      </c>
      <c r="H249" s="9" t="s">
        <v>376</v>
      </c>
      <c r="I249" s="9" t="s">
        <v>377</v>
      </c>
      <c r="J249" s="9" t="s">
        <v>378</v>
      </c>
      <c r="L249" s="9" t="s">
        <v>387</v>
      </c>
      <c r="M249" s="9" t="s">
        <v>388</v>
      </c>
    </row>
    <row r="250" spans="1:13" x14ac:dyDescent="0.25">
      <c r="D250" s="9">
        <v>1</v>
      </c>
      <c r="E250" s="9">
        <v>1.96</v>
      </c>
      <c r="F250" s="9">
        <v>170.74799999999999</v>
      </c>
      <c r="G250" s="9">
        <v>138.333</v>
      </c>
      <c r="H250" s="9">
        <v>208</v>
      </c>
      <c r="I250" s="9">
        <v>-90</v>
      </c>
      <c r="J250" s="9">
        <v>15.651999999999999</v>
      </c>
      <c r="L250">
        <f>J250</f>
        <v>15.651999999999999</v>
      </c>
      <c r="M250">
        <f>1.732*J252</f>
        <v>8.1750399999999992</v>
      </c>
    </row>
    <row r="251" spans="1:13" x14ac:dyDescent="0.25">
      <c r="D251" s="9">
        <v>2</v>
      </c>
      <c r="E251" s="9">
        <v>3.3490000000000002</v>
      </c>
      <c r="F251" s="9">
        <v>142.035</v>
      </c>
      <c r="G251" s="9">
        <v>0</v>
      </c>
      <c r="H251" s="9">
        <v>145.333</v>
      </c>
      <c r="I251" s="9">
        <v>-90</v>
      </c>
      <c r="J251" s="9">
        <v>26.832000000000001</v>
      </c>
      <c r="L251">
        <f>J251</f>
        <v>26.832000000000001</v>
      </c>
      <c r="M251">
        <f>1.732*J253</f>
        <v>7.3159680000000007</v>
      </c>
    </row>
    <row r="252" spans="1:13" x14ac:dyDescent="0.25">
      <c r="D252" s="9">
        <v>3</v>
      </c>
      <c r="E252" s="9">
        <v>0.60199999999999998</v>
      </c>
      <c r="F252" s="9">
        <v>8.94</v>
      </c>
      <c r="G252" s="9">
        <v>2</v>
      </c>
      <c r="H252" s="9">
        <v>97.332999999999998</v>
      </c>
      <c r="I252" s="9">
        <v>-90</v>
      </c>
      <c r="J252" s="9">
        <v>4.72</v>
      </c>
    </row>
    <row r="253" spans="1:13" x14ac:dyDescent="0.25">
      <c r="D253" s="9">
        <v>4</v>
      </c>
      <c r="E253" s="9">
        <v>0.54</v>
      </c>
      <c r="F253" s="9">
        <v>230.41</v>
      </c>
      <c r="G253" s="9">
        <v>0</v>
      </c>
      <c r="H253" s="9">
        <v>255</v>
      </c>
      <c r="I253" s="9">
        <v>-90</v>
      </c>
      <c r="J253" s="9">
        <v>4.2240000000000002</v>
      </c>
    </row>
    <row r="259" spans="1:13" x14ac:dyDescent="0.25">
      <c r="A259">
        <v>15</v>
      </c>
      <c r="B259" s="1" t="s">
        <v>147</v>
      </c>
      <c r="C259" s="1" t="s">
        <v>15</v>
      </c>
      <c r="E259" t="s">
        <v>149</v>
      </c>
      <c r="F259" t="s">
        <v>28</v>
      </c>
      <c r="G259">
        <v>3</v>
      </c>
      <c r="H259">
        <v>33.332999999999998</v>
      </c>
      <c r="I259">
        <v>4.0650040000000001</v>
      </c>
      <c r="J259">
        <v>3</v>
      </c>
      <c r="K259">
        <v>54.93</v>
      </c>
      <c r="L259">
        <v>15.449439999999999</v>
      </c>
    </row>
    <row r="261" spans="1:13" x14ac:dyDescent="0.25">
      <c r="D261" s="9" t="s">
        <v>372</v>
      </c>
      <c r="E261" s="9" t="s">
        <v>373</v>
      </c>
      <c r="F261" s="9" t="s">
        <v>374</v>
      </c>
      <c r="G261" s="9" t="s">
        <v>375</v>
      </c>
      <c r="H261" s="9" t="s">
        <v>376</v>
      </c>
      <c r="I261" s="9" t="s">
        <v>377</v>
      </c>
      <c r="J261" s="9" t="s">
        <v>378</v>
      </c>
      <c r="L261" s="9" t="s">
        <v>387</v>
      </c>
      <c r="M261" s="9" t="s">
        <v>388</v>
      </c>
    </row>
    <row r="262" spans="1:13" x14ac:dyDescent="0.25">
      <c r="D262" s="9">
        <v>1</v>
      </c>
      <c r="E262" s="9">
        <v>26.009</v>
      </c>
      <c r="F262" s="9">
        <v>0.10199999999999999</v>
      </c>
      <c r="G262" s="9">
        <v>0</v>
      </c>
      <c r="H262" s="9">
        <v>12</v>
      </c>
      <c r="I262" s="9">
        <v>-90</v>
      </c>
      <c r="J262" s="9">
        <v>54.93</v>
      </c>
      <c r="L262">
        <f>J262</f>
        <v>54.93</v>
      </c>
      <c r="M262">
        <f>1.732*J264</f>
        <v>15.449439999999999</v>
      </c>
    </row>
    <row r="263" spans="1:13" x14ac:dyDescent="0.25">
      <c r="D263" s="9">
        <v>2</v>
      </c>
      <c r="E263" s="9">
        <v>15.87</v>
      </c>
      <c r="F263" s="9">
        <v>8.3979999999999997</v>
      </c>
      <c r="G263" s="9">
        <v>0</v>
      </c>
      <c r="H263" s="9">
        <v>59.332999999999998</v>
      </c>
      <c r="I263" s="9">
        <v>-90</v>
      </c>
      <c r="J263" s="9">
        <v>33.332999999999998</v>
      </c>
      <c r="L263">
        <f>J263</f>
        <v>33.332999999999998</v>
      </c>
      <c r="M263">
        <f>1.732*J265</f>
        <v>4.0650040000000001</v>
      </c>
    </row>
    <row r="264" spans="1:13" x14ac:dyDescent="0.25">
      <c r="D264" s="9">
        <v>3</v>
      </c>
      <c r="E264" s="9">
        <v>4.4080000000000004</v>
      </c>
      <c r="F264" s="9">
        <v>6.9169999999999998</v>
      </c>
      <c r="G264" s="9">
        <v>0</v>
      </c>
      <c r="H264" s="9">
        <v>122.333</v>
      </c>
      <c r="I264" s="9">
        <v>-90</v>
      </c>
      <c r="J264" s="9">
        <v>8.92</v>
      </c>
    </row>
    <row r="265" spans="1:13" x14ac:dyDescent="0.25">
      <c r="D265" s="9">
        <v>4</v>
      </c>
      <c r="E265" s="9">
        <v>1.3220000000000001</v>
      </c>
      <c r="F265" s="9">
        <v>45.889000000000003</v>
      </c>
      <c r="G265" s="9">
        <v>5.3330000000000002</v>
      </c>
      <c r="H265" s="9">
        <v>69.667000000000002</v>
      </c>
      <c r="I265" s="9">
        <v>-90</v>
      </c>
      <c r="J265" s="9">
        <v>2.347</v>
      </c>
    </row>
    <row r="270" spans="1:13" x14ac:dyDescent="0.25">
      <c r="A270">
        <v>16</v>
      </c>
      <c r="B270" s="1" t="s">
        <v>153</v>
      </c>
      <c r="C270" s="1" t="s">
        <v>154</v>
      </c>
      <c r="E270" t="s">
        <v>155</v>
      </c>
      <c r="F270" t="s">
        <v>28</v>
      </c>
      <c r="G270">
        <v>3</v>
      </c>
      <c r="H270">
        <v>420.73200000000003</v>
      </c>
      <c r="I270">
        <v>0</v>
      </c>
      <c r="J270">
        <v>3</v>
      </c>
      <c r="K270">
        <v>347.56099999999998</v>
      </c>
      <c r="L270">
        <v>52.805216000000001</v>
      </c>
    </row>
    <row r="272" spans="1:13" x14ac:dyDescent="0.25">
      <c r="D272" s="9" t="s">
        <v>372</v>
      </c>
      <c r="E272" s="9" t="s">
        <v>373</v>
      </c>
      <c r="F272" s="9" t="s">
        <v>374</v>
      </c>
      <c r="G272" s="9" t="s">
        <v>375</v>
      </c>
      <c r="H272" s="9" t="s">
        <v>376</v>
      </c>
      <c r="I272" s="9" t="s">
        <v>377</v>
      </c>
      <c r="J272" s="9" t="s">
        <v>378</v>
      </c>
      <c r="L272" s="9" t="s">
        <v>387</v>
      </c>
      <c r="M272" s="9" t="s">
        <v>388</v>
      </c>
    </row>
    <row r="273" spans="1:13" x14ac:dyDescent="0.25">
      <c r="D273" s="9">
        <v>1</v>
      </c>
      <c r="E273" s="9">
        <v>532.14200000000005</v>
      </c>
      <c r="F273" s="9">
        <v>2.2709999999999999</v>
      </c>
      <c r="G273" s="9">
        <v>0</v>
      </c>
      <c r="H273" s="9">
        <v>192</v>
      </c>
      <c r="I273" s="9">
        <v>-90</v>
      </c>
      <c r="J273" s="9">
        <v>347.56099999999998</v>
      </c>
      <c r="L273">
        <f>J273</f>
        <v>347.56099999999998</v>
      </c>
      <c r="M273">
        <f>1.732*J275</f>
        <v>52.805216000000001</v>
      </c>
    </row>
    <row r="274" spans="1:13" x14ac:dyDescent="0.25">
      <c r="D274" s="9">
        <v>2</v>
      </c>
      <c r="E274" s="9">
        <v>643.68299999999999</v>
      </c>
      <c r="F274" s="9">
        <v>90.881</v>
      </c>
      <c r="G274" s="9">
        <v>0</v>
      </c>
      <c r="H274" s="9">
        <v>201</v>
      </c>
      <c r="I274" s="9">
        <v>-90</v>
      </c>
      <c r="J274" s="9">
        <v>420.73200000000003</v>
      </c>
      <c r="L274">
        <f>J274</f>
        <v>420.73200000000003</v>
      </c>
      <c r="M274">
        <f>1.732*J276</f>
        <v>0</v>
      </c>
    </row>
    <row r="275" spans="1:13" x14ac:dyDescent="0.25">
      <c r="D275" s="9">
        <v>3</v>
      </c>
      <c r="E275" s="9">
        <v>48.798999999999999</v>
      </c>
      <c r="F275" s="9">
        <v>0.90500000000000003</v>
      </c>
      <c r="G275" s="9">
        <v>0</v>
      </c>
      <c r="H275" s="9">
        <v>11</v>
      </c>
      <c r="I275" s="9">
        <v>-90</v>
      </c>
      <c r="J275" s="9">
        <v>30.488</v>
      </c>
    </row>
    <row r="276" spans="1:13" x14ac:dyDescent="0.25">
      <c r="D276" s="9">
        <v>4</v>
      </c>
      <c r="E276" s="9">
        <v>843684.93500000006</v>
      </c>
      <c r="F276" s="9">
        <v>223.87200000000001</v>
      </c>
      <c r="G276" s="9">
        <v>0</v>
      </c>
      <c r="H276" s="9">
        <v>255</v>
      </c>
      <c r="I276" s="9">
        <v>0</v>
      </c>
      <c r="J276" s="9">
        <v>0</v>
      </c>
    </row>
    <row r="283" spans="1:13" x14ac:dyDescent="0.25">
      <c r="A283" s="1">
        <v>20</v>
      </c>
      <c r="B283" s="1" t="s">
        <v>177</v>
      </c>
      <c r="C283" s="1" t="s">
        <v>16</v>
      </c>
      <c r="E283" s="1" t="s">
        <v>31</v>
      </c>
      <c r="F283" t="s">
        <v>28</v>
      </c>
      <c r="G283">
        <v>3</v>
      </c>
      <c r="H283">
        <v>41.795000000000002</v>
      </c>
      <c r="I283">
        <v>3.10894</v>
      </c>
      <c r="J283">
        <v>3</v>
      </c>
      <c r="K283">
        <v>28.204999999999998</v>
      </c>
      <c r="L283">
        <v>2.220424</v>
      </c>
    </row>
    <row r="285" spans="1:13" x14ac:dyDescent="0.25">
      <c r="D285" s="9" t="s">
        <v>372</v>
      </c>
      <c r="E285" s="9" t="s">
        <v>373</v>
      </c>
      <c r="F285" s="9" t="s">
        <v>374</v>
      </c>
      <c r="G285" s="9" t="s">
        <v>375</v>
      </c>
      <c r="H285" s="9" t="s">
        <v>376</v>
      </c>
      <c r="I285" s="9" t="s">
        <v>377</v>
      </c>
      <c r="J285" s="9" t="s">
        <v>378</v>
      </c>
      <c r="L285" s="9" t="s">
        <v>387</v>
      </c>
      <c r="M285" s="9" t="s">
        <v>388</v>
      </c>
    </row>
    <row r="286" spans="1:13" x14ac:dyDescent="0.25">
      <c r="D286" s="9">
        <v>1</v>
      </c>
      <c r="E286" s="9">
        <v>3.6320000000000001</v>
      </c>
      <c r="F286" s="9">
        <v>9.6240000000000006</v>
      </c>
      <c r="G286" s="9">
        <v>0</v>
      </c>
      <c r="H286" s="9">
        <v>107</v>
      </c>
      <c r="I286" s="9">
        <v>-90</v>
      </c>
      <c r="J286" s="9">
        <v>28.204999999999998</v>
      </c>
      <c r="L286">
        <f>J286</f>
        <v>28.204999999999998</v>
      </c>
      <c r="M286">
        <f>1.732*J288</f>
        <v>2.220424</v>
      </c>
    </row>
    <row r="287" spans="1:13" x14ac:dyDescent="0.25">
      <c r="D287" s="9">
        <v>2</v>
      </c>
      <c r="E287" s="9">
        <v>5.375</v>
      </c>
      <c r="F287" s="9">
        <v>11.493</v>
      </c>
      <c r="G287" s="9">
        <v>0</v>
      </c>
      <c r="H287" s="9">
        <v>173</v>
      </c>
      <c r="I287" s="9">
        <v>-90</v>
      </c>
      <c r="J287" s="9">
        <v>41.795000000000002</v>
      </c>
      <c r="L287">
        <f>J287</f>
        <v>41.795000000000002</v>
      </c>
      <c r="M287">
        <f>1.732*J289</f>
        <v>3.10894</v>
      </c>
    </row>
    <row r="288" spans="1:13" x14ac:dyDescent="0.25">
      <c r="D288" s="9">
        <v>3</v>
      </c>
      <c r="E288" s="9">
        <v>0.18099999999999999</v>
      </c>
      <c r="F288" s="9">
        <v>189.90899999999999</v>
      </c>
      <c r="G288" s="9">
        <v>0</v>
      </c>
      <c r="H288" s="9">
        <v>255</v>
      </c>
      <c r="I288" s="9">
        <v>-90</v>
      </c>
      <c r="J288" s="9">
        <v>1.282</v>
      </c>
    </row>
    <row r="289" spans="1:13" x14ac:dyDescent="0.25">
      <c r="D289" s="9">
        <v>4</v>
      </c>
      <c r="E289" s="9">
        <v>0.247</v>
      </c>
      <c r="F289" s="9">
        <v>125.489</v>
      </c>
      <c r="G289" s="9">
        <v>0</v>
      </c>
      <c r="H289" s="9">
        <v>244.333</v>
      </c>
      <c r="I289" s="9">
        <v>-90</v>
      </c>
      <c r="J289" s="9">
        <v>1.7949999999999999</v>
      </c>
    </row>
    <row r="294" spans="1:13" x14ac:dyDescent="0.25">
      <c r="A294">
        <v>21</v>
      </c>
      <c r="B294" t="s">
        <v>182</v>
      </c>
      <c r="C294" s="1" t="s">
        <v>184</v>
      </c>
      <c r="D294" s="1" t="s">
        <v>15</v>
      </c>
      <c r="F294" t="s">
        <v>28</v>
      </c>
      <c r="G294">
        <v>3</v>
      </c>
      <c r="H294">
        <v>288.42099999999999</v>
      </c>
      <c r="I294">
        <v>76.573452000000003</v>
      </c>
      <c r="J294">
        <v>3</v>
      </c>
      <c r="K294">
        <v>185.27500000000001</v>
      </c>
      <c r="L294">
        <v>43.755516</v>
      </c>
    </row>
    <row r="296" spans="1:13" x14ac:dyDescent="0.25">
      <c r="D296" s="9" t="s">
        <v>372</v>
      </c>
      <c r="E296" s="9" t="s">
        <v>373</v>
      </c>
      <c r="F296" s="9" t="s">
        <v>374</v>
      </c>
      <c r="G296" s="9" t="s">
        <v>375</v>
      </c>
      <c r="H296" s="9" t="s">
        <v>376</v>
      </c>
      <c r="I296" s="9" t="s">
        <v>377</v>
      </c>
      <c r="J296" s="9" t="s">
        <v>378</v>
      </c>
      <c r="L296" s="9" t="s">
        <v>387</v>
      </c>
      <c r="M296" s="9" t="s">
        <v>388</v>
      </c>
    </row>
    <row r="297" spans="1:13" x14ac:dyDescent="0.25">
      <c r="D297" s="9">
        <v>1</v>
      </c>
      <c r="E297" s="9">
        <v>196.12200000000001</v>
      </c>
      <c r="F297" s="9">
        <v>45.548999999999999</v>
      </c>
      <c r="G297" s="9">
        <v>13.696999999999999</v>
      </c>
      <c r="H297" s="9">
        <v>213.333</v>
      </c>
      <c r="I297" s="9">
        <v>-89.349000000000004</v>
      </c>
      <c r="J297" s="9">
        <v>185.27500000000001</v>
      </c>
      <c r="L297">
        <f>J297</f>
        <v>185.27500000000001</v>
      </c>
      <c r="M297">
        <f>1.732*J299</f>
        <v>43.755516</v>
      </c>
    </row>
    <row r="298" spans="1:13" x14ac:dyDescent="0.25">
      <c r="D298" s="9">
        <v>2</v>
      </c>
      <c r="E298" s="9">
        <v>304.709</v>
      </c>
      <c r="F298" s="9">
        <v>124.798</v>
      </c>
      <c r="G298" s="9">
        <v>36.332999999999998</v>
      </c>
      <c r="H298" s="9">
        <v>243</v>
      </c>
      <c r="I298" s="9">
        <v>-90</v>
      </c>
      <c r="J298" s="9">
        <v>288.42099999999999</v>
      </c>
      <c r="L298">
        <f>J298</f>
        <v>288.42099999999999</v>
      </c>
      <c r="M298">
        <f>1.732*J300</f>
        <v>76.573452000000003</v>
      </c>
    </row>
    <row r="299" spans="1:13" x14ac:dyDescent="0.25">
      <c r="D299" s="9">
        <v>3</v>
      </c>
      <c r="E299" s="9">
        <v>27.701000000000001</v>
      </c>
      <c r="F299" s="9">
        <v>53.72</v>
      </c>
      <c r="G299" s="9">
        <v>34.332999999999998</v>
      </c>
      <c r="H299" s="9">
        <v>75</v>
      </c>
      <c r="I299" s="9">
        <v>-90</v>
      </c>
      <c r="J299" s="9">
        <v>25.263000000000002</v>
      </c>
    </row>
    <row r="300" spans="1:13" x14ac:dyDescent="0.25">
      <c r="D300" s="9">
        <v>4</v>
      </c>
      <c r="E300" s="9">
        <v>47.645000000000003</v>
      </c>
      <c r="F300" s="9">
        <v>139.62799999999999</v>
      </c>
      <c r="G300" s="9">
        <v>127.667</v>
      </c>
      <c r="H300" s="9">
        <v>185.667</v>
      </c>
      <c r="I300" s="9">
        <v>-90</v>
      </c>
      <c r="J300" s="9">
        <v>44.210999999999999</v>
      </c>
    </row>
    <row r="305" spans="1:13" x14ac:dyDescent="0.25">
      <c r="A305" s="1">
        <v>22</v>
      </c>
      <c r="B305" s="1" t="s">
        <v>187</v>
      </c>
      <c r="C305" s="1" t="s">
        <v>190</v>
      </c>
      <c r="E305" s="1" t="s">
        <v>189</v>
      </c>
      <c r="F305" t="s">
        <v>28</v>
      </c>
      <c r="G305">
        <v>3</v>
      </c>
      <c r="H305">
        <v>21.818000000000001</v>
      </c>
      <c r="I305">
        <v>5.1734840000000002</v>
      </c>
      <c r="J305">
        <v>3</v>
      </c>
      <c r="K305">
        <v>10.648999999999999</v>
      </c>
      <c r="L305">
        <v>2.024708</v>
      </c>
    </row>
    <row r="307" spans="1:13" x14ac:dyDescent="0.25">
      <c r="D307" s="9" t="s">
        <v>372</v>
      </c>
      <c r="E307" s="9" t="s">
        <v>373</v>
      </c>
      <c r="F307" s="9" t="s">
        <v>374</v>
      </c>
      <c r="G307" s="9" t="s">
        <v>375</v>
      </c>
      <c r="H307" s="9" t="s">
        <v>376</v>
      </c>
      <c r="I307" s="9" t="s">
        <v>377</v>
      </c>
      <c r="J307" s="9" t="s">
        <v>378</v>
      </c>
      <c r="L307" s="9" t="s">
        <v>387</v>
      </c>
      <c r="M307" s="9" t="s">
        <v>388</v>
      </c>
    </row>
    <row r="308" spans="1:13" x14ac:dyDescent="0.25">
      <c r="D308" s="9">
        <v>1</v>
      </c>
      <c r="E308" s="9">
        <v>0.69599999999999995</v>
      </c>
      <c r="F308" s="9">
        <v>227.54499999999999</v>
      </c>
      <c r="G308" s="9">
        <v>81</v>
      </c>
      <c r="H308" s="9">
        <v>244</v>
      </c>
      <c r="I308" s="9">
        <v>-90</v>
      </c>
      <c r="J308" s="9">
        <v>10.648999999999999</v>
      </c>
      <c r="L308">
        <f>J308</f>
        <v>10.648999999999999</v>
      </c>
      <c r="M308">
        <f>1.732*J310</f>
        <v>2.024708</v>
      </c>
    </row>
    <row r="309" spans="1:13" x14ac:dyDescent="0.25">
      <c r="D309" s="9">
        <v>2</v>
      </c>
      <c r="E309" s="9">
        <v>1.421</v>
      </c>
      <c r="F309" s="9">
        <v>58.03</v>
      </c>
      <c r="G309" s="9">
        <v>28</v>
      </c>
      <c r="H309" s="9">
        <v>141.333</v>
      </c>
      <c r="I309" s="9">
        <v>-90</v>
      </c>
      <c r="J309" s="9">
        <v>21.818000000000001</v>
      </c>
      <c r="L309">
        <f>J309</f>
        <v>21.818000000000001</v>
      </c>
      <c r="M309">
        <f>1.732*J311</f>
        <v>5.1734840000000002</v>
      </c>
    </row>
    <row r="310" spans="1:13" x14ac:dyDescent="0.25">
      <c r="D310" s="9">
        <v>3</v>
      </c>
      <c r="E310" s="9">
        <v>0.08</v>
      </c>
      <c r="F310" s="9">
        <v>135.947</v>
      </c>
      <c r="G310" s="9">
        <v>113</v>
      </c>
      <c r="H310" s="9">
        <v>152</v>
      </c>
      <c r="I310" s="9">
        <v>-90</v>
      </c>
      <c r="J310" s="9">
        <v>1.169</v>
      </c>
    </row>
    <row r="311" spans="1:13" x14ac:dyDescent="0.25">
      <c r="D311" s="9">
        <v>4</v>
      </c>
      <c r="E311" s="9">
        <v>0.19800000000000001</v>
      </c>
      <c r="F311" s="9">
        <v>183.227</v>
      </c>
      <c r="G311" s="9">
        <v>14</v>
      </c>
      <c r="H311" s="9">
        <v>206</v>
      </c>
      <c r="I311" s="9">
        <v>-90</v>
      </c>
      <c r="J311" s="9">
        <v>2.9870000000000001</v>
      </c>
    </row>
    <row r="315" spans="1:13" x14ac:dyDescent="0.25">
      <c r="A315" s="1">
        <v>23</v>
      </c>
      <c r="B315" s="1" t="s">
        <v>192</v>
      </c>
      <c r="C315" s="1" t="s">
        <v>16</v>
      </c>
      <c r="E315" t="s">
        <v>43</v>
      </c>
      <c r="F315" t="s">
        <v>28</v>
      </c>
      <c r="G315">
        <v>3</v>
      </c>
      <c r="H315">
        <v>1.3759999999999999</v>
      </c>
      <c r="I315">
        <v>0.10738399999999999</v>
      </c>
      <c r="J315">
        <v>3</v>
      </c>
      <c r="K315">
        <v>0.995</v>
      </c>
      <c r="L315">
        <v>0.14375599999999999</v>
      </c>
    </row>
    <row r="317" spans="1:13" x14ac:dyDescent="0.25">
      <c r="D317" s="9" t="s">
        <v>372</v>
      </c>
      <c r="E317" s="9" t="s">
        <v>373</v>
      </c>
      <c r="F317" s="9" t="s">
        <v>374</v>
      </c>
      <c r="G317" s="9" t="s">
        <v>375</v>
      </c>
      <c r="H317" s="9" t="s">
        <v>376</v>
      </c>
      <c r="I317" s="9" t="s">
        <v>377</v>
      </c>
      <c r="J317" s="9" t="s">
        <v>378</v>
      </c>
      <c r="L317" s="9" t="s">
        <v>387</v>
      </c>
      <c r="M317" s="9" t="s">
        <v>388</v>
      </c>
    </row>
    <row r="318" spans="1:13" x14ac:dyDescent="0.25">
      <c r="D318" s="9">
        <v>1</v>
      </c>
      <c r="E318" s="9">
        <v>3.0000000000000001E-3</v>
      </c>
      <c r="F318" s="9">
        <v>148.27000000000001</v>
      </c>
      <c r="G318" s="9">
        <v>70</v>
      </c>
      <c r="H318" s="9">
        <v>187</v>
      </c>
      <c r="I318" s="9">
        <v>-90</v>
      </c>
      <c r="J318" s="9">
        <v>0.995</v>
      </c>
      <c r="L318">
        <f>J318</f>
        <v>0.995</v>
      </c>
      <c r="M318">
        <f>1.732*J320</f>
        <v>0.14375599999999999</v>
      </c>
    </row>
    <row r="319" spans="1:13" x14ac:dyDescent="0.25">
      <c r="D319" s="9">
        <v>2</v>
      </c>
      <c r="E319" s="9">
        <v>5.0000000000000001E-3</v>
      </c>
      <c r="F319" s="9">
        <v>146</v>
      </c>
      <c r="G319" s="9">
        <v>67.667000000000002</v>
      </c>
      <c r="H319" s="9">
        <v>190.333</v>
      </c>
      <c r="I319" s="9">
        <v>-90</v>
      </c>
      <c r="J319" s="9">
        <v>1.3759999999999999</v>
      </c>
      <c r="L319">
        <f>J319</f>
        <v>1.3759999999999999</v>
      </c>
      <c r="M319">
        <f>1.732*J321</f>
        <v>0.10738399999999999</v>
      </c>
    </row>
    <row r="320" spans="1:13" x14ac:dyDescent="0.25">
      <c r="D320" s="9">
        <v>3</v>
      </c>
      <c r="E320" s="10">
        <v>2.9859999999999999E-4</v>
      </c>
      <c r="F320" s="9">
        <v>150.6</v>
      </c>
      <c r="G320" s="9">
        <v>109</v>
      </c>
      <c r="H320" s="9">
        <v>169</v>
      </c>
      <c r="I320" s="9">
        <v>-90</v>
      </c>
      <c r="J320" s="9">
        <v>8.3000000000000004E-2</v>
      </c>
    </row>
    <row r="321" spans="1:13" x14ac:dyDescent="0.25">
      <c r="D321" s="9">
        <v>4</v>
      </c>
      <c r="E321" s="10">
        <v>2.2699999999999999E-4</v>
      </c>
      <c r="F321" s="9">
        <v>184.14</v>
      </c>
      <c r="G321" s="9">
        <v>140.333</v>
      </c>
      <c r="H321" s="9">
        <v>200.333</v>
      </c>
      <c r="I321" s="9">
        <v>-90</v>
      </c>
      <c r="J321" s="9">
        <v>6.2E-2</v>
      </c>
    </row>
    <row r="325" spans="1:13" s="1" customFormat="1" x14ac:dyDescent="0.25">
      <c r="A325" s="1">
        <v>25</v>
      </c>
      <c r="B325" s="1" t="s">
        <v>94</v>
      </c>
      <c r="C325" s="1" t="s">
        <v>65</v>
      </c>
      <c r="E325" s="1" t="s">
        <v>198</v>
      </c>
      <c r="F325" t="s">
        <v>28</v>
      </c>
      <c r="G325">
        <v>3</v>
      </c>
      <c r="H325">
        <v>1.2110000000000001</v>
      </c>
      <c r="I325">
        <v>0.105652</v>
      </c>
      <c r="J325">
        <v>3</v>
      </c>
      <c r="K325" s="1">
        <v>1.028</v>
      </c>
      <c r="L325" s="1">
        <v>5.1959999999999999E-2</v>
      </c>
    </row>
    <row r="327" spans="1:13" x14ac:dyDescent="0.25">
      <c r="D327" s="9" t="s">
        <v>372</v>
      </c>
      <c r="E327" s="9" t="s">
        <v>373</v>
      </c>
      <c r="F327" s="9" t="s">
        <v>374</v>
      </c>
      <c r="G327" s="9" t="s">
        <v>375</v>
      </c>
      <c r="H327" s="9" t="s">
        <v>376</v>
      </c>
      <c r="I327" s="9" t="s">
        <v>377</v>
      </c>
      <c r="J327" s="9" t="s">
        <v>378</v>
      </c>
      <c r="L327" s="9" t="s">
        <v>387</v>
      </c>
      <c r="M327" s="9" t="s">
        <v>388</v>
      </c>
    </row>
    <row r="328" spans="1:13" x14ac:dyDescent="0.25">
      <c r="D328" s="9">
        <v>1</v>
      </c>
      <c r="E328" s="9">
        <v>3.0000000000000001E-3</v>
      </c>
      <c r="F328" s="9">
        <v>0.82799999999999996</v>
      </c>
      <c r="G328" s="9">
        <v>0</v>
      </c>
      <c r="H328" s="9">
        <v>148</v>
      </c>
      <c r="I328" s="9">
        <v>-90</v>
      </c>
      <c r="J328" s="9">
        <v>1.028</v>
      </c>
      <c r="L328">
        <f>J328</f>
        <v>1.028</v>
      </c>
      <c r="M328">
        <f>1.732*J330</f>
        <v>5.1959999999999999E-2</v>
      </c>
    </row>
    <row r="329" spans="1:13" x14ac:dyDescent="0.25">
      <c r="D329" s="9">
        <v>2</v>
      </c>
      <c r="E329" s="9">
        <v>3.0000000000000001E-3</v>
      </c>
      <c r="F329" s="9">
        <v>6.0999999999999999E-2</v>
      </c>
      <c r="G329" s="9">
        <v>0</v>
      </c>
      <c r="H329" s="9">
        <v>16</v>
      </c>
      <c r="I329" s="9">
        <v>-90</v>
      </c>
      <c r="J329" s="9">
        <v>1.2110000000000001</v>
      </c>
      <c r="L329">
        <f>J329</f>
        <v>1.2110000000000001</v>
      </c>
      <c r="M329">
        <f>1.732*J331</f>
        <v>0.105652</v>
      </c>
    </row>
    <row r="330" spans="1:13" x14ac:dyDescent="0.25">
      <c r="D330" s="9">
        <v>3</v>
      </c>
      <c r="E330" s="10">
        <v>8.3739999999999994E-5</v>
      </c>
      <c r="F330" s="9">
        <v>37.359000000000002</v>
      </c>
      <c r="G330" s="9">
        <v>0</v>
      </c>
      <c r="H330" s="9">
        <v>66</v>
      </c>
      <c r="I330" s="9">
        <v>-90</v>
      </c>
      <c r="J330" s="9">
        <v>0.03</v>
      </c>
    </row>
    <row r="331" spans="1:13" x14ac:dyDescent="0.25">
      <c r="D331" s="9">
        <v>4</v>
      </c>
      <c r="E331" s="10">
        <v>1.6100000000000001E-4</v>
      </c>
      <c r="F331" s="9">
        <v>193.46700000000001</v>
      </c>
      <c r="G331" s="9">
        <v>71.332999999999998</v>
      </c>
      <c r="H331" s="9">
        <v>239</v>
      </c>
      <c r="I331" s="9">
        <v>-90</v>
      </c>
      <c r="J331" s="9">
        <v>6.0999999999999999E-2</v>
      </c>
    </row>
    <row r="336" spans="1:13" s="1" customFormat="1" x14ac:dyDescent="0.25">
      <c r="A336" s="1">
        <v>26</v>
      </c>
      <c r="B336" s="1" t="s">
        <v>199</v>
      </c>
      <c r="C336" s="1" t="s">
        <v>15</v>
      </c>
      <c r="E336" s="1" t="s">
        <v>98</v>
      </c>
      <c r="F336" t="s">
        <v>28</v>
      </c>
      <c r="G336">
        <v>3</v>
      </c>
      <c r="H336">
        <v>1.3939999999999999</v>
      </c>
      <c r="I336">
        <v>0.105652</v>
      </c>
      <c r="J336">
        <v>3</v>
      </c>
      <c r="K336" s="1">
        <v>1.03</v>
      </c>
      <c r="L336" s="1">
        <v>0.16800400000000001</v>
      </c>
    </row>
    <row r="338" spans="1:13" x14ac:dyDescent="0.25">
      <c r="D338" s="9" t="s">
        <v>372</v>
      </c>
      <c r="E338" s="9" t="s">
        <v>373</v>
      </c>
      <c r="F338" s="9" t="s">
        <v>374</v>
      </c>
      <c r="G338" s="9" t="s">
        <v>375</v>
      </c>
      <c r="H338" s="9" t="s">
        <v>376</v>
      </c>
      <c r="I338" s="9" t="s">
        <v>377</v>
      </c>
      <c r="J338" s="9" t="s">
        <v>378</v>
      </c>
      <c r="L338" s="9" t="s">
        <v>387</v>
      </c>
      <c r="M338" s="9" t="s">
        <v>388</v>
      </c>
    </row>
    <row r="339" spans="1:13" x14ac:dyDescent="0.25">
      <c r="D339" s="9">
        <v>1</v>
      </c>
      <c r="E339" s="9">
        <v>6.0000000000000001E-3</v>
      </c>
      <c r="F339" s="9">
        <v>69.367999999999995</v>
      </c>
      <c r="G339" s="9">
        <v>8.6669999999999998</v>
      </c>
      <c r="H339" s="9">
        <v>169</v>
      </c>
      <c r="I339" s="9">
        <v>-90</v>
      </c>
      <c r="J339" s="9">
        <v>1.03</v>
      </c>
      <c r="L339">
        <f>J339</f>
        <v>1.03</v>
      </c>
      <c r="M339">
        <f>1.732*J341</f>
        <v>0.16800400000000001</v>
      </c>
    </row>
    <row r="340" spans="1:13" x14ac:dyDescent="0.25">
      <c r="D340" s="9">
        <v>2</v>
      </c>
      <c r="E340" s="9">
        <v>8.0000000000000002E-3</v>
      </c>
      <c r="F340" s="9">
        <v>156.51900000000001</v>
      </c>
      <c r="G340" s="9">
        <v>18.332999999999998</v>
      </c>
      <c r="H340" s="9">
        <v>191.333</v>
      </c>
      <c r="I340" s="9">
        <v>-90</v>
      </c>
      <c r="J340" s="9">
        <v>1.3939999999999999</v>
      </c>
      <c r="L340">
        <f>J340</f>
        <v>1.3939999999999999</v>
      </c>
      <c r="M340">
        <f>1.732*J342</f>
        <v>0.105652</v>
      </c>
    </row>
    <row r="341" spans="1:13" x14ac:dyDescent="0.25">
      <c r="D341" s="9">
        <v>3</v>
      </c>
      <c r="E341" s="10">
        <v>6.244E-4</v>
      </c>
      <c r="F341" s="9">
        <v>148.41200000000001</v>
      </c>
      <c r="G341" s="9">
        <v>49.667000000000002</v>
      </c>
      <c r="H341" s="9">
        <v>189.333</v>
      </c>
      <c r="I341" s="9">
        <v>-90</v>
      </c>
      <c r="J341" s="9">
        <v>9.7000000000000003E-2</v>
      </c>
    </row>
    <row r="342" spans="1:13" x14ac:dyDescent="0.25">
      <c r="D342" s="9">
        <v>4</v>
      </c>
      <c r="E342" s="10">
        <v>4.0400000000000001E-4</v>
      </c>
      <c r="F342" s="9">
        <v>99.364000000000004</v>
      </c>
      <c r="G342" s="9">
        <v>40</v>
      </c>
      <c r="H342" s="9">
        <v>123</v>
      </c>
      <c r="I342" s="9">
        <v>-90</v>
      </c>
      <c r="J342" s="9">
        <v>6.0999999999999999E-2</v>
      </c>
    </row>
    <row r="345" spans="1:13" s="1" customFormat="1" x14ac:dyDescent="0.25">
      <c r="A345" s="1">
        <v>27</v>
      </c>
      <c r="B345" s="1" t="s">
        <v>202</v>
      </c>
      <c r="C345" s="1" t="s">
        <v>16</v>
      </c>
      <c r="E345" s="1" t="s">
        <v>132</v>
      </c>
      <c r="F345" t="s">
        <v>28</v>
      </c>
      <c r="G345">
        <v>3</v>
      </c>
      <c r="H345">
        <v>184.42400000000001</v>
      </c>
      <c r="I345">
        <v>6.4742160000000002</v>
      </c>
      <c r="J345">
        <v>3</v>
      </c>
      <c r="K345" s="1">
        <v>161.37100000000001</v>
      </c>
      <c r="L345" s="1">
        <v>8.6322879999999991</v>
      </c>
    </row>
    <row r="347" spans="1:13" x14ac:dyDescent="0.25">
      <c r="D347" s="9" t="s">
        <v>372</v>
      </c>
      <c r="E347" s="9" t="s">
        <v>373</v>
      </c>
      <c r="F347" s="9" t="s">
        <v>374</v>
      </c>
      <c r="G347" s="9" t="s">
        <v>375</v>
      </c>
      <c r="H347" s="9" t="s">
        <v>376</v>
      </c>
      <c r="I347" s="9" t="s">
        <v>377</v>
      </c>
      <c r="J347" s="9" t="s">
        <v>378</v>
      </c>
      <c r="L347" s="9" t="s">
        <v>387</v>
      </c>
      <c r="M347" s="9" t="s">
        <v>388</v>
      </c>
    </row>
    <row r="348" spans="1:13" x14ac:dyDescent="0.25">
      <c r="D348" s="9">
        <v>1</v>
      </c>
      <c r="E348" s="9">
        <v>100.931</v>
      </c>
      <c r="F348" s="9">
        <v>71.146000000000001</v>
      </c>
      <c r="G348" s="9">
        <v>22</v>
      </c>
      <c r="H348" s="9">
        <v>137.333</v>
      </c>
      <c r="I348" s="9">
        <v>-90</v>
      </c>
      <c r="J348" s="9">
        <v>161.37100000000001</v>
      </c>
      <c r="L348">
        <f>J348</f>
        <v>161.37100000000001</v>
      </c>
      <c r="M348">
        <f>1.732*J350</f>
        <v>8.6322879999999991</v>
      </c>
    </row>
    <row r="349" spans="1:13" x14ac:dyDescent="0.25">
      <c r="D349" s="9">
        <v>2</v>
      </c>
      <c r="E349" s="9">
        <v>115.294</v>
      </c>
      <c r="F349" s="9">
        <v>37.256</v>
      </c>
      <c r="G349" s="9">
        <v>10.667</v>
      </c>
      <c r="H349" s="9">
        <v>222</v>
      </c>
      <c r="I349" s="9">
        <v>-90</v>
      </c>
      <c r="J349" s="9">
        <v>184.42400000000001</v>
      </c>
      <c r="L349">
        <f>J349</f>
        <v>184.42400000000001</v>
      </c>
      <c r="M349">
        <f>1.732*J351</f>
        <v>6.4742160000000002</v>
      </c>
    </row>
    <row r="350" spans="1:13" x14ac:dyDescent="0.25">
      <c r="D350" s="9">
        <v>3</v>
      </c>
      <c r="E350" s="9">
        <v>3.4940000000000002</v>
      </c>
      <c r="F350" s="9">
        <v>55.185000000000002</v>
      </c>
      <c r="G350" s="9">
        <v>22</v>
      </c>
      <c r="H350" s="9">
        <v>132</v>
      </c>
      <c r="I350" s="9">
        <v>-90</v>
      </c>
      <c r="J350" s="9">
        <v>4.984</v>
      </c>
    </row>
    <row r="351" spans="1:13" x14ac:dyDescent="0.25">
      <c r="D351" s="9">
        <v>4</v>
      </c>
      <c r="E351" s="9">
        <v>2.7170000000000001</v>
      </c>
      <c r="F351" s="9">
        <v>31.428999999999998</v>
      </c>
      <c r="G351" s="9">
        <v>10.667</v>
      </c>
      <c r="H351" s="9">
        <v>49</v>
      </c>
      <c r="I351" s="9">
        <v>-90</v>
      </c>
      <c r="J351" s="9">
        <v>3.738</v>
      </c>
    </row>
    <row r="353" spans="1:13" s="1" customFormat="1" x14ac:dyDescent="0.25">
      <c r="A353" s="1">
        <v>30</v>
      </c>
      <c r="B353" s="1" t="s">
        <v>214</v>
      </c>
      <c r="C353" s="1" t="s">
        <v>65</v>
      </c>
      <c r="E353" s="1" t="s">
        <v>216</v>
      </c>
      <c r="F353" t="s">
        <v>28</v>
      </c>
      <c r="G353">
        <v>3</v>
      </c>
      <c r="H353">
        <v>82.759</v>
      </c>
      <c r="I353">
        <v>8.9579039999999992</v>
      </c>
      <c r="J353">
        <v>3</v>
      </c>
      <c r="K353" s="1">
        <v>63.103000000000002</v>
      </c>
      <c r="L353" s="1">
        <v>7.1670159999999994</v>
      </c>
    </row>
    <row r="355" spans="1:13" x14ac:dyDescent="0.25">
      <c r="D355" s="9" t="s">
        <v>372</v>
      </c>
      <c r="E355" s="9" t="s">
        <v>373</v>
      </c>
      <c r="F355" s="9" t="s">
        <v>374</v>
      </c>
      <c r="G355" s="9" t="s">
        <v>375</v>
      </c>
      <c r="H355" s="9" t="s">
        <v>376</v>
      </c>
      <c r="I355" s="9" t="s">
        <v>377</v>
      </c>
      <c r="J355" s="9" t="s">
        <v>378</v>
      </c>
      <c r="L355" s="9" t="s">
        <v>387</v>
      </c>
      <c r="M355" s="9" t="s">
        <v>388</v>
      </c>
    </row>
    <row r="356" spans="1:13" x14ac:dyDescent="0.25">
      <c r="D356" s="9">
        <v>1</v>
      </c>
      <c r="E356" s="9">
        <v>16.387</v>
      </c>
      <c r="F356" s="9">
        <v>141.69900000000001</v>
      </c>
      <c r="G356" s="9">
        <v>69</v>
      </c>
      <c r="H356" s="9">
        <v>150.333</v>
      </c>
      <c r="I356" s="9">
        <v>-90</v>
      </c>
      <c r="J356" s="9">
        <v>63.103000000000002</v>
      </c>
      <c r="L356">
        <f>J356</f>
        <v>63.103000000000002</v>
      </c>
      <c r="M356">
        <f>1.732*J358</f>
        <v>7.1670159999999994</v>
      </c>
    </row>
    <row r="357" spans="1:13" x14ac:dyDescent="0.25">
      <c r="D357" s="9">
        <v>2</v>
      </c>
      <c r="E357" s="9">
        <v>21.47</v>
      </c>
      <c r="F357" s="9">
        <v>34.104999999999997</v>
      </c>
      <c r="G357" s="9">
        <v>12.667</v>
      </c>
      <c r="H357" s="9">
        <v>54.667000000000002</v>
      </c>
      <c r="I357" s="9">
        <v>-90</v>
      </c>
      <c r="J357" s="9">
        <v>82.759</v>
      </c>
      <c r="L357">
        <f>J357</f>
        <v>82.759</v>
      </c>
      <c r="M357">
        <f>1.732*J359</f>
        <v>8.9579039999999992</v>
      </c>
    </row>
    <row r="358" spans="1:13" x14ac:dyDescent="0.25">
      <c r="D358" s="9">
        <v>3</v>
      </c>
      <c r="E358" s="9">
        <v>1.137</v>
      </c>
      <c r="F358" s="9">
        <v>70.765000000000001</v>
      </c>
      <c r="G358" s="9">
        <v>24</v>
      </c>
      <c r="H358" s="9">
        <v>107</v>
      </c>
      <c r="I358" s="9">
        <v>-90</v>
      </c>
      <c r="J358" s="9">
        <v>4.1379999999999999</v>
      </c>
    </row>
    <row r="359" spans="1:13" x14ac:dyDescent="0.25">
      <c r="D359" s="9">
        <v>4</v>
      </c>
      <c r="E359" s="9">
        <v>1.405</v>
      </c>
      <c r="F359" s="9">
        <v>110.524</v>
      </c>
      <c r="G359" s="9">
        <v>35</v>
      </c>
      <c r="H359" s="9">
        <v>132</v>
      </c>
      <c r="I359" s="9">
        <v>-90</v>
      </c>
      <c r="J359" s="9">
        <v>5.1719999999999997</v>
      </c>
    </row>
    <row r="364" spans="1:13" s="1" customFormat="1" x14ac:dyDescent="0.25">
      <c r="A364" s="1">
        <v>32</v>
      </c>
      <c r="B364" s="1" t="s">
        <v>227</v>
      </c>
      <c r="C364" s="1" t="s">
        <v>15</v>
      </c>
      <c r="E364" s="1" t="s">
        <v>229</v>
      </c>
      <c r="F364" t="s">
        <v>28</v>
      </c>
      <c r="G364">
        <v>3</v>
      </c>
      <c r="H364">
        <v>43.523000000000003</v>
      </c>
      <c r="I364">
        <v>1.4358279999999999</v>
      </c>
      <c r="J364">
        <v>3</v>
      </c>
      <c r="K364" s="1">
        <v>63.834000000000003</v>
      </c>
      <c r="L364" s="1">
        <v>0.71877999999999997</v>
      </c>
    </row>
    <row r="366" spans="1:13" x14ac:dyDescent="0.25">
      <c r="D366" s="9" t="s">
        <v>372</v>
      </c>
      <c r="E366" s="9" t="s">
        <v>373</v>
      </c>
      <c r="F366" s="9" t="s">
        <v>374</v>
      </c>
      <c r="G366" s="9" t="s">
        <v>375</v>
      </c>
      <c r="H366" s="9" t="s">
        <v>376</v>
      </c>
      <c r="I366" s="9" t="s">
        <v>377</v>
      </c>
      <c r="J366" s="9" t="s">
        <v>378</v>
      </c>
      <c r="L366" s="9" t="s">
        <v>387</v>
      </c>
      <c r="M366" s="9" t="s">
        <v>388</v>
      </c>
    </row>
    <row r="367" spans="1:13" x14ac:dyDescent="0.25">
      <c r="D367" s="9">
        <v>1</v>
      </c>
      <c r="E367" s="9">
        <v>13.273</v>
      </c>
      <c r="F367" s="9">
        <v>67.820999999999998</v>
      </c>
      <c r="G367" s="9">
        <v>45</v>
      </c>
      <c r="H367" s="9">
        <v>212.333</v>
      </c>
      <c r="I367" s="9">
        <v>-90</v>
      </c>
      <c r="J367" s="9">
        <v>63.834000000000003</v>
      </c>
      <c r="L367">
        <f>J367</f>
        <v>63.834000000000003</v>
      </c>
      <c r="M367">
        <f>1.732*J369</f>
        <v>0.71877999999999997</v>
      </c>
    </row>
    <row r="368" spans="1:13" x14ac:dyDescent="0.25">
      <c r="D368" s="9">
        <v>2</v>
      </c>
      <c r="E368" s="9">
        <v>9.0630000000000006</v>
      </c>
      <c r="F368" s="9">
        <v>37.289000000000001</v>
      </c>
      <c r="G368" s="9">
        <v>23</v>
      </c>
      <c r="H368" s="9">
        <v>150.667</v>
      </c>
      <c r="I368" s="9">
        <v>-90</v>
      </c>
      <c r="J368" s="9">
        <v>43.523000000000003</v>
      </c>
      <c r="L368">
        <f>J368</f>
        <v>43.523000000000003</v>
      </c>
      <c r="M368">
        <f>1.732*J370</f>
        <v>1.4358279999999999</v>
      </c>
    </row>
    <row r="369" spans="1:13" x14ac:dyDescent="0.25">
      <c r="D369" s="9">
        <v>3</v>
      </c>
      <c r="E369" s="9">
        <v>0.129</v>
      </c>
      <c r="F369" s="9">
        <v>36.555999999999997</v>
      </c>
      <c r="G369" s="9">
        <v>25.667000000000002</v>
      </c>
      <c r="H369" s="9">
        <v>52.332999999999998</v>
      </c>
      <c r="I369" s="9">
        <v>-90</v>
      </c>
      <c r="J369" s="9">
        <v>0.41499999999999998</v>
      </c>
    </row>
    <row r="370" spans="1:13" x14ac:dyDescent="0.25">
      <c r="D370" s="9">
        <v>4</v>
      </c>
      <c r="E370" s="9">
        <v>0.215</v>
      </c>
      <c r="F370" s="9">
        <v>53.267000000000003</v>
      </c>
      <c r="G370" s="9">
        <v>32.332999999999998</v>
      </c>
      <c r="H370" s="9">
        <v>99.667000000000002</v>
      </c>
      <c r="I370" s="9">
        <v>-90</v>
      </c>
      <c r="J370" s="9">
        <v>0.82899999999999996</v>
      </c>
    </row>
    <row r="375" spans="1:13" s="1" customFormat="1" x14ac:dyDescent="0.25">
      <c r="A375" s="1">
        <v>33</v>
      </c>
      <c r="B375" s="1" t="s">
        <v>243</v>
      </c>
      <c r="C375" s="1" t="s">
        <v>65</v>
      </c>
      <c r="E375" s="1" t="s">
        <v>245</v>
      </c>
      <c r="F375" t="s">
        <v>28</v>
      </c>
      <c r="G375">
        <v>3</v>
      </c>
      <c r="H375">
        <v>58.667000000000002</v>
      </c>
      <c r="I375">
        <v>3.3583479999999999</v>
      </c>
      <c r="J375">
        <v>3</v>
      </c>
      <c r="K375" s="1">
        <v>69.817999999999998</v>
      </c>
      <c r="L375" s="1">
        <v>2.52006</v>
      </c>
    </row>
    <row r="377" spans="1:13" x14ac:dyDescent="0.25">
      <c r="D377" s="9" t="s">
        <v>372</v>
      </c>
      <c r="E377" s="9" t="s">
        <v>373</v>
      </c>
      <c r="F377" s="9" t="s">
        <v>374</v>
      </c>
      <c r="G377" s="9" t="s">
        <v>375</v>
      </c>
      <c r="H377" s="9" t="s">
        <v>376</v>
      </c>
      <c r="I377" s="9" t="s">
        <v>377</v>
      </c>
      <c r="J377" s="9" t="s">
        <v>378</v>
      </c>
      <c r="L377" s="9" t="s">
        <v>387</v>
      </c>
      <c r="M377" s="9" t="s">
        <v>388</v>
      </c>
    </row>
    <row r="378" spans="1:13" x14ac:dyDescent="0.25">
      <c r="D378" s="9">
        <v>1</v>
      </c>
      <c r="E378" s="9">
        <v>16.984000000000002</v>
      </c>
      <c r="F378" s="9">
        <v>1.4259999999999999</v>
      </c>
      <c r="G378" s="9">
        <v>0</v>
      </c>
      <c r="H378" s="9">
        <v>173</v>
      </c>
      <c r="I378" s="9">
        <v>-90</v>
      </c>
      <c r="J378" s="9">
        <v>69.817999999999998</v>
      </c>
      <c r="L378">
        <f>J378</f>
        <v>69.817999999999998</v>
      </c>
      <c r="M378">
        <f>1.732*J380</f>
        <v>2.52006</v>
      </c>
    </row>
    <row r="379" spans="1:13" x14ac:dyDescent="0.25">
      <c r="D379" s="9">
        <v>2</v>
      </c>
      <c r="E379" s="9">
        <v>14.281000000000001</v>
      </c>
      <c r="F379" s="9">
        <v>11.709</v>
      </c>
      <c r="G379" s="9">
        <v>0</v>
      </c>
      <c r="H379" s="9">
        <v>174</v>
      </c>
      <c r="I379" s="9">
        <v>-90</v>
      </c>
      <c r="J379" s="9">
        <v>58.667000000000002</v>
      </c>
      <c r="L379">
        <f>J379</f>
        <v>58.667000000000002</v>
      </c>
      <c r="M379">
        <f>1.732*J381</f>
        <v>3.3583479999999999</v>
      </c>
    </row>
    <row r="380" spans="1:13" x14ac:dyDescent="0.25">
      <c r="D380" s="9">
        <v>3</v>
      </c>
      <c r="E380" s="9">
        <v>0.41099999999999998</v>
      </c>
      <c r="F380" s="9">
        <v>93.286000000000001</v>
      </c>
      <c r="G380" s="9">
        <v>6</v>
      </c>
      <c r="H380" s="9">
        <v>156</v>
      </c>
      <c r="I380" s="9">
        <v>-90</v>
      </c>
      <c r="J380" s="9">
        <v>1.4550000000000001</v>
      </c>
    </row>
    <row r="381" spans="1:13" x14ac:dyDescent="0.25">
      <c r="D381" s="9">
        <v>4</v>
      </c>
      <c r="E381" s="9">
        <v>0.52900000000000003</v>
      </c>
      <c r="F381" s="9">
        <v>132.333</v>
      </c>
      <c r="G381" s="9">
        <v>9</v>
      </c>
      <c r="H381" s="9">
        <v>219</v>
      </c>
      <c r="I381" s="9">
        <v>-90</v>
      </c>
      <c r="J381" s="9">
        <v>1.9390000000000001</v>
      </c>
    </row>
    <row r="387" spans="1:13" s="1" customFormat="1" x14ac:dyDescent="0.25">
      <c r="A387" s="1">
        <v>34</v>
      </c>
      <c r="B387" s="1" t="s">
        <v>260</v>
      </c>
      <c r="C387" s="1" t="s">
        <v>16</v>
      </c>
      <c r="E387" s="1" t="s">
        <v>262</v>
      </c>
      <c r="F387" t="s">
        <v>28</v>
      </c>
      <c r="G387">
        <v>3</v>
      </c>
      <c r="H387">
        <v>33.725000000000001</v>
      </c>
      <c r="I387">
        <v>2.3780359999999998</v>
      </c>
      <c r="J387">
        <v>3</v>
      </c>
      <c r="K387" s="1">
        <v>23.53</v>
      </c>
      <c r="L387" s="1">
        <v>0.67894399999999999</v>
      </c>
    </row>
    <row r="389" spans="1:13" x14ac:dyDescent="0.25">
      <c r="D389" s="9" t="s">
        <v>372</v>
      </c>
      <c r="E389" s="9" t="s">
        <v>373</v>
      </c>
      <c r="F389" s="9" t="s">
        <v>374</v>
      </c>
      <c r="G389" s="9" t="s">
        <v>375</v>
      </c>
      <c r="H389" s="9" t="s">
        <v>376</v>
      </c>
      <c r="I389" s="9" t="s">
        <v>377</v>
      </c>
      <c r="J389" s="9" t="s">
        <v>378</v>
      </c>
      <c r="L389" s="9" t="s">
        <v>387</v>
      </c>
      <c r="M389" s="9" t="s">
        <v>388</v>
      </c>
    </row>
    <row r="390" spans="1:13" x14ac:dyDescent="0.25">
      <c r="D390" s="9">
        <v>1</v>
      </c>
      <c r="E390" s="9">
        <v>2.3159999999999998</v>
      </c>
      <c r="F390" s="9">
        <v>9.3490000000000002</v>
      </c>
      <c r="G390" s="9">
        <v>0</v>
      </c>
      <c r="H390" s="9">
        <v>37.700000000000003</v>
      </c>
      <c r="I390" s="9">
        <v>-90.477000000000004</v>
      </c>
      <c r="J390" s="9">
        <v>23.53</v>
      </c>
      <c r="L390">
        <f>J390</f>
        <v>23.53</v>
      </c>
      <c r="M390">
        <f>1.732*J392</f>
        <v>0.67894399999999999</v>
      </c>
    </row>
    <row r="391" spans="1:13" x14ac:dyDescent="0.25">
      <c r="D391" s="9">
        <v>2</v>
      </c>
      <c r="E391" s="9">
        <v>3.3159999999999998</v>
      </c>
      <c r="F391" s="9">
        <v>2.6230000000000002</v>
      </c>
      <c r="G391" s="9">
        <v>0</v>
      </c>
      <c r="H391" s="9">
        <v>255</v>
      </c>
      <c r="I391" s="9">
        <v>-90</v>
      </c>
      <c r="J391" s="9">
        <v>33.725000000000001</v>
      </c>
      <c r="L391">
        <f>J391</f>
        <v>33.725000000000001</v>
      </c>
      <c r="M391">
        <f>1.732*J393</f>
        <v>2.3780359999999998</v>
      </c>
    </row>
    <row r="392" spans="1:13" x14ac:dyDescent="0.25">
      <c r="D392" s="9">
        <v>3</v>
      </c>
      <c r="E392" s="9">
        <v>4.8000000000000001E-2</v>
      </c>
      <c r="F392" s="9">
        <v>0</v>
      </c>
      <c r="G392" s="9">
        <v>0</v>
      </c>
      <c r="H392" s="9">
        <v>0</v>
      </c>
      <c r="I392" s="9">
        <v>-90</v>
      </c>
      <c r="J392" s="9">
        <v>0.39200000000000002</v>
      </c>
    </row>
    <row r="393" spans="1:13" x14ac:dyDescent="0.25">
      <c r="D393" s="9">
        <v>4</v>
      </c>
      <c r="E393" s="9">
        <v>0.14399999999999999</v>
      </c>
      <c r="F393" s="9">
        <v>0</v>
      </c>
      <c r="G393" s="9">
        <v>0</v>
      </c>
      <c r="H393" s="9">
        <v>0</v>
      </c>
      <c r="I393" s="9">
        <v>-90</v>
      </c>
      <c r="J393" s="9">
        <v>1.373</v>
      </c>
    </row>
    <row r="397" spans="1:13" s="1" customFormat="1" x14ac:dyDescent="0.25">
      <c r="A397" s="1">
        <v>37</v>
      </c>
      <c r="B397" s="1" t="s">
        <v>292</v>
      </c>
      <c r="C397" s="1" t="s">
        <v>295</v>
      </c>
      <c r="E397" s="1" t="s">
        <v>294</v>
      </c>
      <c r="F397" t="s">
        <v>28</v>
      </c>
      <c r="G397">
        <v>3</v>
      </c>
      <c r="H397">
        <v>6.5170000000000003</v>
      </c>
      <c r="I397">
        <v>0.91796</v>
      </c>
      <c r="J397">
        <v>3</v>
      </c>
      <c r="K397" s="1">
        <v>3.5230000000000001</v>
      </c>
      <c r="L397" s="1">
        <v>9.1796000000000003E-2</v>
      </c>
    </row>
    <row r="399" spans="1:13" x14ac:dyDescent="0.25">
      <c r="D399" s="9" t="s">
        <v>372</v>
      </c>
      <c r="E399" s="9" t="s">
        <v>373</v>
      </c>
      <c r="F399" s="9" t="s">
        <v>374</v>
      </c>
      <c r="G399" s="9" t="s">
        <v>375</v>
      </c>
      <c r="H399" s="9" t="s">
        <v>376</v>
      </c>
      <c r="I399" s="9" t="s">
        <v>377</v>
      </c>
      <c r="J399" s="9" t="s">
        <v>378</v>
      </c>
      <c r="L399" s="9" t="s">
        <v>387</v>
      </c>
      <c r="M399" s="9" t="s">
        <v>388</v>
      </c>
    </row>
    <row r="400" spans="1:13" x14ac:dyDescent="0.25">
      <c r="D400" s="9">
        <v>1</v>
      </c>
      <c r="E400" s="9">
        <v>0.17299999999999999</v>
      </c>
      <c r="F400" s="9">
        <v>80.756</v>
      </c>
      <c r="G400" s="9">
        <v>32.667000000000002</v>
      </c>
      <c r="H400" s="9">
        <v>254.667</v>
      </c>
      <c r="I400" s="9">
        <v>-90</v>
      </c>
      <c r="J400" s="9">
        <v>6.5170000000000003</v>
      </c>
      <c r="L400">
        <f>J400</f>
        <v>6.5170000000000003</v>
      </c>
      <c r="M400">
        <f>1.732*J402</f>
        <v>0.91796</v>
      </c>
    </row>
    <row r="401" spans="1:13" x14ac:dyDescent="0.25">
      <c r="D401" s="9">
        <v>2</v>
      </c>
      <c r="E401" s="9">
        <v>9.4E-2</v>
      </c>
      <c r="F401" s="9">
        <v>152.35599999999999</v>
      </c>
      <c r="G401" s="9">
        <v>41.332999999999998</v>
      </c>
      <c r="H401" s="9">
        <v>242</v>
      </c>
      <c r="I401" s="9">
        <v>-90</v>
      </c>
      <c r="J401" s="9">
        <v>3.5230000000000001</v>
      </c>
      <c r="L401">
        <f>J401</f>
        <v>3.5230000000000001</v>
      </c>
      <c r="M401">
        <f>1.732*J403</f>
        <v>9.1796000000000003E-2</v>
      </c>
    </row>
    <row r="402" spans="1:13" x14ac:dyDescent="0.25">
      <c r="D402" s="9">
        <v>3</v>
      </c>
      <c r="E402" s="9">
        <v>1.4999999999999999E-2</v>
      </c>
      <c r="F402" s="9">
        <v>22.158999999999999</v>
      </c>
      <c r="G402" s="9">
        <v>20</v>
      </c>
      <c r="H402" s="9">
        <v>31.667000000000002</v>
      </c>
      <c r="I402" s="9">
        <v>-90</v>
      </c>
      <c r="J402" s="9">
        <v>0.53</v>
      </c>
    </row>
    <row r="403" spans="1:13" x14ac:dyDescent="0.25">
      <c r="D403" s="9">
        <v>4</v>
      </c>
      <c r="E403" s="9">
        <v>2E-3</v>
      </c>
      <c r="F403" s="9">
        <v>35.444000000000003</v>
      </c>
      <c r="G403" s="9">
        <v>28.667000000000002</v>
      </c>
      <c r="H403" s="9">
        <v>46</v>
      </c>
      <c r="I403" s="9">
        <v>-90</v>
      </c>
      <c r="J403" s="9">
        <v>5.2999999999999999E-2</v>
      </c>
    </row>
    <row r="408" spans="1:13" s="1" customFormat="1" x14ac:dyDescent="0.25">
      <c r="A408" s="1">
        <v>39</v>
      </c>
      <c r="B408" s="1" t="s">
        <v>305</v>
      </c>
      <c r="C408" s="1" t="s">
        <v>295</v>
      </c>
      <c r="E408" s="1" t="s">
        <v>307</v>
      </c>
      <c r="F408" t="s">
        <v>28</v>
      </c>
      <c r="G408">
        <v>3</v>
      </c>
      <c r="H408">
        <v>102.057</v>
      </c>
      <c r="I408">
        <v>3.2890679999999999</v>
      </c>
      <c r="J408">
        <v>3</v>
      </c>
      <c r="K408" s="1">
        <v>68.353999999999999</v>
      </c>
      <c r="L408" s="1">
        <v>2.4663679999999997</v>
      </c>
    </row>
    <row r="410" spans="1:13" x14ac:dyDescent="0.25">
      <c r="D410" s="9" t="s">
        <v>372</v>
      </c>
      <c r="E410" s="9" t="s">
        <v>373</v>
      </c>
      <c r="F410" s="9" t="s">
        <v>374</v>
      </c>
      <c r="G410" s="9" t="s">
        <v>375</v>
      </c>
      <c r="H410" s="9" t="s">
        <v>376</v>
      </c>
      <c r="I410" s="9" t="s">
        <v>377</v>
      </c>
      <c r="J410" s="9" t="s">
        <v>378</v>
      </c>
      <c r="L410" s="9" t="s">
        <v>387</v>
      </c>
      <c r="M410" s="9" t="s">
        <v>388</v>
      </c>
    </row>
    <row r="411" spans="1:13" x14ac:dyDescent="0.25">
      <c r="D411" s="9">
        <v>1</v>
      </c>
      <c r="E411" s="9">
        <v>32.671999999999997</v>
      </c>
      <c r="F411" s="9">
        <v>1.552</v>
      </c>
      <c r="G411" s="9">
        <v>0</v>
      </c>
      <c r="H411" s="9">
        <v>177</v>
      </c>
      <c r="I411" s="9">
        <v>-90</v>
      </c>
      <c r="J411" s="9">
        <v>68.353999999999999</v>
      </c>
      <c r="L411">
        <f>J411</f>
        <v>68.353999999999999</v>
      </c>
      <c r="M411">
        <f>1.732*J413</f>
        <v>2.4663679999999997</v>
      </c>
    </row>
    <row r="412" spans="1:13" x14ac:dyDescent="0.25">
      <c r="D412" s="9">
        <v>2</v>
      </c>
      <c r="E412" s="9">
        <v>48.67</v>
      </c>
      <c r="F412" s="9">
        <v>0</v>
      </c>
      <c r="G412" s="9">
        <v>0</v>
      </c>
      <c r="H412" s="9">
        <v>0</v>
      </c>
      <c r="I412" s="9">
        <v>-90</v>
      </c>
      <c r="J412" s="9">
        <v>102.057</v>
      </c>
      <c r="L412">
        <f>J412</f>
        <v>102.057</v>
      </c>
      <c r="M412">
        <f>1.732*J414</f>
        <v>3.2890679999999999</v>
      </c>
    </row>
    <row r="413" spans="1:13" x14ac:dyDescent="0.25">
      <c r="D413" s="9">
        <v>3</v>
      </c>
      <c r="E413" s="9">
        <v>0.90100000000000002</v>
      </c>
      <c r="F413" s="9">
        <v>45</v>
      </c>
      <c r="G413" s="9">
        <v>0</v>
      </c>
      <c r="H413" s="9">
        <v>168</v>
      </c>
      <c r="I413" s="9">
        <v>-90</v>
      </c>
      <c r="J413" s="9">
        <v>1.4239999999999999</v>
      </c>
    </row>
    <row r="414" spans="1:13" x14ac:dyDescent="0.25">
      <c r="D414" s="9">
        <v>4</v>
      </c>
      <c r="E414" s="9">
        <v>1.127</v>
      </c>
      <c r="F414" s="9">
        <v>8.8000000000000007</v>
      </c>
      <c r="G414" s="9">
        <v>0</v>
      </c>
      <c r="H414" s="9">
        <v>26</v>
      </c>
      <c r="I414" s="9">
        <v>-90</v>
      </c>
      <c r="J414" s="9">
        <v>1.899</v>
      </c>
    </row>
    <row r="416" spans="1:13" s="1" customFormat="1" x14ac:dyDescent="0.25">
      <c r="A416" s="1">
        <v>40</v>
      </c>
      <c r="B416" s="1" t="s">
        <v>309</v>
      </c>
      <c r="C416" s="1" t="s">
        <v>15</v>
      </c>
      <c r="E416" s="1" t="s">
        <v>52</v>
      </c>
      <c r="F416" t="s">
        <v>28</v>
      </c>
      <c r="G416">
        <v>3</v>
      </c>
      <c r="H416">
        <v>21.256</v>
      </c>
      <c r="I416">
        <v>2.3503240000000001</v>
      </c>
      <c r="J416">
        <v>3</v>
      </c>
      <c r="K416" s="1">
        <v>23.367000000000001</v>
      </c>
      <c r="L416" s="1">
        <v>1.5674600000000001</v>
      </c>
    </row>
    <row r="417" spans="2:13" x14ac:dyDescent="0.25">
      <c r="B417" s="1" t="s">
        <v>309</v>
      </c>
      <c r="C417" s="1" t="s">
        <v>15</v>
      </c>
      <c r="D417" s="1"/>
      <c r="E417" s="1" t="s">
        <v>39</v>
      </c>
      <c r="F417" t="s">
        <v>28</v>
      </c>
      <c r="G417">
        <v>3</v>
      </c>
      <c r="H417">
        <v>11.641999999999999</v>
      </c>
      <c r="I417">
        <v>2.0680079999999998</v>
      </c>
      <c r="J417">
        <v>3</v>
      </c>
      <c r="K417">
        <v>22.984999999999999</v>
      </c>
      <c r="L417">
        <v>1.0340039999999999</v>
      </c>
    </row>
    <row r="419" spans="2:13" x14ac:dyDescent="0.25">
      <c r="D419" s="9" t="s">
        <v>372</v>
      </c>
      <c r="E419" s="9" t="s">
        <v>373</v>
      </c>
      <c r="F419" s="9" t="s">
        <v>374</v>
      </c>
      <c r="G419" s="9" t="s">
        <v>375</v>
      </c>
      <c r="H419" s="9" t="s">
        <v>376</v>
      </c>
      <c r="I419" s="9" t="s">
        <v>377</v>
      </c>
      <c r="J419" s="9" t="s">
        <v>378</v>
      </c>
      <c r="L419" s="9" t="s">
        <v>387</v>
      </c>
      <c r="M419" s="9" t="s">
        <v>388</v>
      </c>
    </row>
    <row r="420" spans="2:13" x14ac:dyDescent="0.25">
      <c r="D420" s="9">
        <v>1</v>
      </c>
      <c r="E420" s="9">
        <v>1.7669999999999999</v>
      </c>
      <c r="F420" s="9">
        <v>81.289000000000001</v>
      </c>
      <c r="G420" s="9">
        <v>6</v>
      </c>
      <c r="H420" s="9">
        <v>86.667000000000002</v>
      </c>
      <c r="I420" s="9">
        <v>-90</v>
      </c>
      <c r="J420" s="9">
        <v>23.367000000000001</v>
      </c>
      <c r="L420">
        <f>J420</f>
        <v>23.367000000000001</v>
      </c>
      <c r="M420">
        <f>1.732*J422</f>
        <v>1.5674600000000001</v>
      </c>
    </row>
    <row r="421" spans="2:13" x14ac:dyDescent="0.25">
      <c r="D421" s="9">
        <v>2</v>
      </c>
      <c r="E421" s="9">
        <v>1.6080000000000001</v>
      </c>
      <c r="F421" s="9">
        <v>88.111999999999995</v>
      </c>
      <c r="G421" s="9">
        <v>52.332999999999998</v>
      </c>
      <c r="H421" s="9">
        <v>135.333</v>
      </c>
      <c r="I421" s="9">
        <v>-90</v>
      </c>
      <c r="J421" s="9">
        <v>21.256</v>
      </c>
      <c r="L421">
        <f>J421</f>
        <v>21.256</v>
      </c>
      <c r="M421">
        <f>1.732*J423</f>
        <v>2.3503240000000001</v>
      </c>
    </row>
    <row r="422" spans="2:13" x14ac:dyDescent="0.25">
      <c r="D422" s="9">
        <v>3</v>
      </c>
      <c r="E422" s="9">
        <v>7.3999999999999996E-2</v>
      </c>
      <c r="F422" s="9">
        <v>17</v>
      </c>
      <c r="G422" s="9">
        <v>0.33300000000000002</v>
      </c>
      <c r="H422" s="9">
        <v>87.332999999999998</v>
      </c>
      <c r="I422" s="9">
        <v>-90</v>
      </c>
      <c r="J422" s="9">
        <v>0.90500000000000003</v>
      </c>
      <c r="L422" s="9">
        <v>22.984999999999999</v>
      </c>
      <c r="M422">
        <f>1.732*J426</f>
        <v>1.0340039999999999</v>
      </c>
    </row>
    <row r="423" spans="2:13" x14ac:dyDescent="0.25">
      <c r="D423" s="9">
        <v>4</v>
      </c>
      <c r="E423" s="9">
        <v>0.108</v>
      </c>
      <c r="F423" s="9">
        <v>98.876999999999995</v>
      </c>
      <c r="G423" s="9">
        <v>12.667</v>
      </c>
      <c r="H423" s="9">
        <v>200.667</v>
      </c>
      <c r="I423" s="9">
        <v>-90</v>
      </c>
      <c r="J423" s="9">
        <v>1.357</v>
      </c>
      <c r="L423" s="9">
        <v>11.641999999999999</v>
      </c>
      <c r="M423">
        <f>1.732*J427</f>
        <v>2.0680079999999998</v>
      </c>
    </row>
    <row r="424" spans="2:13" x14ac:dyDescent="0.25">
      <c r="D424" s="9">
        <v>5</v>
      </c>
      <c r="E424" s="9">
        <v>1.7210000000000001</v>
      </c>
      <c r="F424" s="9">
        <v>98.162999999999997</v>
      </c>
      <c r="G424" s="9">
        <v>0</v>
      </c>
      <c r="H424" s="9">
        <v>102.667</v>
      </c>
      <c r="I424" s="9">
        <v>-90</v>
      </c>
      <c r="J424" s="9">
        <v>22.984999999999999</v>
      </c>
    </row>
    <row r="425" spans="2:13" x14ac:dyDescent="0.25">
      <c r="D425" s="9">
        <v>6</v>
      </c>
      <c r="E425" s="9">
        <v>0.874</v>
      </c>
      <c r="F425" s="9">
        <v>5.6539999999999999</v>
      </c>
      <c r="G425" s="9">
        <v>0</v>
      </c>
      <c r="H425" s="9">
        <v>19</v>
      </c>
      <c r="I425" s="9">
        <v>-90</v>
      </c>
      <c r="J425" s="9">
        <v>11.641999999999999</v>
      </c>
    </row>
    <row r="426" spans="2:13" x14ac:dyDescent="0.25">
      <c r="D426" s="9">
        <v>7</v>
      </c>
      <c r="E426" s="9">
        <v>0.05</v>
      </c>
      <c r="F426" s="9">
        <v>41.741</v>
      </c>
      <c r="G426" s="9">
        <v>1.333</v>
      </c>
      <c r="H426" s="9">
        <v>181</v>
      </c>
      <c r="I426" s="9">
        <v>-90</v>
      </c>
      <c r="J426" s="9">
        <v>0.59699999999999998</v>
      </c>
    </row>
    <row r="427" spans="2:13" x14ac:dyDescent="0.25">
      <c r="D427" s="9">
        <v>8</v>
      </c>
      <c r="E427" s="9">
        <v>9.5000000000000001E-2</v>
      </c>
      <c r="F427" s="9">
        <v>16.254999999999999</v>
      </c>
      <c r="G427" s="9">
        <v>1.333</v>
      </c>
      <c r="H427" s="9">
        <v>49.332999999999998</v>
      </c>
      <c r="I427" s="9">
        <v>-90</v>
      </c>
      <c r="J427" s="9">
        <v>1.194</v>
      </c>
    </row>
    <row r="433" spans="1:13" s="1" customFormat="1" x14ac:dyDescent="0.25">
      <c r="A433" s="1">
        <v>42</v>
      </c>
      <c r="B433" s="1" t="s">
        <v>311</v>
      </c>
      <c r="C433" s="1" t="s">
        <v>295</v>
      </c>
      <c r="E433" s="1" t="s">
        <v>315</v>
      </c>
      <c r="F433" t="s">
        <v>28</v>
      </c>
      <c r="G433">
        <v>3</v>
      </c>
      <c r="H433">
        <v>1.4059999999999999</v>
      </c>
      <c r="I433">
        <v>0.13509599999999999</v>
      </c>
      <c r="J433">
        <v>3</v>
      </c>
      <c r="K433" s="1">
        <v>1.0409999999999999</v>
      </c>
      <c r="L433" s="1">
        <v>0.161076</v>
      </c>
    </row>
    <row r="435" spans="1:13" x14ac:dyDescent="0.25">
      <c r="D435" s="9" t="s">
        <v>372</v>
      </c>
      <c r="E435" s="9" t="s">
        <v>373</v>
      </c>
      <c r="F435" s="9" t="s">
        <v>374</v>
      </c>
      <c r="G435" s="9" t="s">
        <v>375</v>
      </c>
      <c r="H435" s="9" t="s">
        <v>376</v>
      </c>
      <c r="I435" s="9" t="s">
        <v>377</v>
      </c>
      <c r="J435" s="9" t="s">
        <v>378</v>
      </c>
      <c r="L435" s="9" t="s">
        <v>387</v>
      </c>
      <c r="M435" s="9" t="s">
        <v>388</v>
      </c>
    </row>
    <row r="436" spans="1:13" x14ac:dyDescent="0.25">
      <c r="D436" s="9">
        <v>1</v>
      </c>
      <c r="E436" s="9">
        <v>8.0000000000000002E-3</v>
      </c>
      <c r="F436" s="9">
        <v>206.67400000000001</v>
      </c>
      <c r="G436" s="9">
        <v>145.333</v>
      </c>
      <c r="H436" s="9">
        <v>219.333</v>
      </c>
      <c r="I436" s="9">
        <v>-90</v>
      </c>
      <c r="J436" s="9">
        <v>1.0409999999999999</v>
      </c>
      <c r="L436">
        <f>J436</f>
        <v>1.0409999999999999</v>
      </c>
      <c r="M436">
        <f>1.732*J438</f>
        <v>0.161076</v>
      </c>
    </row>
    <row r="437" spans="1:13" x14ac:dyDescent="0.25">
      <c r="D437" s="9">
        <v>2</v>
      </c>
      <c r="E437" s="9">
        <v>1.0999999999999999E-2</v>
      </c>
      <c r="F437" s="9">
        <v>35.933999999999997</v>
      </c>
      <c r="G437" s="9">
        <v>22</v>
      </c>
      <c r="H437" s="9">
        <v>219.333</v>
      </c>
      <c r="I437" s="9">
        <v>-90</v>
      </c>
      <c r="J437" s="9">
        <v>1.4059999999999999</v>
      </c>
      <c r="L437">
        <f>J437</f>
        <v>1.4059999999999999</v>
      </c>
      <c r="M437">
        <f>1.732*J439</f>
        <v>0.13509599999999999</v>
      </c>
    </row>
    <row r="438" spans="1:13" x14ac:dyDescent="0.25">
      <c r="D438" s="9">
        <v>3</v>
      </c>
      <c r="E438" s="10">
        <v>7.8419999999999998E-4</v>
      </c>
      <c r="F438" s="9">
        <v>34.744</v>
      </c>
      <c r="G438" s="9">
        <v>0</v>
      </c>
      <c r="H438" s="9">
        <v>145.333</v>
      </c>
      <c r="I438" s="9">
        <v>-90</v>
      </c>
      <c r="J438" s="9">
        <v>9.2999999999999999E-2</v>
      </c>
    </row>
    <row r="439" spans="1:13" x14ac:dyDescent="0.25">
      <c r="D439" s="9">
        <v>4</v>
      </c>
      <c r="E439" s="10">
        <v>6.6359999999999998E-4</v>
      </c>
      <c r="F439" s="9">
        <v>6.242</v>
      </c>
      <c r="G439" s="9">
        <v>0</v>
      </c>
      <c r="H439" s="9">
        <v>63.332999999999998</v>
      </c>
      <c r="I439" s="9">
        <v>-90</v>
      </c>
      <c r="J439" s="9">
        <v>7.8E-2</v>
      </c>
    </row>
    <row r="442" spans="1:13" s="1" customFormat="1" x14ac:dyDescent="0.25">
      <c r="A442" s="1">
        <v>43</v>
      </c>
      <c r="B442" s="1" t="s">
        <v>317</v>
      </c>
      <c r="C442" s="1" t="s">
        <v>295</v>
      </c>
      <c r="E442" s="1" t="s">
        <v>319</v>
      </c>
      <c r="F442" t="s">
        <v>28</v>
      </c>
      <c r="G442">
        <v>3</v>
      </c>
      <c r="H442" s="1">
        <v>29.474</v>
      </c>
      <c r="I442" s="1">
        <v>4.8617239999999997</v>
      </c>
      <c r="J442">
        <v>3</v>
      </c>
      <c r="K442" s="1">
        <v>71.227999999999994</v>
      </c>
      <c r="L442" s="1">
        <v>7.8996519999999997</v>
      </c>
    </row>
    <row r="444" spans="1:13" x14ac:dyDescent="0.25">
      <c r="D444" s="9" t="s">
        <v>372</v>
      </c>
      <c r="E444" s="9" t="s">
        <v>373</v>
      </c>
      <c r="F444" s="9" t="s">
        <v>374</v>
      </c>
      <c r="G444" s="9" t="s">
        <v>375</v>
      </c>
      <c r="H444" s="9" t="s">
        <v>376</v>
      </c>
      <c r="I444" s="9" t="s">
        <v>377</v>
      </c>
      <c r="J444" s="9" t="s">
        <v>378</v>
      </c>
      <c r="L444" s="9" t="s">
        <v>387</v>
      </c>
      <c r="M444" s="9" t="s">
        <v>388</v>
      </c>
    </row>
    <row r="445" spans="1:13" x14ac:dyDescent="0.25">
      <c r="D445" s="9">
        <v>1</v>
      </c>
      <c r="E445" s="9">
        <v>12.526999999999999</v>
      </c>
      <c r="F445" s="9">
        <v>24.044</v>
      </c>
      <c r="G445" s="9">
        <v>10</v>
      </c>
      <c r="H445" s="9">
        <v>57</v>
      </c>
      <c r="I445" s="9">
        <v>-90</v>
      </c>
      <c r="J445" s="9">
        <v>71.227999999999994</v>
      </c>
      <c r="L445">
        <f>J445</f>
        <v>71.227999999999994</v>
      </c>
      <c r="M445">
        <f>1.732*J447</f>
        <v>7.8996519999999997</v>
      </c>
    </row>
    <row r="446" spans="1:13" x14ac:dyDescent="0.25">
      <c r="D446" s="9">
        <v>2</v>
      </c>
      <c r="E446" s="9">
        <v>5.202</v>
      </c>
      <c r="F446" s="9">
        <v>35.408000000000001</v>
      </c>
      <c r="G446" s="9">
        <v>11</v>
      </c>
      <c r="H446" s="9">
        <v>120</v>
      </c>
      <c r="I446" s="9">
        <v>-90</v>
      </c>
      <c r="J446" s="9">
        <v>29.474</v>
      </c>
      <c r="L446">
        <f>J446</f>
        <v>29.474</v>
      </c>
      <c r="M446">
        <f>1.732*J448</f>
        <v>4.8617239999999997</v>
      </c>
    </row>
    <row r="447" spans="1:13" x14ac:dyDescent="0.25">
      <c r="D447" s="9">
        <v>3</v>
      </c>
      <c r="E447" s="9">
        <v>0.83099999999999996</v>
      </c>
      <c r="F447" s="9">
        <v>121.074</v>
      </c>
      <c r="G447" s="9">
        <v>84</v>
      </c>
      <c r="H447" s="9">
        <v>128</v>
      </c>
      <c r="I447" s="9">
        <v>-90</v>
      </c>
      <c r="J447" s="9">
        <v>4.5609999999999999</v>
      </c>
    </row>
    <row r="448" spans="1:13" x14ac:dyDescent="0.25">
      <c r="D448" s="9">
        <v>4</v>
      </c>
      <c r="E448" s="9">
        <v>0.52300000000000002</v>
      </c>
      <c r="F448" s="9">
        <v>147.23500000000001</v>
      </c>
      <c r="G448" s="9">
        <v>97</v>
      </c>
      <c r="H448" s="9">
        <v>163</v>
      </c>
      <c r="I448" s="9">
        <v>-90</v>
      </c>
      <c r="J448" s="9">
        <v>2.8069999999999999</v>
      </c>
    </row>
    <row r="451" spans="1:13" s="1" customFormat="1" x14ac:dyDescent="0.25">
      <c r="A451" s="1">
        <v>44</v>
      </c>
      <c r="B451" s="1" t="s">
        <v>321</v>
      </c>
      <c r="C451" s="1" t="s">
        <v>295</v>
      </c>
      <c r="E451" s="1" t="s">
        <v>322</v>
      </c>
      <c r="F451" t="s">
        <v>28</v>
      </c>
      <c r="G451">
        <v>3</v>
      </c>
      <c r="H451">
        <v>102.4</v>
      </c>
      <c r="I451">
        <v>14.779155999999999</v>
      </c>
      <c r="J451">
        <v>3</v>
      </c>
      <c r="K451" s="1">
        <v>69.332999999999998</v>
      </c>
      <c r="L451" s="1">
        <v>11.084800000000001</v>
      </c>
    </row>
    <row r="453" spans="1:13" x14ac:dyDescent="0.25">
      <c r="D453" s="9" t="s">
        <v>372</v>
      </c>
      <c r="E453" s="9" t="s">
        <v>373</v>
      </c>
      <c r="F453" s="9" t="s">
        <v>374</v>
      </c>
      <c r="G453" s="9" t="s">
        <v>375</v>
      </c>
      <c r="H453" s="9" t="s">
        <v>376</v>
      </c>
      <c r="I453" s="9" t="s">
        <v>377</v>
      </c>
      <c r="J453" s="9" t="s">
        <v>378</v>
      </c>
      <c r="L453" s="9" t="s">
        <v>387</v>
      </c>
      <c r="M453" s="9" t="s">
        <v>388</v>
      </c>
    </row>
    <row r="454" spans="1:13" x14ac:dyDescent="0.25">
      <c r="D454" s="9">
        <v>1</v>
      </c>
      <c r="E454" s="9">
        <v>37.262</v>
      </c>
      <c r="F454" s="9">
        <v>41.206000000000003</v>
      </c>
      <c r="G454" s="9">
        <v>24.667000000000002</v>
      </c>
      <c r="H454" s="9">
        <v>71.332999999999998</v>
      </c>
      <c r="I454" s="9">
        <v>-90</v>
      </c>
      <c r="J454" s="9">
        <v>69.332999999999998</v>
      </c>
      <c r="L454">
        <f>J454</f>
        <v>69.332999999999998</v>
      </c>
      <c r="M454">
        <f>1.732*J456</f>
        <v>11.084800000000001</v>
      </c>
    </row>
    <row r="455" spans="1:13" x14ac:dyDescent="0.25">
      <c r="D455" s="9">
        <v>2</v>
      </c>
      <c r="E455" s="9">
        <v>54.898000000000003</v>
      </c>
      <c r="F455" s="9">
        <v>65.744</v>
      </c>
      <c r="G455" s="9">
        <v>19</v>
      </c>
      <c r="H455" s="9">
        <v>170.333</v>
      </c>
      <c r="I455" s="9">
        <v>-90</v>
      </c>
      <c r="J455" s="9">
        <v>102.4</v>
      </c>
      <c r="L455">
        <f>J455</f>
        <v>102.4</v>
      </c>
      <c r="M455">
        <f>1.732*J457</f>
        <v>14.779155999999999</v>
      </c>
    </row>
    <row r="456" spans="1:13" x14ac:dyDescent="0.25">
      <c r="D456" s="9">
        <v>3</v>
      </c>
      <c r="E456" s="9">
        <v>3.698</v>
      </c>
      <c r="F456" s="9">
        <v>147.51300000000001</v>
      </c>
      <c r="G456" s="9">
        <v>49</v>
      </c>
      <c r="H456" s="9">
        <v>216.667</v>
      </c>
      <c r="I456" s="9">
        <v>-90</v>
      </c>
      <c r="J456" s="9">
        <v>6.4</v>
      </c>
    </row>
    <row r="457" spans="1:13" x14ac:dyDescent="0.25">
      <c r="D457" s="9">
        <v>4</v>
      </c>
      <c r="E457" s="9">
        <v>4.8360000000000003</v>
      </c>
      <c r="F457" s="9">
        <v>94.471000000000004</v>
      </c>
      <c r="G457" s="9">
        <v>33</v>
      </c>
      <c r="H457" s="9">
        <v>153.333</v>
      </c>
      <c r="I457" s="9">
        <v>-90</v>
      </c>
      <c r="J457" s="9">
        <v>8.5329999999999995</v>
      </c>
    </row>
    <row r="462" spans="1:13" s="1" customFormat="1" x14ac:dyDescent="0.25">
      <c r="A462" s="1">
        <v>45</v>
      </c>
      <c r="B462" s="1" t="s">
        <v>323</v>
      </c>
      <c r="C462" s="1" t="s">
        <v>15</v>
      </c>
      <c r="E462" s="1" t="s">
        <v>325</v>
      </c>
      <c r="F462" t="s">
        <v>28</v>
      </c>
      <c r="G462">
        <v>3</v>
      </c>
      <c r="H462">
        <v>79.754999999999995</v>
      </c>
      <c r="I462">
        <v>8.5006560000000011</v>
      </c>
      <c r="J462">
        <v>3</v>
      </c>
      <c r="K462" s="1">
        <v>101.84</v>
      </c>
      <c r="L462" s="1">
        <v>6.3754920000000004</v>
      </c>
    </row>
    <row r="464" spans="1:13" x14ac:dyDescent="0.25">
      <c r="D464" s="9" t="s">
        <v>372</v>
      </c>
      <c r="E464" s="9" t="s">
        <v>373</v>
      </c>
      <c r="F464" s="9" t="s">
        <v>374</v>
      </c>
      <c r="G464" s="9" t="s">
        <v>375</v>
      </c>
      <c r="H464" s="9" t="s">
        <v>376</v>
      </c>
      <c r="I464" s="9" t="s">
        <v>377</v>
      </c>
      <c r="J464" s="9" t="s">
        <v>378</v>
      </c>
      <c r="L464" s="9" t="s">
        <v>387</v>
      </c>
      <c r="M464" s="9" t="s">
        <v>388</v>
      </c>
    </row>
    <row r="465" spans="1:13" x14ac:dyDescent="0.25">
      <c r="D465" s="9">
        <v>1</v>
      </c>
      <c r="E465" s="9">
        <v>62.854999999999997</v>
      </c>
      <c r="F465" s="9">
        <v>2.754</v>
      </c>
      <c r="G465" s="9">
        <v>0</v>
      </c>
      <c r="H465" s="9">
        <v>154</v>
      </c>
      <c r="I465" s="9">
        <v>-90</v>
      </c>
      <c r="J465" s="9">
        <v>101.84</v>
      </c>
      <c r="L465">
        <f>J465</f>
        <v>101.84</v>
      </c>
      <c r="M465">
        <f>1.732*J467</f>
        <v>6.3754920000000004</v>
      </c>
    </row>
    <row r="466" spans="1:13" x14ac:dyDescent="0.25">
      <c r="D466" s="9">
        <v>2</v>
      </c>
      <c r="E466" s="9">
        <v>49.305999999999997</v>
      </c>
      <c r="F466" s="9">
        <v>160.50399999999999</v>
      </c>
      <c r="G466" s="9">
        <v>21.667000000000002</v>
      </c>
      <c r="H466" s="9">
        <v>253</v>
      </c>
      <c r="I466" s="9">
        <v>-90</v>
      </c>
      <c r="J466" s="9">
        <v>79.754999999999995</v>
      </c>
      <c r="L466">
        <f>J466</f>
        <v>79.754999999999995</v>
      </c>
      <c r="M466">
        <f>1.732*J468</f>
        <v>8.5006560000000011</v>
      </c>
    </row>
    <row r="467" spans="1:13" x14ac:dyDescent="0.25">
      <c r="D467" s="9">
        <v>3</v>
      </c>
      <c r="E467" s="9">
        <v>2.6349999999999998</v>
      </c>
      <c r="F467" s="9">
        <v>30.713999999999999</v>
      </c>
      <c r="G467" s="9">
        <v>0</v>
      </c>
      <c r="H467" s="9">
        <v>107</v>
      </c>
      <c r="I467" s="9">
        <v>-90</v>
      </c>
      <c r="J467" s="9">
        <v>3.681</v>
      </c>
    </row>
    <row r="468" spans="1:13" x14ac:dyDescent="0.25">
      <c r="D468" s="9">
        <v>4</v>
      </c>
      <c r="E468" s="9">
        <v>3.387</v>
      </c>
      <c r="F468" s="9">
        <v>15.444000000000001</v>
      </c>
      <c r="G468" s="9">
        <v>2</v>
      </c>
      <c r="H468" s="9">
        <v>37</v>
      </c>
      <c r="I468" s="9">
        <v>-90</v>
      </c>
      <c r="J468" s="9">
        <v>4.9080000000000004</v>
      </c>
    </row>
    <row r="473" spans="1:13" s="1" customFormat="1" x14ac:dyDescent="0.25">
      <c r="A473" s="1">
        <v>47</v>
      </c>
      <c r="B473" s="1" t="s">
        <v>331</v>
      </c>
      <c r="C473" s="1" t="s">
        <v>295</v>
      </c>
      <c r="E473" s="1" t="s">
        <v>64</v>
      </c>
      <c r="F473" t="s">
        <v>28</v>
      </c>
      <c r="G473">
        <v>3</v>
      </c>
      <c r="H473">
        <v>302.77800000000002</v>
      </c>
      <c r="I473">
        <v>33.677008000000001</v>
      </c>
      <c r="J473">
        <v>3</v>
      </c>
      <c r="K473" s="1">
        <v>197.22200000000001</v>
      </c>
      <c r="L473" s="1">
        <v>19.244251999999999</v>
      </c>
    </row>
    <row r="475" spans="1:13" x14ac:dyDescent="0.25">
      <c r="D475" s="9" t="s">
        <v>372</v>
      </c>
      <c r="E475" s="9" t="s">
        <v>373</v>
      </c>
      <c r="F475" s="9" t="s">
        <v>374</v>
      </c>
      <c r="G475" s="9" t="s">
        <v>375</v>
      </c>
      <c r="H475" s="9" t="s">
        <v>376</v>
      </c>
      <c r="I475" s="9" t="s">
        <v>377</v>
      </c>
      <c r="J475" s="9" t="s">
        <v>378</v>
      </c>
      <c r="L475" s="9" t="s">
        <v>387</v>
      </c>
      <c r="M475" s="9" t="s">
        <v>388</v>
      </c>
    </row>
    <row r="476" spans="1:13" x14ac:dyDescent="0.25">
      <c r="D476" s="9">
        <v>1</v>
      </c>
      <c r="E476" s="9">
        <v>275.84899999999999</v>
      </c>
      <c r="F476" s="9">
        <v>6.6950000000000003</v>
      </c>
      <c r="G476" s="9">
        <v>1.667</v>
      </c>
      <c r="H476" s="9">
        <v>39.667000000000002</v>
      </c>
      <c r="I476" s="9">
        <v>-90</v>
      </c>
      <c r="J476" s="9">
        <v>197.22200000000001</v>
      </c>
      <c r="L476">
        <f>J476</f>
        <v>197.22200000000001</v>
      </c>
      <c r="M476">
        <f>1.732*J478</f>
        <v>19.244251999999999</v>
      </c>
    </row>
    <row r="477" spans="1:13" x14ac:dyDescent="0.25">
      <c r="D477" s="9">
        <v>2</v>
      </c>
      <c r="E477" s="9">
        <v>422.45400000000001</v>
      </c>
      <c r="F477" s="9">
        <v>207.393</v>
      </c>
      <c r="G477" s="9">
        <v>0</v>
      </c>
      <c r="H477" s="9">
        <v>220.333</v>
      </c>
      <c r="I477" s="9">
        <v>-90</v>
      </c>
      <c r="J477" s="9">
        <v>302.77800000000002</v>
      </c>
      <c r="L477">
        <f>J477</f>
        <v>302.77800000000002</v>
      </c>
      <c r="M477">
        <f>1.732*J479</f>
        <v>33.677008000000001</v>
      </c>
    </row>
    <row r="478" spans="1:13" x14ac:dyDescent="0.25">
      <c r="D478" s="9">
        <v>3</v>
      </c>
      <c r="E478" s="9">
        <v>17.361000000000001</v>
      </c>
      <c r="F478" s="9">
        <v>22.556000000000001</v>
      </c>
      <c r="G478" s="9">
        <v>0.66700000000000004</v>
      </c>
      <c r="H478" s="9">
        <v>132.333</v>
      </c>
      <c r="I478" s="9">
        <v>-90</v>
      </c>
      <c r="J478" s="9">
        <v>11.111000000000001</v>
      </c>
    </row>
    <row r="479" spans="1:13" x14ac:dyDescent="0.25">
      <c r="D479" s="9">
        <v>4</v>
      </c>
      <c r="E479" s="9">
        <v>28.934999999999999</v>
      </c>
      <c r="F479" s="9">
        <v>25.2</v>
      </c>
      <c r="G479" s="9">
        <v>2</v>
      </c>
      <c r="H479" s="9">
        <v>42</v>
      </c>
      <c r="I479" s="9">
        <v>-90</v>
      </c>
      <c r="J479" s="9">
        <v>19.443999999999999</v>
      </c>
    </row>
    <row r="484" spans="1:13" s="1" customFormat="1" x14ac:dyDescent="0.25">
      <c r="A484" s="1">
        <v>50</v>
      </c>
      <c r="B484" s="1" t="s">
        <v>339</v>
      </c>
      <c r="C484" s="1" t="s">
        <v>15</v>
      </c>
      <c r="E484" t="s">
        <v>341</v>
      </c>
      <c r="F484" t="s">
        <v>28</v>
      </c>
      <c r="G484">
        <v>3</v>
      </c>
      <c r="H484">
        <v>13.928000000000001</v>
      </c>
      <c r="I484">
        <v>0.41741200000000001</v>
      </c>
      <c r="J484">
        <v>3</v>
      </c>
      <c r="K484" s="1">
        <v>12.867000000000001</v>
      </c>
      <c r="L484" s="1">
        <v>0.66855200000000004</v>
      </c>
    </row>
    <row r="486" spans="1:13" x14ac:dyDescent="0.25">
      <c r="D486" s="9" t="s">
        <v>372</v>
      </c>
      <c r="E486" s="9" t="s">
        <v>373</v>
      </c>
      <c r="F486" s="9" t="s">
        <v>374</v>
      </c>
      <c r="G486" s="9" t="s">
        <v>375</v>
      </c>
      <c r="H486" s="9" t="s">
        <v>376</v>
      </c>
      <c r="I486" s="9" t="s">
        <v>377</v>
      </c>
      <c r="J486" s="9" t="s">
        <v>378</v>
      </c>
      <c r="L486" s="9" t="s">
        <v>387</v>
      </c>
      <c r="M486" s="9" t="s">
        <v>388</v>
      </c>
    </row>
    <row r="487" spans="1:13" x14ac:dyDescent="0.25">
      <c r="D487" s="9">
        <v>1</v>
      </c>
      <c r="E487" s="9">
        <v>0.622</v>
      </c>
      <c r="F487" s="9">
        <v>116.45399999999999</v>
      </c>
      <c r="G487" s="9">
        <v>63</v>
      </c>
      <c r="H487" s="9">
        <v>221</v>
      </c>
      <c r="I487" s="9">
        <v>-90</v>
      </c>
      <c r="J487" s="9">
        <v>12.867000000000001</v>
      </c>
      <c r="L487">
        <f>J487</f>
        <v>12.867000000000001</v>
      </c>
      <c r="M487">
        <f>1.732*J489</f>
        <v>0.66855200000000004</v>
      </c>
    </row>
    <row r="488" spans="1:13" x14ac:dyDescent="0.25">
      <c r="D488" s="9">
        <v>2</v>
      </c>
      <c r="E488" s="9">
        <v>0.67400000000000004</v>
      </c>
      <c r="F488" s="9">
        <v>71.959000000000003</v>
      </c>
      <c r="G488" s="9">
        <v>48</v>
      </c>
      <c r="H488" s="9">
        <v>110</v>
      </c>
      <c r="I488" s="9">
        <v>-90</v>
      </c>
      <c r="J488" s="9">
        <v>13.928000000000001</v>
      </c>
      <c r="L488">
        <f>J488</f>
        <v>13.928000000000001</v>
      </c>
      <c r="M488">
        <f>1.732*J490</f>
        <v>0.41741200000000001</v>
      </c>
    </row>
    <row r="489" spans="1:13" x14ac:dyDescent="0.25">
      <c r="D489" s="9">
        <v>3</v>
      </c>
      <c r="E489" s="9">
        <v>2.1000000000000001E-2</v>
      </c>
      <c r="F489" s="9">
        <v>74.480999999999995</v>
      </c>
      <c r="G489" s="9">
        <v>40.667000000000002</v>
      </c>
      <c r="H489" s="9">
        <v>93</v>
      </c>
      <c r="I489" s="9">
        <v>-90</v>
      </c>
      <c r="J489" s="9">
        <v>0.38600000000000001</v>
      </c>
    </row>
    <row r="490" spans="1:13" x14ac:dyDescent="0.25">
      <c r="D490" s="9">
        <v>4</v>
      </c>
      <c r="E490" s="9">
        <v>1.4E-2</v>
      </c>
      <c r="F490" s="9">
        <v>71.944000000000003</v>
      </c>
      <c r="G490" s="9">
        <v>56.667000000000002</v>
      </c>
      <c r="H490" s="9">
        <v>90</v>
      </c>
      <c r="I490" s="9">
        <v>-90</v>
      </c>
      <c r="J490" s="9">
        <v>0.24099999999999999</v>
      </c>
    </row>
    <row r="493" spans="1:13" s="1" customFormat="1" x14ac:dyDescent="0.25">
      <c r="A493" s="1">
        <v>52</v>
      </c>
      <c r="B493" s="1" t="s">
        <v>342</v>
      </c>
      <c r="C493" s="1" t="s">
        <v>15</v>
      </c>
      <c r="E493" s="1" t="s">
        <v>344</v>
      </c>
      <c r="F493" t="s">
        <v>28</v>
      </c>
      <c r="G493">
        <v>3</v>
      </c>
      <c r="H493">
        <v>72.138999999999996</v>
      </c>
      <c r="I493">
        <v>0.86253599999999997</v>
      </c>
      <c r="J493">
        <v>3</v>
      </c>
      <c r="K493" s="1">
        <v>99.004999999999995</v>
      </c>
      <c r="L493" s="1">
        <v>2.5858760000000003</v>
      </c>
    </row>
    <row r="495" spans="1:13" x14ac:dyDescent="0.25">
      <c r="D495" s="9" t="s">
        <v>372</v>
      </c>
      <c r="E495" s="9" t="s">
        <v>373</v>
      </c>
      <c r="F495" s="9" t="s">
        <v>374</v>
      </c>
      <c r="G495" s="9" t="s">
        <v>375</v>
      </c>
      <c r="H495" s="9" t="s">
        <v>376</v>
      </c>
      <c r="I495" s="9" t="s">
        <v>377</v>
      </c>
      <c r="J495" s="9" t="s">
        <v>378</v>
      </c>
      <c r="L495" s="9" t="s">
        <v>387</v>
      </c>
      <c r="M495" s="9" t="s">
        <v>388</v>
      </c>
    </row>
    <row r="496" spans="1:13" x14ac:dyDescent="0.25">
      <c r="D496" s="9">
        <v>1</v>
      </c>
      <c r="E496" s="9">
        <v>24.69</v>
      </c>
      <c r="F496" s="9">
        <v>1.137</v>
      </c>
      <c r="G496" s="9">
        <v>0</v>
      </c>
      <c r="H496" s="9">
        <v>97</v>
      </c>
      <c r="I496" s="9">
        <v>-90</v>
      </c>
      <c r="J496" s="9">
        <v>99.004999999999995</v>
      </c>
      <c r="L496">
        <f>J496</f>
        <v>99.004999999999995</v>
      </c>
      <c r="M496">
        <f>1.732*J498</f>
        <v>2.5858760000000003</v>
      </c>
    </row>
    <row r="497" spans="1:13" x14ac:dyDescent="0.25">
      <c r="D497" s="9">
        <v>2</v>
      </c>
      <c r="E497" s="9">
        <v>18.007000000000001</v>
      </c>
      <c r="F497" s="9">
        <v>194.10499999999999</v>
      </c>
      <c r="G497" s="9">
        <v>11.333</v>
      </c>
      <c r="H497" s="9">
        <v>251.333</v>
      </c>
      <c r="I497" s="9">
        <v>-90</v>
      </c>
      <c r="J497" s="9">
        <v>72.138999999999996</v>
      </c>
      <c r="L497">
        <f>J497</f>
        <v>72.138999999999996</v>
      </c>
      <c r="M497">
        <f>1.732*J499</f>
        <v>0.86253599999999997</v>
      </c>
    </row>
    <row r="498" spans="1:13" x14ac:dyDescent="0.25">
      <c r="D498" s="9">
        <v>3</v>
      </c>
      <c r="E498" s="9">
        <v>0.433</v>
      </c>
      <c r="F498" s="9">
        <v>132.19</v>
      </c>
      <c r="G498" s="9">
        <v>73.332999999999998</v>
      </c>
      <c r="H498" s="9">
        <v>179.667</v>
      </c>
      <c r="I498" s="9">
        <v>-90</v>
      </c>
      <c r="J498" s="9">
        <v>1.4930000000000001</v>
      </c>
    </row>
    <row r="499" spans="1:13" x14ac:dyDescent="0.25">
      <c r="D499" s="9">
        <v>4</v>
      </c>
      <c r="E499" s="9">
        <v>0.186</v>
      </c>
      <c r="F499" s="9">
        <v>126.111</v>
      </c>
      <c r="G499" s="9">
        <v>68</v>
      </c>
      <c r="H499" s="9">
        <v>190</v>
      </c>
      <c r="I499" s="9">
        <v>-90</v>
      </c>
      <c r="J499" s="9">
        <v>0.498</v>
      </c>
    </row>
    <row r="503" spans="1:13" s="1" customFormat="1" x14ac:dyDescent="0.25">
      <c r="A503" s="1">
        <v>54</v>
      </c>
      <c r="B503" s="1" t="s">
        <v>350</v>
      </c>
      <c r="C503" s="1" t="s">
        <v>295</v>
      </c>
      <c r="E503" s="1" t="s">
        <v>30</v>
      </c>
      <c r="F503" t="s">
        <v>28</v>
      </c>
      <c r="G503">
        <v>3</v>
      </c>
      <c r="H503">
        <v>2.76</v>
      </c>
      <c r="I503">
        <v>0.23035600000000001</v>
      </c>
      <c r="J503">
        <v>3</v>
      </c>
      <c r="K503" s="1">
        <v>2.2440000000000002</v>
      </c>
      <c r="L503" s="1">
        <v>0.15414799999999998</v>
      </c>
    </row>
    <row r="505" spans="1:13" x14ac:dyDescent="0.25">
      <c r="D505" s="9" t="s">
        <v>372</v>
      </c>
      <c r="E505" s="9" t="s">
        <v>373</v>
      </c>
      <c r="F505" s="9" t="s">
        <v>374</v>
      </c>
      <c r="G505" s="9" t="s">
        <v>375</v>
      </c>
      <c r="H505" s="9" t="s">
        <v>376</v>
      </c>
      <c r="I505" s="9" t="s">
        <v>377</v>
      </c>
      <c r="J505" s="9" t="s">
        <v>378</v>
      </c>
      <c r="L505" s="9" t="s">
        <v>387</v>
      </c>
      <c r="M505" s="9" t="s">
        <v>388</v>
      </c>
    </row>
    <row r="506" spans="1:13" x14ac:dyDescent="0.25">
      <c r="D506" s="9">
        <v>1</v>
      </c>
      <c r="E506" s="9">
        <v>3.3000000000000002E-2</v>
      </c>
      <c r="F506" s="9">
        <v>7.1999999999999995E-2</v>
      </c>
      <c r="G506" s="9">
        <v>0</v>
      </c>
      <c r="H506" s="9">
        <v>11</v>
      </c>
      <c r="I506" s="9">
        <v>-90</v>
      </c>
      <c r="J506" s="9">
        <v>2.2440000000000002</v>
      </c>
      <c r="L506">
        <f>J506</f>
        <v>2.2440000000000002</v>
      </c>
      <c r="M506">
        <f>1.732*J508</f>
        <v>0.15414799999999998</v>
      </c>
    </row>
    <row r="507" spans="1:13" x14ac:dyDescent="0.25">
      <c r="D507" s="9">
        <v>2</v>
      </c>
      <c r="E507" s="9">
        <v>4.1000000000000002E-2</v>
      </c>
      <c r="F507" s="9">
        <v>12.53</v>
      </c>
      <c r="G507" s="9">
        <v>0</v>
      </c>
      <c r="H507" s="9">
        <v>46.332999999999998</v>
      </c>
      <c r="I507" s="9">
        <v>-90</v>
      </c>
      <c r="J507" s="9">
        <v>2.76</v>
      </c>
      <c r="L507">
        <f>J507</f>
        <v>2.76</v>
      </c>
      <c r="M507">
        <f>1.732*J509</f>
        <v>0.23035600000000001</v>
      </c>
    </row>
    <row r="508" spans="1:13" x14ac:dyDescent="0.25">
      <c r="D508" s="9">
        <v>3</v>
      </c>
      <c r="E508" s="9">
        <v>2E-3</v>
      </c>
      <c r="F508" s="9">
        <v>80.619</v>
      </c>
      <c r="G508" s="9">
        <v>0</v>
      </c>
      <c r="H508" s="9">
        <v>189</v>
      </c>
      <c r="I508" s="9">
        <v>-90</v>
      </c>
      <c r="J508" s="9">
        <v>8.8999999999999996E-2</v>
      </c>
    </row>
    <row r="509" spans="1:13" x14ac:dyDescent="0.25">
      <c r="D509" s="9">
        <v>4</v>
      </c>
      <c r="E509" s="9">
        <v>2E-3</v>
      </c>
      <c r="F509" s="9">
        <v>143.69999999999999</v>
      </c>
      <c r="G509" s="9">
        <v>0</v>
      </c>
      <c r="H509" s="9">
        <v>255</v>
      </c>
      <c r="I509" s="9">
        <v>-90</v>
      </c>
      <c r="J509" s="9">
        <v>0.13300000000000001</v>
      </c>
    </row>
    <row r="514" spans="1:13" s="1" customFormat="1" x14ac:dyDescent="0.25">
      <c r="A514" s="1">
        <v>56</v>
      </c>
      <c r="B514" s="1" t="s">
        <v>357</v>
      </c>
      <c r="C514" s="1" t="s">
        <v>295</v>
      </c>
      <c r="E514" s="1" t="s">
        <v>359</v>
      </c>
      <c r="F514" t="s">
        <v>28</v>
      </c>
      <c r="G514">
        <v>3</v>
      </c>
      <c r="H514">
        <v>0.64300000000000002</v>
      </c>
      <c r="I514">
        <v>5.1959999999999999E-2</v>
      </c>
      <c r="J514">
        <v>3</v>
      </c>
      <c r="K514" s="1">
        <v>0.72899999999999998</v>
      </c>
      <c r="L514" s="1">
        <v>3.6372000000000002E-2</v>
      </c>
    </row>
    <row r="516" spans="1:13" x14ac:dyDescent="0.25">
      <c r="D516" s="9" t="s">
        <v>372</v>
      </c>
      <c r="E516" s="9" t="s">
        <v>373</v>
      </c>
      <c r="F516" s="9" t="s">
        <v>374</v>
      </c>
      <c r="G516" s="9" t="s">
        <v>375</v>
      </c>
      <c r="H516" s="9" t="s">
        <v>376</v>
      </c>
      <c r="I516" s="9" t="s">
        <v>377</v>
      </c>
      <c r="J516" s="9" t="s">
        <v>378</v>
      </c>
      <c r="L516" s="9" t="s">
        <v>387</v>
      </c>
      <c r="M516" s="9" t="s">
        <v>388</v>
      </c>
    </row>
    <row r="517" spans="1:13" x14ac:dyDescent="0.25">
      <c r="D517" s="9">
        <v>1</v>
      </c>
      <c r="E517" s="9">
        <v>2E-3</v>
      </c>
      <c r="F517" s="9">
        <v>222.476</v>
      </c>
      <c r="G517" s="9">
        <v>105</v>
      </c>
      <c r="H517" s="9">
        <v>248</v>
      </c>
      <c r="I517" s="9">
        <v>-90</v>
      </c>
      <c r="J517" s="9">
        <v>0.72899999999999998</v>
      </c>
      <c r="L517" s="9">
        <v>0.72899999999999998</v>
      </c>
      <c r="M517">
        <f>1.732*J519</f>
        <v>3.6372000000000002E-2</v>
      </c>
    </row>
    <row r="518" spans="1:13" x14ac:dyDescent="0.25">
      <c r="D518" s="9">
        <v>2</v>
      </c>
      <c r="E518" s="9">
        <v>2E-3</v>
      </c>
      <c r="F518" s="9">
        <v>134.392</v>
      </c>
      <c r="G518" s="9">
        <v>126</v>
      </c>
      <c r="H518" s="9">
        <v>255</v>
      </c>
      <c r="I518" s="9">
        <v>-90</v>
      </c>
      <c r="J518" s="9">
        <v>0.64300000000000002</v>
      </c>
      <c r="L518" s="9">
        <v>0.64300000000000002</v>
      </c>
      <c r="M518">
        <f>1.732*J520</f>
        <v>5.1959999999999999E-2</v>
      </c>
    </row>
    <row r="519" spans="1:13" x14ac:dyDescent="0.25">
      <c r="D519" s="9">
        <v>3</v>
      </c>
      <c r="E519" s="10">
        <v>7.0859999999999996E-5</v>
      </c>
      <c r="F519" s="9">
        <v>55</v>
      </c>
      <c r="G519" s="9">
        <v>6</v>
      </c>
      <c r="H519" s="9">
        <v>111</v>
      </c>
      <c r="I519" s="9">
        <v>-90</v>
      </c>
      <c r="J519" s="9">
        <v>2.1000000000000001E-2</v>
      </c>
    </row>
    <row r="520" spans="1:13" x14ac:dyDescent="0.25">
      <c r="D520" s="9">
        <v>4</v>
      </c>
      <c r="E520" s="10">
        <v>9.7429999999999994E-5</v>
      </c>
      <c r="F520" s="9">
        <v>44.091000000000001</v>
      </c>
      <c r="G520" s="9">
        <v>14</v>
      </c>
      <c r="H520" s="9">
        <v>67</v>
      </c>
      <c r="I520" s="9">
        <v>-90</v>
      </c>
      <c r="J520" s="9">
        <v>0.03</v>
      </c>
    </row>
  </sheetData>
  <phoneticPr fontId="5" type="noConversion"/>
  <pageMargins left="0.7" right="0.7" top="0.75" bottom="0.75" header="0.3" footer="0.3"/>
  <pageSetup paperSize="9" orientation="portrait" horizontalDpi="429496729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12"/>
  <sheetViews>
    <sheetView topLeftCell="A104" zoomScaleNormal="100" workbookViewId="0">
      <selection activeCell="G113" sqref="G113:L113"/>
    </sheetView>
  </sheetViews>
  <sheetFormatPr defaultRowHeight="13.8" x14ac:dyDescent="0.25"/>
  <cols>
    <col min="2" max="2" width="20" customWidth="1"/>
    <col min="5" max="5" width="10.5546875" customWidth="1"/>
    <col min="6" max="6" width="15.109375" bestFit="1" customWidth="1"/>
    <col min="8" max="8" width="13" customWidth="1"/>
  </cols>
  <sheetData>
    <row r="1" spans="1:14" x14ac:dyDescent="0.25">
      <c r="A1" t="s">
        <v>42</v>
      </c>
      <c r="B1" s="3" t="s">
        <v>1</v>
      </c>
      <c r="C1" s="3" t="s">
        <v>3</v>
      </c>
      <c r="D1" s="3" t="s">
        <v>25</v>
      </c>
      <c r="E1" s="3" t="s">
        <v>24</v>
      </c>
      <c r="F1" s="3" t="s">
        <v>8</v>
      </c>
      <c r="G1" s="3" t="s">
        <v>18</v>
      </c>
      <c r="H1" s="3" t="s">
        <v>19</v>
      </c>
      <c r="I1" s="3" t="s">
        <v>20</v>
      </c>
      <c r="J1" s="3" t="s">
        <v>21</v>
      </c>
      <c r="K1" s="3" t="s">
        <v>22</v>
      </c>
      <c r="L1" s="3" t="s">
        <v>23</v>
      </c>
    </row>
    <row r="2" spans="1:14" x14ac:dyDescent="0.25">
      <c r="B2" s="1" t="s">
        <v>389</v>
      </c>
      <c r="C2" s="5" t="s">
        <v>392</v>
      </c>
      <c r="D2" s="11" t="s">
        <v>393</v>
      </c>
      <c r="E2" s="1" t="s">
        <v>391</v>
      </c>
      <c r="F2" t="s">
        <v>29</v>
      </c>
      <c r="G2" s="11">
        <v>3</v>
      </c>
      <c r="H2" s="11">
        <v>124.074</v>
      </c>
      <c r="I2" s="11">
        <v>6.4153280000000006</v>
      </c>
      <c r="J2" s="11">
        <v>3</v>
      </c>
      <c r="K2" s="12">
        <v>107.87</v>
      </c>
      <c r="L2" s="12">
        <v>8.8210759999999997</v>
      </c>
    </row>
    <row r="3" spans="1:14" x14ac:dyDescent="0.25">
      <c r="B3" s="3"/>
      <c r="C3" s="3"/>
      <c r="D3" s="3"/>
      <c r="E3" s="3"/>
      <c r="F3" s="3"/>
      <c r="G3" s="3"/>
      <c r="H3" s="3"/>
      <c r="I3" s="3"/>
      <c r="J3" s="3"/>
      <c r="K3" s="3"/>
      <c r="L3" s="3"/>
    </row>
    <row r="4" spans="1:14" x14ac:dyDescent="0.25">
      <c r="B4" s="3"/>
      <c r="C4" s="3"/>
      <c r="F4" t="s">
        <v>373</v>
      </c>
      <c r="G4" t="s">
        <v>374</v>
      </c>
      <c r="H4" t="s">
        <v>375</v>
      </c>
      <c r="I4" t="s">
        <v>376</v>
      </c>
      <c r="J4" t="s">
        <v>377</v>
      </c>
      <c r="K4" t="s">
        <v>378</v>
      </c>
      <c r="M4" t="s">
        <v>379</v>
      </c>
      <c r="N4" t="s">
        <v>380</v>
      </c>
    </row>
    <row r="5" spans="1:14" x14ac:dyDescent="0.25">
      <c r="B5" s="3"/>
      <c r="C5" s="3"/>
      <c r="E5">
        <v>1</v>
      </c>
      <c r="F5" s="9">
        <v>57.655999999999999</v>
      </c>
      <c r="G5" s="9">
        <v>0.28999999999999998</v>
      </c>
      <c r="H5" s="9">
        <v>0</v>
      </c>
      <c r="I5" s="9">
        <v>66</v>
      </c>
      <c r="J5" s="9">
        <v>-90</v>
      </c>
      <c r="K5" s="9">
        <v>124.074</v>
      </c>
      <c r="M5" s="9">
        <v>124.074</v>
      </c>
      <c r="N5">
        <f>1.732*K7</f>
        <v>6.4153280000000006</v>
      </c>
    </row>
    <row r="6" spans="1:14" x14ac:dyDescent="0.25">
      <c r="B6" s="3"/>
      <c r="C6" s="3"/>
      <c r="E6">
        <v>2</v>
      </c>
      <c r="F6" s="9">
        <v>50.154000000000003</v>
      </c>
      <c r="G6" s="9">
        <v>138.221</v>
      </c>
      <c r="H6" s="9">
        <v>34.667000000000002</v>
      </c>
      <c r="I6" s="9">
        <v>251.667</v>
      </c>
      <c r="J6" s="9">
        <v>-90</v>
      </c>
      <c r="K6" s="9">
        <v>107.87</v>
      </c>
      <c r="M6" s="9">
        <v>107.87</v>
      </c>
      <c r="N6">
        <f>1.732*K8</f>
        <v>8.8210759999999997</v>
      </c>
    </row>
    <row r="7" spans="1:14" x14ac:dyDescent="0.25">
      <c r="B7" s="3"/>
      <c r="C7" s="3"/>
      <c r="E7">
        <v>3</v>
      </c>
      <c r="F7" s="9">
        <v>1.929</v>
      </c>
      <c r="G7" s="9">
        <v>87.444000000000003</v>
      </c>
      <c r="H7" s="9">
        <v>23</v>
      </c>
      <c r="I7" s="9">
        <v>177</v>
      </c>
      <c r="J7" s="9">
        <v>-90</v>
      </c>
      <c r="K7" s="9">
        <v>3.7040000000000002</v>
      </c>
    </row>
    <row r="8" spans="1:14" x14ac:dyDescent="0.25">
      <c r="B8" s="3"/>
      <c r="C8" s="3"/>
      <c r="E8">
        <v>4</v>
      </c>
      <c r="F8" s="9">
        <v>2.5720000000000001</v>
      </c>
      <c r="G8" s="9">
        <v>157.25</v>
      </c>
      <c r="H8" s="9">
        <v>130.333</v>
      </c>
      <c r="I8" s="9">
        <v>193.333</v>
      </c>
      <c r="J8" s="9">
        <v>-90</v>
      </c>
      <c r="K8" s="9">
        <v>5.093</v>
      </c>
    </row>
    <row r="9" spans="1:14" x14ac:dyDescent="0.25">
      <c r="B9" s="3"/>
      <c r="C9" s="3"/>
      <c r="E9" s="3"/>
      <c r="F9" s="3"/>
      <c r="G9" s="3"/>
      <c r="H9" s="3"/>
      <c r="I9" s="3"/>
      <c r="J9" s="3"/>
      <c r="K9" s="3"/>
      <c r="L9" s="3"/>
      <c r="M9" s="3"/>
    </row>
    <row r="10" spans="1:14" x14ac:dyDescent="0.25"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</row>
    <row r="11" spans="1:14" x14ac:dyDescent="0.25"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</row>
    <row r="12" spans="1:14" x14ac:dyDescent="0.25"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</row>
    <row r="13" spans="1:14" x14ac:dyDescent="0.25">
      <c r="B13" s="1" t="s">
        <v>139</v>
      </c>
      <c r="C13" s="5" t="s">
        <v>392</v>
      </c>
      <c r="D13" s="11" t="s">
        <v>393</v>
      </c>
      <c r="E13" s="1" t="s">
        <v>141</v>
      </c>
      <c r="F13" t="s">
        <v>29</v>
      </c>
      <c r="G13" s="11">
        <v>3</v>
      </c>
      <c r="H13" s="11">
        <v>136.255</v>
      </c>
      <c r="I13" s="11">
        <v>5.5198839999999993</v>
      </c>
      <c r="J13" s="11">
        <v>3</v>
      </c>
      <c r="K13" s="12">
        <v>133.86500000000001</v>
      </c>
      <c r="L13" s="12">
        <v>12.420172000000001</v>
      </c>
    </row>
    <row r="14" spans="1:14" x14ac:dyDescent="0.25"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</row>
    <row r="15" spans="1:14" x14ac:dyDescent="0.25">
      <c r="B15" s="3"/>
      <c r="C15" s="3"/>
      <c r="F15" t="s">
        <v>373</v>
      </c>
      <c r="G15" t="s">
        <v>374</v>
      </c>
      <c r="H15" t="s">
        <v>375</v>
      </c>
      <c r="I15" t="s">
        <v>376</v>
      </c>
      <c r="J15" t="s">
        <v>377</v>
      </c>
      <c r="K15" t="s">
        <v>378</v>
      </c>
      <c r="M15" t="s">
        <v>379</v>
      </c>
      <c r="N15" t="s">
        <v>380</v>
      </c>
    </row>
    <row r="16" spans="1:14" x14ac:dyDescent="0.25">
      <c r="B16" s="3"/>
      <c r="C16" s="3"/>
      <c r="E16">
        <v>1</v>
      </c>
      <c r="F16" s="9">
        <v>107.3</v>
      </c>
      <c r="G16" s="9">
        <v>182.31399999999999</v>
      </c>
      <c r="H16" s="9">
        <v>125.333</v>
      </c>
      <c r="I16" s="9">
        <v>185.333</v>
      </c>
      <c r="J16" s="9">
        <v>-90</v>
      </c>
      <c r="K16" s="9">
        <v>133.86500000000001</v>
      </c>
      <c r="M16" s="9">
        <v>133.86500000000001</v>
      </c>
      <c r="N16">
        <f>1.732*K18</f>
        <v>12.420172000000001</v>
      </c>
    </row>
    <row r="17" spans="2:14" x14ac:dyDescent="0.25">
      <c r="B17" s="3"/>
      <c r="C17" s="3"/>
      <c r="E17">
        <v>2</v>
      </c>
      <c r="F17" s="9">
        <v>109.205</v>
      </c>
      <c r="G17" s="9">
        <v>183.40899999999999</v>
      </c>
      <c r="H17" s="9">
        <v>125.333</v>
      </c>
      <c r="I17" s="9">
        <v>252.667</v>
      </c>
      <c r="J17" s="9">
        <v>-90</v>
      </c>
      <c r="K17" s="9">
        <v>136.255</v>
      </c>
      <c r="M17" s="9">
        <v>136.255</v>
      </c>
      <c r="N17">
        <f>1.732*K19</f>
        <v>5.5198839999999993</v>
      </c>
    </row>
    <row r="18" spans="2:14" x14ac:dyDescent="0.25">
      <c r="B18" s="3"/>
      <c r="C18" s="3"/>
      <c r="E18">
        <v>3</v>
      </c>
      <c r="F18" s="9">
        <v>6.3490000000000002</v>
      </c>
      <c r="G18" s="9">
        <v>28.067</v>
      </c>
      <c r="H18" s="9">
        <v>0</v>
      </c>
      <c r="I18" s="9">
        <v>127.667</v>
      </c>
      <c r="J18" s="9">
        <v>-90</v>
      </c>
      <c r="K18" s="9">
        <v>7.1710000000000003</v>
      </c>
    </row>
    <row r="19" spans="2:14" x14ac:dyDescent="0.25">
      <c r="B19" s="3"/>
      <c r="C19" s="3"/>
      <c r="E19">
        <v>4</v>
      </c>
      <c r="F19" s="9">
        <v>3.1749999999999998</v>
      </c>
      <c r="G19" s="9">
        <v>29.332999999999998</v>
      </c>
      <c r="H19" s="9">
        <v>0</v>
      </c>
      <c r="I19" s="9">
        <v>63.332999999999998</v>
      </c>
      <c r="J19" s="9">
        <v>-90</v>
      </c>
      <c r="K19" s="9">
        <v>3.1869999999999998</v>
      </c>
    </row>
    <row r="20" spans="2:14" x14ac:dyDescent="0.25"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</row>
    <row r="21" spans="2:14" x14ac:dyDescent="0.25"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</row>
    <row r="22" spans="2:14" x14ac:dyDescent="0.25"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</row>
    <row r="23" spans="2:14" x14ac:dyDescent="0.25"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</row>
    <row r="24" spans="2:14" x14ac:dyDescent="0.25"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  <row r="25" spans="2:14" x14ac:dyDescent="0.25">
      <c r="B25" s="1" t="s">
        <v>125</v>
      </c>
      <c r="C25" s="5" t="s">
        <v>392</v>
      </c>
      <c r="D25" s="11" t="s">
        <v>393</v>
      </c>
      <c r="E25" s="1" t="s">
        <v>52</v>
      </c>
      <c r="F25" t="s">
        <v>29</v>
      </c>
      <c r="G25" s="11">
        <v>3</v>
      </c>
      <c r="H25" s="11">
        <v>1.367</v>
      </c>
      <c r="I25" s="11">
        <v>4.1568000000000001E-2</v>
      </c>
      <c r="J25" s="11">
        <v>3</v>
      </c>
      <c r="K25" s="12">
        <v>1.0129999999999999</v>
      </c>
      <c r="L25" s="12">
        <v>0.105652</v>
      </c>
    </row>
    <row r="26" spans="2:14" x14ac:dyDescent="0.25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</row>
    <row r="27" spans="2:14" x14ac:dyDescent="0.25">
      <c r="B27" s="3"/>
      <c r="C27" s="3"/>
      <c r="D27" s="3"/>
      <c r="F27" t="s">
        <v>373</v>
      </c>
      <c r="G27" t="s">
        <v>374</v>
      </c>
      <c r="H27" t="s">
        <v>375</v>
      </c>
      <c r="I27" t="s">
        <v>376</v>
      </c>
      <c r="J27" t="s">
        <v>377</v>
      </c>
      <c r="K27" t="s">
        <v>378</v>
      </c>
      <c r="M27" t="s">
        <v>379</v>
      </c>
      <c r="N27" t="s">
        <v>380</v>
      </c>
    </row>
    <row r="28" spans="2:14" x14ac:dyDescent="0.25">
      <c r="B28" s="3"/>
      <c r="C28" s="3"/>
      <c r="D28" s="3"/>
      <c r="E28">
        <v>1</v>
      </c>
      <c r="F28" s="9">
        <v>5.0000000000000001E-3</v>
      </c>
      <c r="G28" s="9">
        <v>159.83500000000001</v>
      </c>
      <c r="H28" s="9">
        <v>108</v>
      </c>
      <c r="I28" s="9">
        <v>224.667</v>
      </c>
      <c r="J28" s="9">
        <v>-90</v>
      </c>
      <c r="K28" s="9">
        <v>1.0129999999999999</v>
      </c>
      <c r="M28" s="9">
        <v>1.0129999999999999</v>
      </c>
      <c r="N28">
        <f>1.732*K30</f>
        <v>0.105652</v>
      </c>
    </row>
    <row r="29" spans="2:14" x14ac:dyDescent="0.25">
      <c r="B29" s="3"/>
      <c r="C29" s="3"/>
      <c r="D29" s="3"/>
      <c r="E29">
        <v>2</v>
      </c>
      <c r="F29" s="9">
        <v>6.0000000000000001E-3</v>
      </c>
      <c r="G29" s="9">
        <v>232.691</v>
      </c>
      <c r="H29" s="9">
        <v>111</v>
      </c>
      <c r="I29" s="9">
        <v>254.25299999999999</v>
      </c>
      <c r="J29" s="9">
        <v>-90.197999999999993</v>
      </c>
      <c r="K29" s="9">
        <v>1.367</v>
      </c>
      <c r="M29" s="9">
        <v>1.367</v>
      </c>
      <c r="N29">
        <f>1.732*K31</f>
        <v>4.1568000000000001E-2</v>
      </c>
    </row>
    <row r="30" spans="2:14" x14ac:dyDescent="0.25">
      <c r="B30" s="3"/>
      <c r="C30" s="3"/>
      <c r="D30" s="3"/>
      <c r="E30">
        <v>3</v>
      </c>
      <c r="F30" s="10">
        <v>3.1110000000000003E-4</v>
      </c>
      <c r="G30" s="9">
        <v>220.952</v>
      </c>
      <c r="H30" s="9">
        <v>190.333</v>
      </c>
      <c r="I30" s="9">
        <v>226.667</v>
      </c>
      <c r="J30" s="9">
        <v>-90</v>
      </c>
      <c r="K30" s="9">
        <v>6.0999999999999999E-2</v>
      </c>
    </row>
    <row r="31" spans="2:14" x14ac:dyDescent="0.25">
      <c r="B31" s="3"/>
      <c r="C31" s="3"/>
      <c r="D31" s="3"/>
      <c r="E31">
        <v>4</v>
      </c>
      <c r="F31" s="10">
        <v>1.3329999999999999E-4</v>
      </c>
      <c r="G31" s="9">
        <v>164.27799999999999</v>
      </c>
      <c r="H31" s="9">
        <v>87</v>
      </c>
      <c r="I31" s="9">
        <v>206.333</v>
      </c>
      <c r="J31" s="9">
        <v>90</v>
      </c>
      <c r="K31" s="9">
        <v>2.4E-2</v>
      </c>
    </row>
    <row r="32" spans="2:14" x14ac:dyDescent="0.25"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</row>
    <row r="33" spans="2:14" x14ac:dyDescent="0.25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</row>
    <row r="34" spans="2:14" x14ac:dyDescent="0.25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</row>
    <row r="35" spans="2:14" x14ac:dyDescent="0.25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</row>
    <row r="36" spans="2:14" x14ac:dyDescent="0.25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2:14" x14ac:dyDescent="0.25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</row>
    <row r="38" spans="2:14" x14ac:dyDescent="0.25">
      <c r="B38" s="1" t="s">
        <v>403</v>
      </c>
      <c r="C38" s="5" t="s">
        <v>392</v>
      </c>
      <c r="D38" s="11" t="s">
        <v>393</v>
      </c>
      <c r="E38" s="1" t="s">
        <v>405</v>
      </c>
      <c r="F38" t="s">
        <v>29</v>
      </c>
      <c r="G38" s="11">
        <v>3</v>
      </c>
      <c r="H38" s="11">
        <v>0.42399999999999999</v>
      </c>
      <c r="I38" s="11">
        <v>0.22516</v>
      </c>
      <c r="J38" s="11">
        <v>3</v>
      </c>
      <c r="K38" s="12">
        <v>0.83699999999999997</v>
      </c>
      <c r="L38" s="12">
        <v>0.22516</v>
      </c>
    </row>
    <row r="39" spans="2:14" x14ac:dyDescent="0.25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</row>
    <row r="40" spans="2:14" x14ac:dyDescent="0.25">
      <c r="B40" s="3"/>
      <c r="C40" s="3"/>
      <c r="D40" s="3"/>
      <c r="F40" t="s">
        <v>373</v>
      </c>
      <c r="G40" t="s">
        <v>374</v>
      </c>
      <c r="H40" t="s">
        <v>375</v>
      </c>
      <c r="I40" t="s">
        <v>376</v>
      </c>
      <c r="J40" t="s">
        <v>377</v>
      </c>
      <c r="K40" t="s">
        <v>378</v>
      </c>
      <c r="M40" t="s">
        <v>379</v>
      </c>
      <c r="N40" t="s">
        <v>380</v>
      </c>
    </row>
    <row r="41" spans="2:14" x14ac:dyDescent="0.25">
      <c r="B41" s="3"/>
      <c r="C41" s="3"/>
      <c r="D41" s="3"/>
      <c r="E41">
        <v>1</v>
      </c>
      <c r="F41" s="9">
        <v>8.9999999999999993E-3</v>
      </c>
      <c r="G41" s="9">
        <v>215.61099999999999</v>
      </c>
      <c r="H41" s="9">
        <v>205.667</v>
      </c>
      <c r="I41" s="9">
        <v>239</v>
      </c>
      <c r="J41" s="9">
        <v>-90</v>
      </c>
      <c r="K41" s="9">
        <v>0.83699999999999997</v>
      </c>
      <c r="M41" s="9">
        <v>0.83699999999999997</v>
      </c>
      <c r="N41">
        <f>1.732*K43</f>
        <v>0.22516</v>
      </c>
    </row>
    <row r="42" spans="2:14" x14ac:dyDescent="0.25">
      <c r="B42" s="3"/>
      <c r="C42" s="3"/>
      <c r="D42" s="3"/>
      <c r="E42">
        <v>2</v>
      </c>
      <c r="F42" s="9">
        <v>5.0000000000000001E-3</v>
      </c>
      <c r="G42" s="9">
        <v>157.36699999999999</v>
      </c>
      <c r="H42" s="9">
        <v>33</v>
      </c>
      <c r="I42" s="9">
        <v>227.333</v>
      </c>
      <c r="J42" s="9">
        <v>-90</v>
      </c>
      <c r="K42" s="9">
        <v>0.42399999999999999</v>
      </c>
      <c r="M42" s="9">
        <v>0.42399999999999999</v>
      </c>
      <c r="N42">
        <f>1.732*K44</f>
        <v>0.22516</v>
      </c>
    </row>
    <row r="43" spans="2:14" x14ac:dyDescent="0.25">
      <c r="B43" s="3"/>
      <c r="C43" s="3"/>
      <c r="D43" s="3"/>
      <c r="E43">
        <v>3</v>
      </c>
      <c r="F43" s="9">
        <v>2E-3</v>
      </c>
      <c r="G43" s="9">
        <v>86.281999999999996</v>
      </c>
      <c r="H43" s="9">
        <v>0</v>
      </c>
      <c r="I43" s="9">
        <v>117.667</v>
      </c>
      <c r="J43" s="9">
        <v>-90</v>
      </c>
      <c r="K43" s="9">
        <v>0.13</v>
      </c>
    </row>
    <row r="44" spans="2:14" x14ac:dyDescent="0.25">
      <c r="B44" s="3"/>
      <c r="C44" s="3"/>
      <c r="D44" s="3"/>
      <c r="E44">
        <v>4</v>
      </c>
      <c r="F44" s="9">
        <v>2E-3</v>
      </c>
      <c r="G44" s="9">
        <v>92.179000000000002</v>
      </c>
      <c r="H44" s="9">
        <v>0</v>
      </c>
      <c r="I44" s="9">
        <v>132</v>
      </c>
      <c r="J44" s="9">
        <v>-90</v>
      </c>
      <c r="K44" s="9">
        <v>0.13</v>
      </c>
    </row>
    <row r="45" spans="2:14" x14ac:dyDescent="0.25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</row>
    <row r="46" spans="2:14" x14ac:dyDescent="0.25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</row>
    <row r="47" spans="2:14" x14ac:dyDescent="0.25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</row>
    <row r="48" spans="2:14" x14ac:dyDescent="0.25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</row>
    <row r="49" spans="2:14" x14ac:dyDescent="0.25">
      <c r="B49" s="1" t="s">
        <v>422</v>
      </c>
      <c r="C49" s="1" t="s">
        <v>426</v>
      </c>
      <c r="D49" s="1" t="s">
        <v>427</v>
      </c>
      <c r="E49" s="1" t="s">
        <v>424</v>
      </c>
      <c r="F49" t="s">
        <v>29</v>
      </c>
      <c r="G49" s="11">
        <v>3</v>
      </c>
      <c r="H49" s="11">
        <v>1.5309999999999999</v>
      </c>
      <c r="I49" s="11">
        <v>0.16280800000000001</v>
      </c>
      <c r="J49" s="11">
        <v>3</v>
      </c>
      <c r="K49" s="12">
        <v>1.016</v>
      </c>
      <c r="L49" s="12">
        <v>0.18878800000000001</v>
      </c>
    </row>
    <row r="50" spans="2:14" x14ac:dyDescent="0.25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</row>
    <row r="51" spans="2:14" x14ac:dyDescent="0.25">
      <c r="B51" s="3"/>
      <c r="C51" s="3"/>
      <c r="D51" s="3"/>
      <c r="F51" t="s">
        <v>373</v>
      </c>
      <c r="G51" t="s">
        <v>374</v>
      </c>
      <c r="H51" t="s">
        <v>375</v>
      </c>
      <c r="I51" t="s">
        <v>376</v>
      </c>
      <c r="J51" t="s">
        <v>377</v>
      </c>
      <c r="K51" t="s">
        <v>378</v>
      </c>
      <c r="M51" t="s">
        <v>379</v>
      </c>
      <c r="N51" t="s">
        <v>380</v>
      </c>
    </row>
    <row r="52" spans="2:14" x14ac:dyDescent="0.25">
      <c r="B52" s="3"/>
      <c r="C52" s="3"/>
      <c r="D52" s="3"/>
      <c r="E52">
        <v>1</v>
      </c>
      <c r="F52">
        <v>1.6E-2</v>
      </c>
      <c r="G52">
        <v>3.9239999999999999</v>
      </c>
      <c r="H52">
        <v>0</v>
      </c>
      <c r="I52">
        <v>218</v>
      </c>
      <c r="J52" s="9">
        <v>-90</v>
      </c>
      <c r="K52">
        <v>1.016</v>
      </c>
      <c r="M52">
        <v>1.016</v>
      </c>
      <c r="N52">
        <f>1.732*K54</f>
        <v>0.18878800000000001</v>
      </c>
    </row>
    <row r="53" spans="2:14" x14ac:dyDescent="0.25">
      <c r="B53" s="3"/>
      <c r="C53" s="3"/>
      <c r="D53" s="3"/>
      <c r="E53">
        <v>2</v>
      </c>
      <c r="F53">
        <v>2.4E-2</v>
      </c>
      <c r="G53">
        <v>144.78800000000001</v>
      </c>
      <c r="H53">
        <v>0</v>
      </c>
      <c r="I53">
        <v>157</v>
      </c>
      <c r="J53" s="9">
        <v>-90</v>
      </c>
      <c r="K53">
        <v>1.5309999999999999</v>
      </c>
      <c r="M53">
        <v>1.5309999999999999</v>
      </c>
      <c r="N53">
        <f>1.732*K55</f>
        <v>0.16280800000000001</v>
      </c>
    </row>
    <row r="54" spans="2:14" x14ac:dyDescent="0.25">
      <c r="B54" s="3"/>
      <c r="C54" s="3"/>
      <c r="D54" s="3"/>
      <c r="E54">
        <v>3</v>
      </c>
      <c r="F54">
        <v>2E-3</v>
      </c>
      <c r="G54">
        <v>55.375</v>
      </c>
      <c r="H54">
        <v>12</v>
      </c>
      <c r="I54">
        <v>207</v>
      </c>
      <c r="J54" s="9">
        <v>-90</v>
      </c>
      <c r="K54">
        <v>0.109</v>
      </c>
    </row>
    <row r="55" spans="2:14" x14ac:dyDescent="0.25">
      <c r="B55" s="3"/>
      <c r="C55" s="3"/>
      <c r="D55" s="3"/>
      <c r="E55">
        <v>4</v>
      </c>
      <c r="F55">
        <v>2E-3</v>
      </c>
      <c r="G55">
        <v>34</v>
      </c>
      <c r="H55">
        <v>0</v>
      </c>
      <c r="I55">
        <v>47</v>
      </c>
      <c r="J55" s="9">
        <v>-90</v>
      </c>
      <c r="K55">
        <v>9.4E-2</v>
      </c>
    </row>
    <row r="56" spans="2:14" x14ac:dyDescent="0.25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</row>
    <row r="57" spans="2:14" x14ac:dyDescent="0.25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</row>
    <row r="58" spans="2:14" x14ac:dyDescent="0.25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</row>
    <row r="59" spans="2:14" x14ac:dyDescent="0.25">
      <c r="B59" s="1" t="s">
        <v>568</v>
      </c>
      <c r="C59" s="11" t="s">
        <v>392</v>
      </c>
      <c r="D59" s="11" t="s">
        <v>393</v>
      </c>
      <c r="E59" s="1" t="s">
        <v>443</v>
      </c>
      <c r="F59" t="s">
        <v>29</v>
      </c>
      <c r="G59" s="11">
        <v>3</v>
      </c>
      <c r="H59" s="11">
        <v>8.9659999999999993</v>
      </c>
      <c r="I59" s="11">
        <v>5.374396</v>
      </c>
      <c r="J59" s="11">
        <v>3</v>
      </c>
      <c r="K59" s="12">
        <v>18.448</v>
      </c>
      <c r="L59" s="12">
        <v>6.8691120000000003</v>
      </c>
    </row>
    <row r="60" spans="2:14" x14ac:dyDescent="0.25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</row>
    <row r="61" spans="2:14" x14ac:dyDescent="0.25">
      <c r="B61" s="3"/>
      <c r="C61" s="3"/>
      <c r="D61" s="3"/>
      <c r="F61" t="s">
        <v>373</v>
      </c>
      <c r="G61" t="s">
        <v>374</v>
      </c>
      <c r="H61" t="s">
        <v>375</v>
      </c>
      <c r="I61" t="s">
        <v>376</v>
      </c>
      <c r="J61" t="s">
        <v>377</v>
      </c>
      <c r="K61" t="s">
        <v>378</v>
      </c>
      <c r="M61" t="s">
        <v>379</v>
      </c>
      <c r="N61" t="s">
        <v>380</v>
      </c>
    </row>
    <row r="62" spans="2:14" x14ac:dyDescent="0.25">
      <c r="B62" s="3"/>
      <c r="C62" s="3"/>
      <c r="D62" s="3"/>
      <c r="E62">
        <v>1</v>
      </c>
      <c r="F62" s="9">
        <v>1.5760000000000001</v>
      </c>
      <c r="G62" s="9">
        <v>25.376999999999999</v>
      </c>
      <c r="H62" s="9">
        <v>0</v>
      </c>
      <c r="I62" s="9">
        <v>227</v>
      </c>
      <c r="J62" s="9">
        <v>-90</v>
      </c>
      <c r="K62" s="9">
        <v>8.9659999999999993</v>
      </c>
      <c r="M62" s="9">
        <v>8.9659999999999993</v>
      </c>
      <c r="N62">
        <f>1.732*K64</f>
        <v>5.374396</v>
      </c>
    </row>
    <row r="63" spans="2:14" x14ac:dyDescent="0.25">
      <c r="B63" s="3"/>
      <c r="C63" s="3"/>
      <c r="D63" s="3"/>
      <c r="E63">
        <v>2</v>
      </c>
      <c r="F63" s="9">
        <v>3.21</v>
      </c>
      <c r="G63" s="9">
        <v>145.78700000000001</v>
      </c>
      <c r="H63" s="9">
        <v>32</v>
      </c>
      <c r="I63" s="9">
        <v>152</v>
      </c>
      <c r="J63" s="9">
        <v>-90</v>
      </c>
      <c r="K63" s="9">
        <v>18.448</v>
      </c>
      <c r="M63" s="9">
        <v>18.448</v>
      </c>
      <c r="N63">
        <f>1.732*K65</f>
        <v>6.8691120000000003</v>
      </c>
    </row>
    <row r="64" spans="2:14" x14ac:dyDescent="0.25">
      <c r="B64" s="3"/>
      <c r="C64" s="3"/>
      <c r="D64" s="3"/>
      <c r="E64">
        <v>3</v>
      </c>
      <c r="F64" s="9">
        <v>0.56499999999999995</v>
      </c>
      <c r="G64" s="9">
        <v>70.86</v>
      </c>
      <c r="H64" s="9">
        <v>16</v>
      </c>
      <c r="I64" s="9">
        <v>179</v>
      </c>
      <c r="J64" s="9">
        <v>-90</v>
      </c>
      <c r="K64" s="9">
        <v>3.1030000000000002</v>
      </c>
    </row>
    <row r="65" spans="2:14" x14ac:dyDescent="0.25">
      <c r="B65" s="3"/>
      <c r="C65" s="3"/>
      <c r="D65" s="3"/>
      <c r="E65">
        <v>4</v>
      </c>
      <c r="F65" s="9">
        <v>0.71299999999999997</v>
      </c>
      <c r="G65" s="9">
        <v>47.917000000000002</v>
      </c>
      <c r="H65" s="9">
        <v>46</v>
      </c>
      <c r="I65" s="9">
        <v>64</v>
      </c>
      <c r="J65" s="9">
        <v>-90</v>
      </c>
      <c r="K65" s="9">
        <v>3.9660000000000002</v>
      </c>
    </row>
    <row r="66" spans="2:14" x14ac:dyDescent="0.25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</row>
    <row r="67" spans="2:14" x14ac:dyDescent="0.25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</row>
    <row r="68" spans="2:14" x14ac:dyDescent="0.25">
      <c r="B68" s="11" t="s">
        <v>447</v>
      </c>
      <c r="C68" s="11" t="s">
        <v>392</v>
      </c>
      <c r="D68" s="11" t="s">
        <v>393</v>
      </c>
      <c r="E68" s="11" t="s">
        <v>34</v>
      </c>
      <c r="F68" t="s">
        <v>29</v>
      </c>
      <c r="G68" s="11">
        <v>3</v>
      </c>
      <c r="H68" s="11">
        <v>0.127</v>
      </c>
      <c r="I68" s="11">
        <f>1.732*0.027</f>
        <v>4.6764E-2</v>
      </c>
      <c r="J68" s="11">
        <v>3</v>
      </c>
      <c r="K68" s="11">
        <v>0.17699999999999999</v>
      </c>
      <c r="L68" s="11">
        <f>1.732*0.019</f>
        <v>3.2908E-2</v>
      </c>
    </row>
    <row r="69" spans="2:14" x14ac:dyDescent="0.25"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</row>
    <row r="70" spans="2:14" x14ac:dyDescent="0.25">
      <c r="B70" s="1" t="s">
        <v>452</v>
      </c>
      <c r="C70" s="1" t="s">
        <v>454</v>
      </c>
      <c r="D70" s="11" t="s">
        <v>455</v>
      </c>
      <c r="E70" s="1" t="s">
        <v>163</v>
      </c>
      <c r="F70" t="s">
        <v>29</v>
      </c>
      <c r="G70" s="11">
        <v>3</v>
      </c>
      <c r="H70" s="11">
        <v>34.302</v>
      </c>
      <c r="I70" s="11">
        <v>2.3503240000000001</v>
      </c>
      <c r="J70" s="11">
        <v>3</v>
      </c>
      <c r="K70" s="11">
        <v>16.085000000000001</v>
      </c>
      <c r="L70" s="11">
        <v>2.3503240000000001</v>
      </c>
    </row>
    <row r="71" spans="2:14" x14ac:dyDescent="0.25">
      <c r="B71" s="11"/>
      <c r="C71" s="11"/>
      <c r="D71" s="11"/>
      <c r="E71" s="11"/>
      <c r="F71" s="11"/>
      <c r="G71" s="11"/>
      <c r="J71" s="11"/>
      <c r="K71" s="11"/>
      <c r="L71" s="11"/>
    </row>
    <row r="72" spans="2:14" x14ac:dyDescent="0.25">
      <c r="B72" s="1"/>
      <c r="C72" s="5"/>
      <c r="D72" s="11"/>
      <c r="F72" t="s">
        <v>373</v>
      </c>
      <c r="G72" t="s">
        <v>374</v>
      </c>
      <c r="H72" t="s">
        <v>375</v>
      </c>
      <c r="I72" t="s">
        <v>376</v>
      </c>
      <c r="J72" t="s">
        <v>377</v>
      </c>
      <c r="K72" t="s">
        <v>378</v>
      </c>
      <c r="M72" t="s">
        <v>379</v>
      </c>
      <c r="N72" t="s">
        <v>380</v>
      </c>
    </row>
    <row r="73" spans="2:14" x14ac:dyDescent="0.25">
      <c r="B73" s="1"/>
      <c r="C73" s="5"/>
      <c r="D73" s="11"/>
      <c r="E73">
        <v>1</v>
      </c>
      <c r="F73" s="9">
        <v>3.1549999999999998</v>
      </c>
      <c r="G73" s="9">
        <v>122.97199999999999</v>
      </c>
      <c r="H73" s="9">
        <v>63.667000000000002</v>
      </c>
      <c r="I73" s="9">
        <v>131.667</v>
      </c>
      <c r="J73" s="9">
        <v>-90</v>
      </c>
      <c r="K73" s="9">
        <v>16.085000000000001</v>
      </c>
      <c r="M73" s="9">
        <v>16.085000000000001</v>
      </c>
      <c r="N73">
        <f>1.732*K75</f>
        <v>2.3503240000000001</v>
      </c>
    </row>
    <row r="74" spans="2:14" x14ac:dyDescent="0.25">
      <c r="B74" s="1"/>
      <c r="C74" s="5"/>
      <c r="D74" s="11"/>
      <c r="E74">
        <v>2</v>
      </c>
      <c r="F74" s="9">
        <v>6.6849999999999996</v>
      </c>
      <c r="G74" s="9">
        <v>28.713000000000001</v>
      </c>
      <c r="H74" s="9">
        <v>21</v>
      </c>
      <c r="I74" s="9">
        <v>157.667</v>
      </c>
      <c r="J74" s="9">
        <v>-90</v>
      </c>
      <c r="K74" s="9">
        <v>34.302</v>
      </c>
      <c r="M74" s="9">
        <v>34.302</v>
      </c>
      <c r="N74">
        <f>1.732*K76</f>
        <v>2.3503240000000001</v>
      </c>
    </row>
    <row r="75" spans="2:14" x14ac:dyDescent="0.25">
      <c r="B75" s="1"/>
      <c r="C75" s="5"/>
      <c r="D75" s="11"/>
      <c r="E75">
        <v>3</v>
      </c>
      <c r="F75" s="9">
        <v>0.3</v>
      </c>
      <c r="G75" s="9">
        <v>96.957999999999998</v>
      </c>
      <c r="H75" s="9">
        <v>69.332999999999998</v>
      </c>
      <c r="I75" s="9">
        <v>159.333</v>
      </c>
      <c r="J75" s="9">
        <v>-90</v>
      </c>
      <c r="K75" s="9">
        <v>1.357</v>
      </c>
    </row>
    <row r="76" spans="2:14" x14ac:dyDescent="0.25">
      <c r="B76" s="1"/>
      <c r="C76" s="5"/>
      <c r="D76" s="11"/>
      <c r="E76">
        <v>4</v>
      </c>
      <c r="F76" s="9">
        <v>0.3</v>
      </c>
      <c r="G76" s="9">
        <v>101.208</v>
      </c>
      <c r="H76" s="9">
        <v>40.332999999999998</v>
      </c>
      <c r="I76" s="9">
        <v>134.667</v>
      </c>
      <c r="J76" s="9">
        <v>-90</v>
      </c>
      <c r="K76" s="9">
        <v>1.357</v>
      </c>
    </row>
    <row r="77" spans="2:14" x14ac:dyDescent="0.25">
      <c r="B77" s="1"/>
      <c r="C77" s="5"/>
      <c r="D77" s="11"/>
      <c r="E77" s="1"/>
      <c r="G77" s="11"/>
      <c r="H77" s="11"/>
      <c r="I77" s="11"/>
      <c r="J77" s="11"/>
      <c r="K77" s="3"/>
      <c r="L77" s="3"/>
    </row>
    <row r="78" spans="2:14" s="12" customFormat="1" x14ac:dyDescent="0.25">
      <c r="B78" s="13" t="s">
        <v>460</v>
      </c>
      <c r="C78" s="14" t="s">
        <v>392</v>
      </c>
      <c r="D78" s="12" t="s">
        <v>463</v>
      </c>
      <c r="E78" s="13" t="s">
        <v>462</v>
      </c>
      <c r="F78" s="12" t="s">
        <v>29</v>
      </c>
      <c r="G78" s="12">
        <v>3</v>
      </c>
      <c r="H78" s="12">
        <v>0.54100000000000004</v>
      </c>
      <c r="I78" s="12">
        <v>5.7156000000000005E-2</v>
      </c>
      <c r="J78" s="12">
        <v>3</v>
      </c>
      <c r="K78" s="12">
        <v>5.1999999999999998E-2</v>
      </c>
      <c r="L78" s="12">
        <v>4.1568000000000001E-2</v>
      </c>
    </row>
    <row r="79" spans="2:14" x14ac:dyDescent="0.25">
      <c r="B79" s="1"/>
      <c r="C79" s="5"/>
      <c r="D79" s="11"/>
      <c r="E79" s="1"/>
      <c r="G79" s="11"/>
      <c r="H79" s="11"/>
      <c r="I79" s="11"/>
      <c r="J79" s="11"/>
      <c r="K79" s="3"/>
      <c r="L79" s="3"/>
    </row>
    <row r="80" spans="2:14" x14ac:dyDescent="0.25">
      <c r="B80" s="1"/>
      <c r="C80" s="5"/>
      <c r="D80" s="11"/>
      <c r="F80" t="s">
        <v>373</v>
      </c>
      <c r="G80" t="s">
        <v>374</v>
      </c>
      <c r="H80" t="s">
        <v>375</v>
      </c>
      <c r="I80" t="s">
        <v>376</v>
      </c>
      <c r="J80" t="s">
        <v>377</v>
      </c>
      <c r="K80" t="s">
        <v>378</v>
      </c>
      <c r="M80" t="s">
        <v>379</v>
      </c>
      <c r="N80" t="s">
        <v>380</v>
      </c>
    </row>
    <row r="81" spans="2:14" x14ac:dyDescent="0.25">
      <c r="B81" s="1"/>
      <c r="C81" s="5"/>
      <c r="D81" s="11"/>
      <c r="E81">
        <v>1</v>
      </c>
      <c r="F81" s="10">
        <v>2.6570000000000001E-4</v>
      </c>
      <c r="G81" s="9">
        <v>140.417</v>
      </c>
      <c r="H81" s="9">
        <v>67.667000000000002</v>
      </c>
      <c r="I81" s="9">
        <v>160.333</v>
      </c>
      <c r="J81" s="9">
        <v>-90</v>
      </c>
      <c r="K81" s="9">
        <v>5.1999999999999998E-2</v>
      </c>
      <c r="M81" s="9">
        <v>5.1999999999999998E-2</v>
      </c>
      <c r="N81">
        <f>1.732*K83</f>
        <v>4.1568000000000001E-2</v>
      </c>
    </row>
    <row r="82" spans="2:14" x14ac:dyDescent="0.25">
      <c r="B82" s="1"/>
      <c r="C82" s="5"/>
      <c r="D82" s="11"/>
      <c r="E82">
        <v>2</v>
      </c>
      <c r="F82" s="9">
        <v>3.0000000000000001E-3</v>
      </c>
      <c r="G82" s="9">
        <v>180.583</v>
      </c>
      <c r="H82" s="9">
        <v>10.667</v>
      </c>
      <c r="I82" s="9">
        <v>190.667</v>
      </c>
      <c r="J82" s="9">
        <v>-90</v>
      </c>
      <c r="K82" s="9">
        <v>0.54100000000000004</v>
      </c>
      <c r="M82" s="9">
        <v>0.54100000000000004</v>
      </c>
      <c r="N82">
        <f>1.732*K84</f>
        <v>5.7156000000000005E-2</v>
      </c>
    </row>
    <row r="83" spans="2:14" x14ac:dyDescent="0.25">
      <c r="B83" s="1"/>
      <c r="C83" s="5"/>
      <c r="D83" s="11"/>
      <c r="E83">
        <v>3</v>
      </c>
      <c r="F83" s="10">
        <v>1.329E-4</v>
      </c>
      <c r="G83" s="9">
        <v>15.555999999999999</v>
      </c>
      <c r="H83" s="9">
        <v>12</v>
      </c>
      <c r="I83" s="9">
        <v>21.332999999999998</v>
      </c>
      <c r="J83" s="9">
        <v>-90</v>
      </c>
      <c r="K83" s="9">
        <v>2.4E-2</v>
      </c>
    </row>
    <row r="84" spans="2:14" x14ac:dyDescent="0.25">
      <c r="B84" s="1"/>
      <c r="C84" s="5"/>
      <c r="D84" s="11"/>
      <c r="E84">
        <v>4</v>
      </c>
      <c r="F84" s="10">
        <v>1.772E-4</v>
      </c>
      <c r="G84" s="9">
        <v>26.875</v>
      </c>
      <c r="H84" s="9">
        <v>11</v>
      </c>
      <c r="I84" s="9">
        <v>112</v>
      </c>
      <c r="J84" s="9">
        <v>-90</v>
      </c>
      <c r="K84" s="9">
        <v>3.3000000000000002E-2</v>
      </c>
    </row>
    <row r="85" spans="2:14" x14ac:dyDescent="0.25">
      <c r="B85" s="1"/>
      <c r="C85" s="5"/>
      <c r="D85" s="11"/>
      <c r="E85" s="1"/>
      <c r="G85" s="11"/>
      <c r="H85" s="11"/>
      <c r="I85" s="11"/>
      <c r="J85" s="11"/>
      <c r="K85" s="3"/>
      <c r="L85" s="3"/>
    </row>
    <row r="86" spans="2:14" x14ac:dyDescent="0.25">
      <c r="B86" s="1"/>
      <c r="C86" s="5"/>
      <c r="D86" s="11"/>
      <c r="E86" s="1"/>
      <c r="G86" s="11"/>
      <c r="H86" s="11"/>
      <c r="I86" s="11"/>
      <c r="J86" s="11"/>
      <c r="K86" s="3"/>
      <c r="L86" s="3"/>
    </row>
    <row r="87" spans="2:14" x14ac:dyDescent="0.25">
      <c r="B87" s="1"/>
      <c r="C87" s="5"/>
      <c r="D87" s="11"/>
      <c r="E87" s="1"/>
      <c r="G87" s="11"/>
      <c r="H87" s="11"/>
      <c r="I87" s="11"/>
      <c r="J87" s="11"/>
      <c r="K87" s="3"/>
      <c r="L87" s="3"/>
    </row>
    <row r="88" spans="2:14" x14ac:dyDescent="0.25">
      <c r="B88" s="1" t="s">
        <v>482</v>
      </c>
      <c r="C88" s="5" t="s">
        <v>392</v>
      </c>
      <c r="D88" s="11"/>
      <c r="E88" s="1" t="s">
        <v>481</v>
      </c>
      <c r="F88" t="s">
        <v>29</v>
      </c>
      <c r="G88" s="11">
        <v>3</v>
      </c>
      <c r="H88" s="12">
        <v>35.932000000000002</v>
      </c>
      <c r="I88" s="12">
        <v>4.697184</v>
      </c>
      <c r="J88" s="12">
        <v>3</v>
      </c>
      <c r="K88" s="12">
        <v>69.153000000000006</v>
      </c>
      <c r="L88" s="12">
        <v>8.220072</v>
      </c>
    </row>
    <row r="89" spans="2:14" x14ac:dyDescent="0.25">
      <c r="B89" s="1"/>
      <c r="C89" s="5"/>
      <c r="D89" s="11"/>
      <c r="E89" s="1"/>
      <c r="G89" s="11"/>
      <c r="H89" s="11"/>
      <c r="I89" s="11"/>
      <c r="J89" s="11"/>
      <c r="K89" s="3"/>
      <c r="L89" s="3"/>
    </row>
    <row r="90" spans="2:14" x14ac:dyDescent="0.25">
      <c r="B90" s="1"/>
      <c r="C90" s="5"/>
      <c r="D90" s="11"/>
      <c r="F90" t="s">
        <v>373</v>
      </c>
      <c r="G90" t="s">
        <v>374</v>
      </c>
      <c r="H90" t="s">
        <v>375</v>
      </c>
      <c r="I90" t="s">
        <v>376</v>
      </c>
      <c r="J90" t="s">
        <v>377</v>
      </c>
      <c r="K90" t="s">
        <v>378</v>
      </c>
      <c r="M90" t="s">
        <v>379</v>
      </c>
      <c r="N90" t="s">
        <v>380</v>
      </c>
    </row>
    <row r="91" spans="2:14" x14ac:dyDescent="0.25">
      <c r="B91" s="1"/>
      <c r="C91" s="5"/>
      <c r="D91" s="11"/>
      <c r="E91">
        <v>1</v>
      </c>
      <c r="F91" s="9">
        <v>47.343000000000004</v>
      </c>
      <c r="G91" s="9">
        <v>3.1389999999999998</v>
      </c>
      <c r="H91" s="9">
        <v>0</v>
      </c>
      <c r="I91" s="9">
        <v>215.667</v>
      </c>
      <c r="J91" s="9">
        <v>-90</v>
      </c>
      <c r="K91" s="9">
        <v>69.153000000000006</v>
      </c>
      <c r="M91" s="9">
        <v>69.153000000000006</v>
      </c>
      <c r="N91">
        <f>1.732*K93</f>
        <v>8.220072</v>
      </c>
    </row>
    <row r="92" spans="2:14" x14ac:dyDescent="0.25">
      <c r="B92" s="1"/>
      <c r="C92" s="5"/>
      <c r="D92" s="11"/>
      <c r="E92">
        <v>2</v>
      </c>
      <c r="F92" s="9">
        <v>24.82</v>
      </c>
      <c r="G92" s="9">
        <v>29.574000000000002</v>
      </c>
      <c r="H92" s="9">
        <v>16.332999999999998</v>
      </c>
      <c r="I92" s="9">
        <v>255</v>
      </c>
      <c r="J92" s="9">
        <v>-90</v>
      </c>
      <c r="K92" s="9">
        <v>35.932000000000002</v>
      </c>
      <c r="M92" s="9">
        <v>35.932000000000002</v>
      </c>
      <c r="N92">
        <f>1.732*K94</f>
        <v>4.697184</v>
      </c>
    </row>
    <row r="93" spans="2:14" x14ac:dyDescent="0.25">
      <c r="B93" s="1"/>
      <c r="C93" s="5"/>
      <c r="D93" s="11"/>
      <c r="E93">
        <v>3</v>
      </c>
      <c r="F93" s="9">
        <v>3.677</v>
      </c>
      <c r="G93" s="9">
        <v>125.333</v>
      </c>
      <c r="H93" s="9">
        <v>78</v>
      </c>
      <c r="I93" s="9">
        <v>141</v>
      </c>
      <c r="J93" s="9">
        <v>-90</v>
      </c>
      <c r="K93" s="9">
        <v>4.7460000000000004</v>
      </c>
    </row>
    <row r="94" spans="2:14" x14ac:dyDescent="0.25">
      <c r="B94" s="1"/>
      <c r="C94" s="5"/>
      <c r="D94" s="11"/>
      <c r="E94">
        <v>4</v>
      </c>
      <c r="F94" s="9">
        <v>2.298</v>
      </c>
      <c r="G94" s="9">
        <v>86.2</v>
      </c>
      <c r="H94" s="9">
        <v>63</v>
      </c>
      <c r="I94" s="9">
        <v>110</v>
      </c>
      <c r="J94" s="9">
        <v>-90</v>
      </c>
      <c r="K94" s="9">
        <v>2.7120000000000002</v>
      </c>
    </row>
    <row r="95" spans="2:14" x14ac:dyDescent="0.25">
      <c r="B95" s="1"/>
      <c r="C95" s="5"/>
      <c r="D95" s="11"/>
      <c r="E95" s="1"/>
      <c r="G95" s="11"/>
      <c r="H95" s="11"/>
      <c r="I95" s="11"/>
      <c r="J95" s="11"/>
      <c r="K95" s="3"/>
      <c r="L95" s="3"/>
    </row>
    <row r="96" spans="2:14" x14ac:dyDescent="0.25">
      <c r="B96" s="1" t="s">
        <v>500</v>
      </c>
      <c r="C96" s="5" t="s">
        <v>485</v>
      </c>
      <c r="D96" s="1" t="s">
        <v>486</v>
      </c>
      <c r="E96" s="1" t="s">
        <v>502</v>
      </c>
      <c r="F96" t="s">
        <v>29</v>
      </c>
      <c r="G96" s="11">
        <v>3</v>
      </c>
      <c r="H96" s="12">
        <v>0.95199999999999996</v>
      </c>
      <c r="I96" s="12">
        <v>7.6207999999999998E-2</v>
      </c>
      <c r="J96" s="12">
        <v>3</v>
      </c>
      <c r="K96" s="12">
        <v>0.74399999999999999</v>
      </c>
      <c r="L96" s="12">
        <v>0.131632</v>
      </c>
    </row>
    <row r="97" spans="2:14" x14ac:dyDescent="0.25">
      <c r="B97" s="1"/>
      <c r="C97" s="5"/>
      <c r="D97" s="11"/>
      <c r="E97" s="1"/>
      <c r="G97" s="11"/>
      <c r="H97" s="11"/>
      <c r="I97" s="11"/>
      <c r="J97" s="11"/>
      <c r="K97" s="3"/>
      <c r="L97" s="3"/>
    </row>
    <row r="98" spans="2:14" x14ac:dyDescent="0.25">
      <c r="B98" s="3"/>
      <c r="C98" s="3"/>
      <c r="D98" s="3"/>
      <c r="F98" t="s">
        <v>373</v>
      </c>
      <c r="G98" t="s">
        <v>374</v>
      </c>
      <c r="H98" t="s">
        <v>375</v>
      </c>
      <c r="I98" t="s">
        <v>376</v>
      </c>
      <c r="J98" t="s">
        <v>377</v>
      </c>
      <c r="K98" t="s">
        <v>378</v>
      </c>
      <c r="M98" t="s">
        <v>379</v>
      </c>
      <c r="N98" t="s">
        <v>380</v>
      </c>
    </row>
    <row r="99" spans="2:14" x14ac:dyDescent="0.25">
      <c r="B99" s="3"/>
      <c r="C99" s="3"/>
      <c r="D99" s="3"/>
      <c r="E99">
        <v>1</v>
      </c>
      <c r="F99" s="9">
        <v>5.0000000000000001E-3</v>
      </c>
      <c r="G99" s="9">
        <v>29.838000000000001</v>
      </c>
      <c r="H99" s="9">
        <v>19.667000000000002</v>
      </c>
      <c r="I99" s="9">
        <v>31.332999999999998</v>
      </c>
      <c r="J99" s="9">
        <v>-90</v>
      </c>
      <c r="K99" s="9">
        <v>0.74399999999999999</v>
      </c>
      <c r="M99" s="9">
        <v>0.74399999999999999</v>
      </c>
      <c r="N99">
        <f>1.732*K101</f>
        <v>0.131632</v>
      </c>
    </row>
    <row r="100" spans="2:14" x14ac:dyDescent="0.25">
      <c r="B100" s="3"/>
      <c r="C100" s="3"/>
      <c r="D100" s="3"/>
      <c r="E100">
        <v>2</v>
      </c>
      <c r="F100" s="9">
        <v>6.0000000000000001E-3</v>
      </c>
      <c r="G100" s="9">
        <v>26.158000000000001</v>
      </c>
      <c r="H100" s="9">
        <v>20</v>
      </c>
      <c r="I100" s="9">
        <v>84</v>
      </c>
      <c r="J100" s="9">
        <v>-90</v>
      </c>
      <c r="K100" s="9">
        <v>0.95199999999999996</v>
      </c>
      <c r="M100" s="9">
        <v>0.95199999999999996</v>
      </c>
      <c r="N100">
        <f>1.732*K102</f>
        <v>7.6207999999999998E-2</v>
      </c>
    </row>
    <row r="101" spans="2:14" x14ac:dyDescent="0.25">
      <c r="B101" s="3"/>
      <c r="C101" s="3"/>
      <c r="D101" s="3"/>
      <c r="E101">
        <v>3</v>
      </c>
      <c r="F101" s="10">
        <v>5.1639999999999998E-4</v>
      </c>
      <c r="G101" s="9">
        <v>22.077000000000002</v>
      </c>
      <c r="H101" s="9">
        <v>18.667000000000002</v>
      </c>
      <c r="I101" s="9">
        <v>32.667000000000002</v>
      </c>
      <c r="J101" s="9">
        <v>-90</v>
      </c>
      <c r="K101" s="9">
        <v>7.5999999999999998E-2</v>
      </c>
    </row>
    <row r="102" spans="2:14" x14ac:dyDescent="0.25">
      <c r="B102" s="3"/>
      <c r="C102" s="3"/>
      <c r="D102" s="3"/>
      <c r="E102">
        <v>4</v>
      </c>
      <c r="F102" s="10">
        <v>3.1780000000000003E-4</v>
      </c>
      <c r="G102" s="9">
        <v>38.332999999999998</v>
      </c>
      <c r="H102" s="9">
        <v>27</v>
      </c>
      <c r="I102" s="9">
        <v>41.667000000000002</v>
      </c>
      <c r="J102" s="9">
        <v>-90</v>
      </c>
      <c r="K102" s="9">
        <v>4.3999999999999997E-2</v>
      </c>
    </row>
    <row r="103" spans="2:14" x14ac:dyDescent="0.25">
      <c r="B103" s="3"/>
      <c r="C103" s="3"/>
      <c r="D103" s="3"/>
      <c r="F103" s="9"/>
      <c r="G103" s="9"/>
      <c r="H103" s="9"/>
      <c r="I103" s="9"/>
      <c r="J103" s="9"/>
      <c r="K103" s="9"/>
    </row>
    <row r="104" spans="2:14" s="11" customFormat="1" x14ac:dyDescent="0.25">
      <c r="B104" s="12" t="s">
        <v>509</v>
      </c>
      <c r="C104" s="5" t="s">
        <v>485</v>
      </c>
      <c r="D104" s="1" t="s">
        <v>486</v>
      </c>
      <c r="E104" s="12" t="s">
        <v>510</v>
      </c>
      <c r="F104" t="s">
        <v>29</v>
      </c>
      <c r="G104" s="11">
        <v>3</v>
      </c>
      <c r="H104" s="11">
        <v>6.6000000000000003E-2</v>
      </c>
      <c r="I104" s="11">
        <v>8.6599999999999993E-3</v>
      </c>
      <c r="J104" s="11">
        <v>3</v>
      </c>
      <c r="K104" s="11">
        <v>7.4999999999999997E-2</v>
      </c>
      <c r="L104" s="11">
        <v>5.1960000000000001E-3</v>
      </c>
    </row>
    <row r="105" spans="2:14" x14ac:dyDescent="0.25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</row>
    <row r="106" spans="2:14" x14ac:dyDescent="0.25">
      <c r="B106" s="3"/>
      <c r="C106" s="3"/>
      <c r="D106" s="3"/>
      <c r="F106" t="s">
        <v>373</v>
      </c>
      <c r="G106" t="s">
        <v>374</v>
      </c>
      <c r="H106" t="s">
        <v>375</v>
      </c>
      <c r="I106" t="s">
        <v>376</v>
      </c>
      <c r="J106" t="s">
        <v>377</v>
      </c>
      <c r="K106" t="s">
        <v>378</v>
      </c>
      <c r="M106" t="s">
        <v>379</v>
      </c>
      <c r="N106" t="s">
        <v>380</v>
      </c>
    </row>
    <row r="107" spans="2:14" x14ac:dyDescent="0.25">
      <c r="B107" s="3"/>
      <c r="C107" s="3"/>
      <c r="D107" s="3"/>
      <c r="E107">
        <v>1</v>
      </c>
      <c r="F107" s="10">
        <v>7.0300000000000001E-5</v>
      </c>
      <c r="G107" s="9">
        <v>8.1140000000000008</v>
      </c>
      <c r="H107" s="9">
        <v>0</v>
      </c>
      <c r="I107" s="9">
        <v>104.333</v>
      </c>
      <c r="J107" s="9">
        <v>-90</v>
      </c>
      <c r="K107" s="9">
        <v>7.4999999999999997E-2</v>
      </c>
      <c r="M107" s="9">
        <v>7.4999999999999997E-2</v>
      </c>
      <c r="N107">
        <f>1.732*K109</f>
        <v>5.1960000000000001E-3</v>
      </c>
    </row>
    <row r="108" spans="2:14" x14ac:dyDescent="0.25">
      <c r="B108" s="3"/>
      <c r="C108" s="3"/>
      <c r="D108" s="3"/>
      <c r="E108">
        <v>2</v>
      </c>
      <c r="F108" s="10">
        <v>6.1729999999999993E-5</v>
      </c>
      <c r="G108" s="9">
        <v>7.8559999999999999</v>
      </c>
      <c r="H108" s="9">
        <v>0</v>
      </c>
      <c r="I108" s="9">
        <v>90</v>
      </c>
      <c r="J108" s="9">
        <v>-90</v>
      </c>
      <c r="K108" s="9">
        <v>6.6000000000000003E-2</v>
      </c>
      <c r="M108" s="9">
        <v>6.6000000000000003E-2</v>
      </c>
      <c r="N108">
        <f>1.732*K110</f>
        <v>8.6599999999999993E-3</v>
      </c>
    </row>
    <row r="109" spans="2:14" x14ac:dyDescent="0.25">
      <c r="B109" s="3"/>
      <c r="C109" s="3"/>
      <c r="D109" s="3"/>
      <c r="E109">
        <v>3</v>
      </c>
      <c r="F109" s="10">
        <v>3.4290000000000001E-6</v>
      </c>
      <c r="G109" s="9">
        <v>26.582999999999998</v>
      </c>
      <c r="H109" s="9">
        <v>0</v>
      </c>
      <c r="I109" s="9">
        <v>71.332999999999998</v>
      </c>
      <c r="J109" s="9">
        <v>-90</v>
      </c>
      <c r="K109" s="9">
        <v>3.0000000000000001E-3</v>
      </c>
    </row>
    <row r="110" spans="2:14" x14ac:dyDescent="0.25">
      <c r="B110" s="3"/>
      <c r="C110" s="3"/>
      <c r="D110" s="3"/>
      <c r="E110">
        <v>4</v>
      </c>
      <c r="F110" s="10">
        <v>5.1440000000000002E-6</v>
      </c>
      <c r="G110" s="9">
        <v>30.388999999999999</v>
      </c>
      <c r="H110" s="9">
        <v>2.6669999999999998</v>
      </c>
      <c r="I110" s="9">
        <v>126.333</v>
      </c>
      <c r="J110" s="9">
        <v>-90</v>
      </c>
      <c r="K110" s="9">
        <v>5.0000000000000001E-3</v>
      </c>
    </row>
    <row r="111" spans="2:14" x14ac:dyDescent="0.25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</row>
    <row r="112" spans="2:14" x14ac:dyDescent="0.25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</row>
    <row r="113" spans="2:14" s="12" customFormat="1" x14ac:dyDescent="0.25">
      <c r="B113" s="13" t="s">
        <v>528</v>
      </c>
      <c r="C113" s="14" t="s">
        <v>392</v>
      </c>
      <c r="D113" s="12" t="s">
        <v>393</v>
      </c>
      <c r="E113" s="13" t="s">
        <v>530</v>
      </c>
      <c r="F113" s="12" t="s">
        <v>29</v>
      </c>
      <c r="G113" s="12">
        <v>3</v>
      </c>
      <c r="H113" s="12">
        <v>0.58399999999999996</v>
      </c>
      <c r="I113" s="12">
        <v>5.8888000000000003E-2</v>
      </c>
      <c r="J113" s="12">
        <v>3</v>
      </c>
      <c r="K113" s="12">
        <v>1.018</v>
      </c>
      <c r="L113" s="12">
        <v>0.140292</v>
      </c>
    </row>
    <row r="114" spans="2:14" x14ac:dyDescent="0.25">
      <c r="B114" s="11"/>
      <c r="C114" s="11"/>
      <c r="D114" s="11"/>
      <c r="E114" s="11"/>
      <c r="F114" s="11"/>
      <c r="G114" s="11"/>
      <c r="H114" s="11"/>
      <c r="I114" s="11"/>
      <c r="J114" s="11"/>
      <c r="K114" s="3"/>
      <c r="L114" s="3"/>
    </row>
    <row r="115" spans="2:14" x14ac:dyDescent="0.25">
      <c r="B115" s="3"/>
      <c r="C115" s="3"/>
      <c r="D115" s="3"/>
      <c r="F115" t="s">
        <v>373</v>
      </c>
      <c r="G115" t="s">
        <v>374</v>
      </c>
      <c r="H115" t="s">
        <v>375</v>
      </c>
      <c r="I115" t="s">
        <v>376</v>
      </c>
      <c r="J115" t="s">
        <v>377</v>
      </c>
      <c r="K115" t="s">
        <v>378</v>
      </c>
      <c r="M115" t="s">
        <v>379</v>
      </c>
      <c r="N115" t="s">
        <v>380</v>
      </c>
    </row>
    <row r="116" spans="2:14" x14ac:dyDescent="0.25">
      <c r="B116" s="3"/>
      <c r="C116" s="3"/>
      <c r="D116" s="3"/>
      <c r="E116">
        <v>1</v>
      </c>
      <c r="F116" s="9">
        <v>7.0000000000000001E-3</v>
      </c>
      <c r="G116" s="9">
        <v>155.23400000000001</v>
      </c>
      <c r="H116" s="9">
        <v>19</v>
      </c>
      <c r="I116" s="9">
        <v>192</v>
      </c>
      <c r="J116" s="9">
        <v>-90</v>
      </c>
      <c r="K116" s="9">
        <v>1.018</v>
      </c>
      <c r="M116" s="9">
        <v>1.018</v>
      </c>
      <c r="N116">
        <f>1.732*K118</f>
        <v>0.140292</v>
      </c>
    </row>
    <row r="117" spans="2:14" x14ac:dyDescent="0.25">
      <c r="B117" s="3"/>
      <c r="C117" s="3"/>
      <c r="D117" s="3"/>
      <c r="E117">
        <v>2</v>
      </c>
      <c r="F117" s="9">
        <v>4.0000000000000001E-3</v>
      </c>
      <c r="G117" s="9">
        <v>0.34499999999999997</v>
      </c>
      <c r="H117" s="9">
        <v>0</v>
      </c>
      <c r="I117" s="9">
        <v>29</v>
      </c>
      <c r="J117" s="9">
        <v>-90</v>
      </c>
      <c r="K117" s="9">
        <v>0.58399999999999996</v>
      </c>
      <c r="M117" s="9">
        <v>0.58399999999999996</v>
      </c>
      <c r="N117">
        <f>1.732*K119</f>
        <v>5.8888000000000003E-2</v>
      </c>
    </row>
    <row r="118" spans="2:14" x14ac:dyDescent="0.25">
      <c r="B118" s="3"/>
      <c r="C118" s="3"/>
      <c r="D118" s="3"/>
      <c r="E118">
        <v>3</v>
      </c>
      <c r="F118" s="10">
        <v>5.9889999999999997E-4</v>
      </c>
      <c r="G118" s="9">
        <v>11.179</v>
      </c>
      <c r="H118" s="9">
        <v>0</v>
      </c>
      <c r="I118" s="9">
        <v>79</v>
      </c>
      <c r="J118" s="9">
        <v>-90</v>
      </c>
      <c r="K118" s="9">
        <v>8.1000000000000003E-2</v>
      </c>
    </row>
    <row r="119" spans="2:14" x14ac:dyDescent="0.25">
      <c r="B119" s="3"/>
      <c r="C119" s="3"/>
      <c r="D119" s="3"/>
      <c r="E119">
        <v>4</v>
      </c>
      <c r="F119" s="10">
        <v>2.764E-4</v>
      </c>
      <c r="G119" s="9">
        <v>25.832999999999998</v>
      </c>
      <c r="H119" s="9">
        <v>0</v>
      </c>
      <c r="I119" s="9">
        <v>138</v>
      </c>
      <c r="J119" s="9">
        <v>-90</v>
      </c>
      <c r="K119" s="9">
        <v>3.4000000000000002E-2</v>
      </c>
    </row>
    <row r="120" spans="2:14" x14ac:dyDescent="0.25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</row>
    <row r="121" spans="2:14" x14ac:dyDescent="0.25">
      <c r="B121" s="1" t="s">
        <v>536</v>
      </c>
      <c r="C121" s="5" t="s">
        <v>539</v>
      </c>
      <c r="D121" s="1" t="s">
        <v>486</v>
      </c>
      <c r="E121" s="1" t="s">
        <v>491</v>
      </c>
      <c r="F121" t="s">
        <v>29</v>
      </c>
      <c r="G121" s="11">
        <v>3</v>
      </c>
      <c r="H121" s="12">
        <v>12.624000000000001</v>
      </c>
      <c r="I121" s="12">
        <v>2.2117639999999996</v>
      </c>
      <c r="J121" s="12">
        <v>3</v>
      </c>
      <c r="K121" s="12">
        <v>17.73</v>
      </c>
      <c r="L121" s="12">
        <v>1.9658199999999999</v>
      </c>
    </row>
    <row r="122" spans="2:14" x14ac:dyDescent="0.25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</row>
    <row r="123" spans="2:14" x14ac:dyDescent="0.25">
      <c r="B123" s="3"/>
      <c r="C123" s="3"/>
      <c r="D123" s="3"/>
      <c r="F123" t="s">
        <v>373</v>
      </c>
      <c r="G123" t="s">
        <v>374</v>
      </c>
      <c r="H123" t="s">
        <v>375</v>
      </c>
      <c r="I123" t="s">
        <v>376</v>
      </c>
      <c r="J123" t="s">
        <v>377</v>
      </c>
      <c r="K123" t="s">
        <v>378</v>
      </c>
      <c r="M123" t="s">
        <v>379</v>
      </c>
      <c r="N123" t="s">
        <v>380</v>
      </c>
    </row>
    <row r="124" spans="2:14" x14ac:dyDescent="0.25">
      <c r="B124" s="3"/>
      <c r="C124" s="3"/>
      <c r="D124" s="3"/>
      <c r="E124">
        <v>1</v>
      </c>
      <c r="F124" s="9">
        <v>2.5350000000000001</v>
      </c>
      <c r="G124" s="9">
        <v>150.185</v>
      </c>
      <c r="H124" s="9">
        <v>60.667000000000002</v>
      </c>
      <c r="I124" s="9">
        <v>241.667</v>
      </c>
      <c r="J124" s="9">
        <v>-90</v>
      </c>
      <c r="K124" s="9">
        <v>17.73</v>
      </c>
      <c r="M124" s="9">
        <v>17.73</v>
      </c>
      <c r="N124">
        <f>1.732*K126</f>
        <v>1.9658199999999999</v>
      </c>
    </row>
    <row r="125" spans="2:14" x14ac:dyDescent="0.25">
      <c r="B125" s="3"/>
      <c r="C125" s="3"/>
      <c r="D125" s="3"/>
      <c r="E125">
        <v>2</v>
      </c>
      <c r="F125" s="9">
        <v>1.8109999999999999</v>
      </c>
      <c r="G125" s="9">
        <v>88.137</v>
      </c>
      <c r="H125" s="9">
        <v>30.332999999999998</v>
      </c>
      <c r="I125" s="9">
        <v>186.333</v>
      </c>
      <c r="J125" s="9">
        <v>-90</v>
      </c>
      <c r="K125" s="9">
        <v>12.624000000000001</v>
      </c>
      <c r="M125" s="9">
        <v>12.624000000000001</v>
      </c>
      <c r="N125">
        <f>1.732*K127</f>
        <v>2.2117639999999996</v>
      </c>
    </row>
    <row r="126" spans="2:14" x14ac:dyDescent="0.25">
      <c r="B126" s="3"/>
      <c r="C126" s="3"/>
      <c r="D126" s="3"/>
      <c r="E126">
        <v>3</v>
      </c>
      <c r="F126" s="9">
        <v>0.18099999999999999</v>
      </c>
      <c r="G126" s="9">
        <v>106.29600000000001</v>
      </c>
      <c r="H126" s="9">
        <v>19</v>
      </c>
      <c r="I126" s="9">
        <v>162</v>
      </c>
      <c r="J126" s="9">
        <v>-90</v>
      </c>
      <c r="K126" s="9">
        <v>1.135</v>
      </c>
    </row>
    <row r="127" spans="2:14" x14ac:dyDescent="0.25">
      <c r="B127" s="3"/>
      <c r="C127" s="3"/>
      <c r="D127" s="3"/>
      <c r="E127">
        <v>4</v>
      </c>
      <c r="F127" s="9">
        <v>0.20100000000000001</v>
      </c>
      <c r="G127" s="9">
        <v>46.133000000000003</v>
      </c>
      <c r="H127" s="9">
        <v>19</v>
      </c>
      <c r="I127" s="9">
        <v>71.332999999999998</v>
      </c>
      <c r="J127" s="9">
        <v>-90</v>
      </c>
      <c r="K127" s="9">
        <v>1.2769999999999999</v>
      </c>
    </row>
    <row r="128" spans="2:14" x14ac:dyDescent="0.25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</row>
    <row r="129" spans="2:14" x14ac:dyDescent="0.25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</row>
    <row r="130" spans="2:14" x14ac:dyDescent="0.25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</row>
    <row r="131" spans="2:14" x14ac:dyDescent="0.25">
      <c r="B131" s="1" t="s">
        <v>545</v>
      </c>
      <c r="C131" s="5" t="s">
        <v>539</v>
      </c>
      <c r="D131" s="1" t="s">
        <v>486</v>
      </c>
      <c r="E131" s="1" t="s">
        <v>499</v>
      </c>
      <c r="F131" t="s">
        <v>29</v>
      </c>
      <c r="G131" s="11">
        <v>3</v>
      </c>
      <c r="H131" s="12">
        <v>21.222999999999999</v>
      </c>
      <c r="I131" s="12">
        <v>6.5798679999999994</v>
      </c>
      <c r="J131" s="12">
        <v>3</v>
      </c>
      <c r="K131" s="12">
        <v>18.341000000000001</v>
      </c>
      <c r="L131" s="12">
        <v>8.6218959999999996</v>
      </c>
    </row>
    <row r="132" spans="2:14" x14ac:dyDescent="0.25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</row>
    <row r="133" spans="2:14" x14ac:dyDescent="0.25">
      <c r="B133" s="3"/>
      <c r="C133" s="3"/>
      <c r="D133" s="3"/>
      <c r="F133" t="s">
        <v>373</v>
      </c>
      <c r="G133" t="s">
        <v>374</v>
      </c>
      <c r="H133" t="s">
        <v>375</v>
      </c>
      <c r="I133" t="s">
        <v>376</v>
      </c>
      <c r="J133" t="s">
        <v>377</v>
      </c>
      <c r="K133" t="s">
        <v>378</v>
      </c>
      <c r="M133" t="s">
        <v>379</v>
      </c>
      <c r="N133" t="s">
        <v>380</v>
      </c>
    </row>
    <row r="134" spans="2:14" x14ac:dyDescent="0.25">
      <c r="B134" s="3"/>
      <c r="C134" s="3"/>
      <c r="D134" s="3"/>
      <c r="E134">
        <v>1</v>
      </c>
      <c r="F134" s="9">
        <v>2.42</v>
      </c>
      <c r="G134" s="9">
        <v>116.70399999999999</v>
      </c>
      <c r="H134" s="9">
        <v>34</v>
      </c>
      <c r="I134" s="9">
        <v>140</v>
      </c>
      <c r="J134" s="9">
        <v>-90</v>
      </c>
      <c r="K134" s="9">
        <v>18.341000000000001</v>
      </c>
      <c r="M134" s="9">
        <v>18.341000000000001</v>
      </c>
      <c r="N134">
        <f>1.732*K136</f>
        <v>8.6218959999999996</v>
      </c>
    </row>
    <row r="135" spans="2:14" x14ac:dyDescent="0.25">
      <c r="B135" s="3"/>
      <c r="C135" s="3"/>
      <c r="D135" s="3"/>
      <c r="E135">
        <v>2</v>
      </c>
      <c r="F135" s="9">
        <v>2.7970000000000002</v>
      </c>
      <c r="G135" s="9">
        <v>33.427</v>
      </c>
      <c r="H135" s="9">
        <v>25.667000000000002</v>
      </c>
      <c r="I135" s="9">
        <v>61</v>
      </c>
      <c r="J135" s="9">
        <v>-90</v>
      </c>
      <c r="K135" s="9">
        <v>21.222999999999999</v>
      </c>
      <c r="M135" s="9">
        <v>21.222999999999999</v>
      </c>
      <c r="N135">
        <f>1.732*K137</f>
        <v>6.5798679999999994</v>
      </c>
    </row>
    <row r="136" spans="2:14" x14ac:dyDescent="0.25">
      <c r="B136" s="3"/>
      <c r="C136" s="3"/>
      <c r="D136" s="3"/>
      <c r="E136">
        <v>3</v>
      </c>
      <c r="F136" s="9">
        <v>0.66900000000000004</v>
      </c>
      <c r="G136" s="9">
        <v>32.298999999999999</v>
      </c>
      <c r="H136" s="9">
        <v>29</v>
      </c>
      <c r="I136" s="9">
        <v>53.332999999999998</v>
      </c>
      <c r="J136" s="9">
        <v>-90</v>
      </c>
      <c r="K136" s="9">
        <v>4.9779999999999998</v>
      </c>
    </row>
    <row r="137" spans="2:14" x14ac:dyDescent="0.25">
      <c r="B137" s="3"/>
      <c r="C137" s="3"/>
      <c r="D137" s="3"/>
      <c r="E137">
        <v>4</v>
      </c>
      <c r="F137" s="9">
        <v>0.51500000000000001</v>
      </c>
      <c r="G137" s="9">
        <v>36.143999999999998</v>
      </c>
      <c r="H137" s="9">
        <v>23.667000000000002</v>
      </c>
      <c r="I137" s="9">
        <v>91</v>
      </c>
      <c r="J137" s="9">
        <v>-90</v>
      </c>
      <c r="K137" s="9">
        <v>3.7989999999999999</v>
      </c>
    </row>
    <row r="138" spans="2:14" x14ac:dyDescent="0.25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</row>
    <row r="139" spans="2:14" x14ac:dyDescent="0.25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</row>
    <row r="140" spans="2:14" x14ac:dyDescent="0.25">
      <c r="B140" s="1" t="s">
        <v>555</v>
      </c>
      <c r="C140" s="5" t="s">
        <v>539</v>
      </c>
      <c r="D140" s="1" t="s">
        <v>486</v>
      </c>
      <c r="E140" s="1" t="s">
        <v>558</v>
      </c>
      <c r="F140" t="s">
        <v>29</v>
      </c>
      <c r="G140" s="11">
        <v>3</v>
      </c>
      <c r="H140" s="12">
        <v>76.117000000000004</v>
      </c>
      <c r="I140" s="12">
        <v>8.7448680000000003</v>
      </c>
      <c r="J140" s="12">
        <v>3</v>
      </c>
      <c r="K140" s="12">
        <v>99.805999999999997</v>
      </c>
      <c r="L140" s="12">
        <v>10.762648</v>
      </c>
    </row>
    <row r="141" spans="2:14" x14ac:dyDescent="0.25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</row>
    <row r="142" spans="2:14" x14ac:dyDescent="0.25">
      <c r="B142" s="3"/>
      <c r="C142" s="3"/>
      <c r="D142" s="3"/>
      <c r="F142" t="s">
        <v>373</v>
      </c>
      <c r="G142" t="s">
        <v>374</v>
      </c>
      <c r="H142" t="s">
        <v>375</v>
      </c>
      <c r="I142" t="s">
        <v>376</v>
      </c>
      <c r="J142" t="s">
        <v>377</v>
      </c>
      <c r="K142" t="s">
        <v>378</v>
      </c>
      <c r="M142" t="s">
        <v>379</v>
      </c>
      <c r="N142" t="s">
        <v>380</v>
      </c>
    </row>
    <row r="143" spans="2:14" x14ac:dyDescent="0.25">
      <c r="B143" s="3"/>
      <c r="C143" s="3"/>
      <c r="D143" s="3"/>
      <c r="E143">
        <v>1</v>
      </c>
      <c r="F143" s="9">
        <v>38.909999999999997</v>
      </c>
      <c r="G143" s="9">
        <v>151.16800000000001</v>
      </c>
      <c r="H143" s="9">
        <v>145.333</v>
      </c>
      <c r="I143" s="9">
        <v>230</v>
      </c>
      <c r="J143" s="9">
        <v>-90</v>
      </c>
      <c r="K143" s="9">
        <v>99.805999999999997</v>
      </c>
      <c r="M143" s="9">
        <v>99.805999999999997</v>
      </c>
      <c r="N143">
        <f>1.732*K145</f>
        <v>10.762648</v>
      </c>
    </row>
    <row r="144" spans="2:14" x14ac:dyDescent="0.25">
      <c r="B144" s="3"/>
      <c r="C144" s="3"/>
      <c r="D144" s="3"/>
      <c r="E144">
        <v>2</v>
      </c>
      <c r="F144" s="9">
        <v>29.710999999999999</v>
      </c>
      <c r="G144" s="9">
        <v>5.492</v>
      </c>
      <c r="H144" s="9">
        <v>0</v>
      </c>
      <c r="I144" s="9">
        <v>186.333</v>
      </c>
      <c r="J144" s="9">
        <v>-90</v>
      </c>
      <c r="K144" s="9">
        <v>76.117000000000004</v>
      </c>
      <c r="M144" s="9">
        <v>76.117000000000004</v>
      </c>
      <c r="N144">
        <f>1.732*K146</f>
        <v>8.7448680000000003</v>
      </c>
    </row>
    <row r="145" spans="1:14" x14ac:dyDescent="0.25">
      <c r="B145" s="3"/>
      <c r="C145" s="3"/>
      <c r="D145" s="3"/>
      <c r="E145">
        <v>3</v>
      </c>
      <c r="F145" s="9">
        <v>2.5640000000000001</v>
      </c>
      <c r="G145" s="9">
        <v>74.254999999999995</v>
      </c>
      <c r="H145" s="9">
        <v>33</v>
      </c>
      <c r="I145" s="9">
        <v>115</v>
      </c>
      <c r="J145" s="9">
        <v>-90</v>
      </c>
      <c r="K145" s="9">
        <v>6.2140000000000004</v>
      </c>
    </row>
    <row r="146" spans="1:14" x14ac:dyDescent="0.25">
      <c r="B146" s="3"/>
      <c r="C146" s="3"/>
      <c r="D146" s="3"/>
      <c r="E146">
        <v>4</v>
      </c>
      <c r="F146" s="9">
        <v>2.1110000000000002</v>
      </c>
      <c r="G146" s="9">
        <v>99.286000000000001</v>
      </c>
      <c r="H146" s="9">
        <v>33</v>
      </c>
      <c r="I146" s="9">
        <v>115</v>
      </c>
      <c r="J146" s="9">
        <v>-90</v>
      </c>
      <c r="K146" s="9">
        <v>5.0490000000000004</v>
      </c>
    </row>
    <row r="147" spans="1:14" x14ac:dyDescent="0.25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</row>
    <row r="148" spans="1:14" x14ac:dyDescent="0.25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</row>
    <row r="149" spans="1:14" x14ac:dyDescent="0.25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</row>
    <row r="150" spans="1:14" x14ac:dyDescent="0.25">
      <c r="B150" s="1" t="s">
        <v>562</v>
      </c>
      <c r="C150" s="5" t="s">
        <v>539</v>
      </c>
      <c r="D150" s="1" t="s">
        <v>486</v>
      </c>
      <c r="E150" s="1" t="s">
        <v>561</v>
      </c>
      <c r="F150" t="s">
        <v>29</v>
      </c>
      <c r="G150" s="11">
        <v>3</v>
      </c>
      <c r="H150" s="11">
        <v>5.0999999999999997E-2</v>
      </c>
      <c r="I150" s="11">
        <v>2.9444000000000001E-2</v>
      </c>
      <c r="J150" s="11">
        <v>3</v>
      </c>
      <c r="K150" s="12">
        <v>0.107</v>
      </c>
      <c r="L150" s="12">
        <v>2.2515999999999998E-2</v>
      </c>
    </row>
    <row r="151" spans="1:14" x14ac:dyDescent="0.25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</row>
    <row r="152" spans="1:14" x14ac:dyDescent="0.25">
      <c r="B152" s="3"/>
      <c r="C152" s="3"/>
      <c r="D152" s="3"/>
      <c r="F152" t="s">
        <v>373</v>
      </c>
      <c r="G152" t="s">
        <v>374</v>
      </c>
      <c r="H152" t="s">
        <v>375</v>
      </c>
      <c r="I152" t="s">
        <v>376</v>
      </c>
      <c r="J152" t="s">
        <v>377</v>
      </c>
      <c r="K152" t="s">
        <v>378</v>
      </c>
      <c r="M152" t="s">
        <v>379</v>
      </c>
      <c r="N152" t="s">
        <v>380</v>
      </c>
    </row>
    <row r="153" spans="1:14" x14ac:dyDescent="0.25">
      <c r="B153" s="3"/>
      <c r="C153" s="3"/>
      <c r="D153" s="3"/>
      <c r="E153">
        <v>1</v>
      </c>
      <c r="F153" s="10">
        <v>1.3190000000000001E-4</v>
      </c>
      <c r="G153" s="9">
        <v>145.81399999999999</v>
      </c>
      <c r="H153" s="9">
        <v>14.667</v>
      </c>
      <c r="I153" s="9">
        <v>156.333</v>
      </c>
      <c r="J153" s="9">
        <v>-90</v>
      </c>
      <c r="K153" s="9">
        <v>0.107</v>
      </c>
      <c r="M153" s="9">
        <v>0.107</v>
      </c>
      <c r="N153">
        <f>1.732*K155</f>
        <v>2.2515999999999998E-2</v>
      </c>
    </row>
    <row r="154" spans="1:14" x14ac:dyDescent="0.25">
      <c r="B154" s="3"/>
      <c r="C154" s="3"/>
      <c r="D154" s="3"/>
      <c r="E154">
        <v>2</v>
      </c>
      <c r="F154" s="10">
        <v>6.4469999999999998E-5</v>
      </c>
      <c r="G154" s="9">
        <v>8.7289999999999992</v>
      </c>
      <c r="H154" s="9">
        <v>0</v>
      </c>
      <c r="I154" s="9">
        <v>98.667000000000002</v>
      </c>
      <c r="J154" s="9">
        <v>-90</v>
      </c>
      <c r="K154" s="9">
        <v>5.0999999999999997E-2</v>
      </c>
      <c r="M154" s="9">
        <v>5.0999999999999997E-2</v>
      </c>
      <c r="N154">
        <f>1.732*K156</f>
        <v>2.9444000000000001E-2</v>
      </c>
    </row>
    <row r="155" spans="1:14" x14ac:dyDescent="0.25">
      <c r="B155" s="3"/>
      <c r="C155" s="3"/>
      <c r="D155" s="3"/>
      <c r="E155">
        <v>3</v>
      </c>
      <c r="F155" s="10">
        <v>1.7989999999999999E-5</v>
      </c>
      <c r="G155" s="9">
        <v>3.278</v>
      </c>
      <c r="H155" s="9">
        <v>0</v>
      </c>
      <c r="I155" s="9">
        <v>32</v>
      </c>
      <c r="J155" s="9">
        <v>-90</v>
      </c>
      <c r="K155" s="9">
        <v>1.2999999999999999E-2</v>
      </c>
    </row>
    <row r="156" spans="1:14" x14ac:dyDescent="0.25">
      <c r="B156" s="3"/>
      <c r="C156" s="3"/>
      <c r="D156" s="3"/>
      <c r="E156">
        <v>4</v>
      </c>
      <c r="F156" s="10">
        <v>2.249E-5</v>
      </c>
      <c r="G156" s="9">
        <v>6.8220000000000001</v>
      </c>
      <c r="H156" s="9">
        <v>0</v>
      </c>
      <c r="I156" s="9">
        <v>15.333</v>
      </c>
      <c r="J156" s="9">
        <v>-90</v>
      </c>
      <c r="K156" s="9">
        <v>1.7000000000000001E-2</v>
      </c>
    </row>
    <row r="157" spans="1:14" x14ac:dyDescent="0.25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</row>
    <row r="158" spans="1:14" x14ac:dyDescent="0.25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</row>
    <row r="159" spans="1:14" ht="15.75" customHeight="1" x14ac:dyDescent="0.25">
      <c r="A159">
        <v>1</v>
      </c>
      <c r="B159" t="s">
        <v>27</v>
      </c>
      <c r="C159" s="1" t="s">
        <v>16</v>
      </c>
      <c r="E159" t="s">
        <v>5</v>
      </c>
      <c r="F159" t="s">
        <v>29</v>
      </c>
      <c r="G159">
        <v>3</v>
      </c>
      <c r="H159">
        <v>22.832000000000001</v>
      </c>
      <c r="I159">
        <v>2.6049280000000001</v>
      </c>
      <c r="J159">
        <v>3</v>
      </c>
      <c r="K159">
        <v>33.628</v>
      </c>
      <c r="L159">
        <v>2.1459480000000002</v>
      </c>
    </row>
    <row r="160" spans="1:14" x14ac:dyDescent="0.25">
      <c r="C160" s="1"/>
    </row>
    <row r="161" spans="1:14" x14ac:dyDescent="0.25">
      <c r="C161" s="1"/>
      <c r="F161" t="s">
        <v>373</v>
      </c>
      <c r="G161" t="s">
        <v>374</v>
      </c>
      <c r="H161" t="s">
        <v>375</v>
      </c>
      <c r="I161" t="s">
        <v>376</v>
      </c>
      <c r="J161" t="s">
        <v>377</v>
      </c>
      <c r="K161" t="s">
        <v>378</v>
      </c>
      <c r="M161" t="s">
        <v>379</v>
      </c>
      <c r="N161" t="s">
        <v>380</v>
      </c>
    </row>
    <row r="162" spans="1:14" x14ac:dyDescent="0.25">
      <c r="C162" s="1"/>
      <c r="E162">
        <v>1</v>
      </c>
      <c r="F162">
        <v>2.984</v>
      </c>
      <c r="G162">
        <v>1.097</v>
      </c>
      <c r="H162">
        <v>0</v>
      </c>
      <c r="I162">
        <v>32</v>
      </c>
      <c r="J162">
        <v>-90</v>
      </c>
      <c r="K162">
        <v>33.628</v>
      </c>
      <c r="M162">
        <v>33.628</v>
      </c>
      <c r="N162">
        <f>1.732*K164</f>
        <v>2.1459480000000002</v>
      </c>
    </row>
    <row r="163" spans="1:14" x14ac:dyDescent="0.25">
      <c r="C163" s="1"/>
      <c r="E163">
        <v>2</v>
      </c>
      <c r="F163">
        <v>2.028</v>
      </c>
      <c r="G163">
        <v>0.317</v>
      </c>
      <c r="H163">
        <v>0</v>
      </c>
      <c r="I163">
        <v>68</v>
      </c>
      <c r="J163">
        <v>-90</v>
      </c>
      <c r="K163">
        <v>22.832000000000001</v>
      </c>
      <c r="M163">
        <v>22.832000000000001</v>
      </c>
      <c r="N163">
        <f>1.732*K165</f>
        <v>2.6049280000000001</v>
      </c>
    </row>
    <row r="164" spans="1:14" x14ac:dyDescent="0.25">
      <c r="C164" s="1"/>
      <c r="E164">
        <v>3</v>
      </c>
      <c r="F164">
        <v>0.11700000000000001</v>
      </c>
      <c r="G164">
        <v>34.866999999999997</v>
      </c>
      <c r="H164">
        <v>0</v>
      </c>
      <c r="I164">
        <v>70</v>
      </c>
      <c r="J164">
        <v>-90</v>
      </c>
      <c r="K164">
        <v>1.2390000000000001</v>
      </c>
    </row>
    <row r="165" spans="1:14" x14ac:dyDescent="0.25">
      <c r="C165" s="1"/>
      <c r="E165">
        <v>4</v>
      </c>
      <c r="F165">
        <v>0.14099999999999999</v>
      </c>
      <c r="G165">
        <v>43.832999999999998</v>
      </c>
      <c r="H165">
        <v>0</v>
      </c>
      <c r="I165">
        <v>71</v>
      </c>
      <c r="J165">
        <v>-90</v>
      </c>
      <c r="K165">
        <v>1.504</v>
      </c>
    </row>
    <row r="166" spans="1:14" x14ac:dyDescent="0.25">
      <c r="C166" s="1"/>
    </row>
    <row r="167" spans="1:14" x14ac:dyDescent="0.25">
      <c r="C167" s="1"/>
    </row>
    <row r="168" spans="1:14" x14ac:dyDescent="0.25">
      <c r="C168" s="1"/>
    </row>
    <row r="169" spans="1:14" x14ac:dyDescent="0.25">
      <c r="A169">
        <v>2</v>
      </c>
      <c r="B169" s="1" t="s">
        <v>10</v>
      </c>
      <c r="C169" s="1" t="s">
        <v>16</v>
      </c>
      <c r="E169" t="s">
        <v>11</v>
      </c>
      <c r="F169" t="s">
        <v>29</v>
      </c>
      <c r="G169">
        <v>3</v>
      </c>
      <c r="H169">
        <v>7.3999999999999996E-2</v>
      </c>
      <c r="I169">
        <v>2.4247999999999999E-2</v>
      </c>
      <c r="J169">
        <v>3</v>
      </c>
      <c r="K169">
        <v>0.10100000000000001</v>
      </c>
      <c r="L169">
        <v>1.2123999999999999E-2</v>
      </c>
    </row>
    <row r="170" spans="1:14" x14ac:dyDescent="0.25">
      <c r="C170" s="1"/>
    </row>
    <row r="171" spans="1:14" x14ac:dyDescent="0.25">
      <c r="F171" t="s">
        <v>373</v>
      </c>
      <c r="G171" t="s">
        <v>374</v>
      </c>
      <c r="H171" t="s">
        <v>375</v>
      </c>
      <c r="I171" t="s">
        <v>376</v>
      </c>
      <c r="J171" t="s">
        <v>377</v>
      </c>
      <c r="K171" t="s">
        <v>378</v>
      </c>
      <c r="M171" t="s">
        <v>379</v>
      </c>
      <c r="N171" t="s">
        <v>380</v>
      </c>
    </row>
    <row r="172" spans="1:14" x14ac:dyDescent="0.25">
      <c r="E172">
        <v>1</v>
      </c>
      <c r="F172" s="6">
        <v>5.0569999999999999E-5</v>
      </c>
      <c r="G172">
        <v>68.063000000000002</v>
      </c>
      <c r="H172">
        <v>22</v>
      </c>
      <c r="I172">
        <v>71</v>
      </c>
      <c r="J172">
        <v>-90</v>
      </c>
      <c r="K172">
        <v>0.10100000000000001</v>
      </c>
      <c r="M172">
        <v>0.10100000000000001</v>
      </c>
      <c r="N172">
        <f>1.732*K174</f>
        <v>1.2123999999999999E-2</v>
      </c>
    </row>
    <row r="173" spans="1:14" x14ac:dyDescent="0.25">
      <c r="E173">
        <v>2</v>
      </c>
      <c r="F173" s="6">
        <v>3.676E-5</v>
      </c>
      <c r="G173">
        <v>173.69800000000001</v>
      </c>
      <c r="H173">
        <v>50</v>
      </c>
      <c r="I173">
        <v>222</v>
      </c>
      <c r="J173">
        <v>-90</v>
      </c>
      <c r="K173">
        <v>7.3999999999999996E-2</v>
      </c>
      <c r="M173">
        <v>7.3999999999999996E-2</v>
      </c>
      <c r="N173">
        <f>1.732*K175</f>
        <v>2.4247999999999999E-2</v>
      </c>
    </row>
    <row r="174" spans="1:14" x14ac:dyDescent="0.25">
      <c r="E174">
        <v>3</v>
      </c>
      <c r="F174" s="6">
        <v>3.7000000000000002E-6</v>
      </c>
      <c r="G174">
        <v>73.667000000000002</v>
      </c>
      <c r="H174">
        <v>25</v>
      </c>
      <c r="I174">
        <v>180</v>
      </c>
      <c r="J174">
        <v>-90</v>
      </c>
      <c r="K174">
        <v>7.0000000000000001E-3</v>
      </c>
    </row>
    <row r="175" spans="1:14" x14ac:dyDescent="0.25">
      <c r="E175">
        <v>4</v>
      </c>
      <c r="F175" s="6">
        <v>7.1539999999999996E-6</v>
      </c>
      <c r="G175">
        <v>67.034000000000006</v>
      </c>
      <c r="H175">
        <v>30</v>
      </c>
      <c r="I175">
        <v>75</v>
      </c>
      <c r="J175">
        <v>-90</v>
      </c>
      <c r="K175">
        <v>1.4E-2</v>
      </c>
    </row>
    <row r="178" spans="1:14" x14ac:dyDescent="0.25">
      <c r="A178">
        <v>4</v>
      </c>
      <c r="B178" s="1" t="s">
        <v>68</v>
      </c>
      <c r="C178" s="1" t="s">
        <v>65</v>
      </c>
      <c r="E178" t="s">
        <v>64</v>
      </c>
      <c r="F178" t="s">
        <v>29</v>
      </c>
      <c r="G178">
        <v>3</v>
      </c>
      <c r="H178">
        <v>203.959</v>
      </c>
      <c r="I178">
        <v>9.5693000000000001</v>
      </c>
      <c r="J178">
        <v>3</v>
      </c>
      <c r="K178">
        <v>147.79</v>
      </c>
      <c r="L178">
        <v>31.099791999999997</v>
      </c>
    </row>
    <row r="180" spans="1:14" x14ac:dyDescent="0.25">
      <c r="F180" t="s">
        <v>373</v>
      </c>
      <c r="G180" t="s">
        <v>374</v>
      </c>
      <c r="H180" t="s">
        <v>375</v>
      </c>
      <c r="I180" t="s">
        <v>376</v>
      </c>
      <c r="J180" t="s">
        <v>377</v>
      </c>
      <c r="K180" t="s">
        <v>378</v>
      </c>
      <c r="M180" t="s">
        <v>379</v>
      </c>
      <c r="N180" t="s">
        <v>380</v>
      </c>
    </row>
    <row r="181" spans="1:14" x14ac:dyDescent="0.25">
      <c r="E181">
        <v>1</v>
      </c>
      <c r="F181">
        <v>94.116</v>
      </c>
      <c r="G181">
        <v>8.2569999999999997</v>
      </c>
      <c r="H181">
        <v>0</v>
      </c>
      <c r="I181">
        <v>172.667</v>
      </c>
      <c r="J181">
        <v>-90</v>
      </c>
      <c r="K181">
        <v>203.959</v>
      </c>
      <c r="M181" s="9">
        <f>K181</f>
        <v>203.959</v>
      </c>
      <c r="N181">
        <f>1.732*K183</f>
        <v>9.5693000000000001</v>
      </c>
    </row>
    <row r="182" spans="1:14" x14ac:dyDescent="0.25">
      <c r="E182">
        <v>2</v>
      </c>
      <c r="F182">
        <v>68.254999999999995</v>
      </c>
      <c r="G182">
        <v>242.42699999999999</v>
      </c>
      <c r="H182">
        <v>0</v>
      </c>
      <c r="I182">
        <v>254</v>
      </c>
      <c r="J182">
        <v>-90</v>
      </c>
      <c r="K182">
        <v>147.79</v>
      </c>
      <c r="M182" s="9">
        <f>K182</f>
        <v>147.79</v>
      </c>
      <c r="N182">
        <f>1.732*K184</f>
        <v>31.099791999999997</v>
      </c>
    </row>
    <row r="183" spans="1:14" x14ac:dyDescent="0.25">
      <c r="E183">
        <v>3</v>
      </c>
      <c r="F183">
        <v>2.7559999999999998</v>
      </c>
      <c r="G183">
        <v>4.9489999999999998</v>
      </c>
      <c r="H183">
        <v>0</v>
      </c>
      <c r="I183">
        <v>26.332999999999998</v>
      </c>
      <c r="J183">
        <v>-90</v>
      </c>
      <c r="K183">
        <v>5.5250000000000004</v>
      </c>
    </row>
    <row r="184" spans="1:14" x14ac:dyDescent="0.25">
      <c r="E184">
        <v>4</v>
      </c>
      <c r="F184">
        <v>8.4789999999999992</v>
      </c>
      <c r="G184">
        <v>6.1920000000000002</v>
      </c>
      <c r="H184">
        <v>0</v>
      </c>
      <c r="I184">
        <v>91.332999999999998</v>
      </c>
      <c r="J184">
        <v>-90</v>
      </c>
      <c r="K184">
        <v>17.956</v>
      </c>
    </row>
    <row r="198" spans="2:14" x14ac:dyDescent="0.25">
      <c r="B198" s="1" t="s">
        <v>104</v>
      </c>
      <c r="C198" s="1" t="s">
        <v>15</v>
      </c>
      <c r="E198" s="1" t="s">
        <v>108</v>
      </c>
      <c r="F198" t="s">
        <v>109</v>
      </c>
      <c r="G198">
        <v>3</v>
      </c>
      <c r="H198">
        <v>0.63200000000000001</v>
      </c>
      <c r="I198">
        <v>3.4639999999999997E-2</v>
      </c>
      <c r="J198">
        <v>3</v>
      </c>
      <c r="K198">
        <v>0.997</v>
      </c>
      <c r="L198">
        <v>2.9444000000000001E-2</v>
      </c>
    </row>
    <row r="200" spans="2:14" x14ac:dyDescent="0.25">
      <c r="F200" t="s">
        <v>373</v>
      </c>
      <c r="G200" t="s">
        <v>374</v>
      </c>
      <c r="H200" t="s">
        <v>375</v>
      </c>
      <c r="I200" t="s">
        <v>376</v>
      </c>
      <c r="J200" t="s">
        <v>377</v>
      </c>
      <c r="K200" t="s">
        <v>378</v>
      </c>
      <c r="M200" t="s">
        <v>379</v>
      </c>
      <c r="N200" t="s">
        <v>380</v>
      </c>
    </row>
    <row r="201" spans="2:14" x14ac:dyDescent="0.25">
      <c r="E201">
        <v>1</v>
      </c>
      <c r="F201">
        <v>3.0000000000000001E-3</v>
      </c>
      <c r="G201">
        <v>204.62100000000001</v>
      </c>
      <c r="H201">
        <v>30.332999999999998</v>
      </c>
      <c r="I201">
        <v>211.333</v>
      </c>
      <c r="J201">
        <v>-90</v>
      </c>
      <c r="K201">
        <v>0.997</v>
      </c>
      <c r="M201" s="9">
        <f>K201</f>
        <v>0.997</v>
      </c>
      <c r="N201">
        <f>1.732*K203</f>
        <v>2.9444000000000001E-2</v>
      </c>
    </row>
    <row r="202" spans="2:14" x14ac:dyDescent="0.25">
      <c r="E202">
        <v>2</v>
      </c>
      <c r="F202">
        <v>2E-3</v>
      </c>
      <c r="G202">
        <v>1.127</v>
      </c>
      <c r="H202">
        <v>0</v>
      </c>
      <c r="I202">
        <v>178.333</v>
      </c>
      <c r="J202">
        <v>-90</v>
      </c>
      <c r="K202">
        <v>0.63200000000000001</v>
      </c>
      <c r="M202" s="9">
        <f>K202</f>
        <v>0.63200000000000001</v>
      </c>
      <c r="N202">
        <f>1.732*K204</f>
        <v>3.4639999999999997E-2</v>
      </c>
    </row>
    <row r="203" spans="2:14" x14ac:dyDescent="0.25">
      <c r="E203">
        <v>3</v>
      </c>
      <c r="F203" s="6">
        <v>6.5790000000000005E-5</v>
      </c>
      <c r="G203">
        <v>177.77799999999999</v>
      </c>
      <c r="H203">
        <v>120.333</v>
      </c>
      <c r="I203">
        <v>216.667</v>
      </c>
      <c r="J203">
        <v>-90</v>
      </c>
      <c r="K203">
        <v>1.7000000000000001E-2</v>
      </c>
    </row>
    <row r="204" spans="2:14" x14ac:dyDescent="0.25">
      <c r="E204">
        <v>4</v>
      </c>
      <c r="F204" s="6">
        <v>7.6749999999999995E-5</v>
      </c>
      <c r="G204">
        <v>154.905</v>
      </c>
      <c r="H204">
        <v>71.332999999999998</v>
      </c>
      <c r="I204">
        <v>191.667</v>
      </c>
      <c r="J204">
        <v>-90</v>
      </c>
      <c r="K204">
        <v>0.02</v>
      </c>
    </row>
    <row r="207" spans="2:14" x14ac:dyDescent="0.25">
      <c r="B207" s="1"/>
      <c r="E207" s="1"/>
    </row>
    <row r="209" spans="1:14" x14ac:dyDescent="0.25">
      <c r="B209" s="1"/>
    </row>
    <row r="210" spans="1:14" x14ac:dyDescent="0.25">
      <c r="B210" s="1"/>
      <c r="M210" s="9"/>
    </row>
    <row r="211" spans="1:14" x14ac:dyDescent="0.25">
      <c r="M211" s="9"/>
    </row>
    <row r="219" spans="1:14" x14ac:dyDescent="0.25">
      <c r="A219">
        <v>10</v>
      </c>
      <c r="B219" s="1" t="s">
        <v>115</v>
      </c>
      <c r="C219" s="1" t="s">
        <v>16</v>
      </c>
      <c r="E219" s="1" t="s">
        <v>117</v>
      </c>
      <c r="F219" t="s">
        <v>29</v>
      </c>
      <c r="G219">
        <v>3</v>
      </c>
      <c r="H219">
        <v>23.222000000000001</v>
      </c>
      <c r="I219">
        <v>2.7382919999999999</v>
      </c>
      <c r="J219">
        <v>3</v>
      </c>
      <c r="K219">
        <v>32.097000000000001</v>
      </c>
      <c r="L219">
        <v>2.7382919999999999</v>
      </c>
    </row>
    <row r="221" spans="1:14" x14ac:dyDescent="0.25">
      <c r="F221" t="s">
        <v>373</v>
      </c>
      <c r="G221" t="s">
        <v>374</v>
      </c>
      <c r="H221" t="s">
        <v>375</v>
      </c>
      <c r="I221" t="s">
        <v>376</v>
      </c>
      <c r="J221" t="s">
        <v>377</v>
      </c>
      <c r="K221" t="s">
        <v>378</v>
      </c>
      <c r="M221" t="s">
        <v>379</v>
      </c>
      <c r="N221" t="s">
        <v>380</v>
      </c>
    </row>
    <row r="222" spans="1:14" x14ac:dyDescent="0.25">
      <c r="E222">
        <v>1</v>
      </c>
      <c r="F222">
        <v>3.9169999999999998</v>
      </c>
      <c r="G222">
        <v>136.32499999999999</v>
      </c>
      <c r="H222">
        <v>0</v>
      </c>
      <c r="I222">
        <v>142</v>
      </c>
      <c r="J222">
        <v>-90</v>
      </c>
      <c r="K222">
        <v>32.097000000000001</v>
      </c>
      <c r="M222" s="9">
        <f>K222</f>
        <v>32.097000000000001</v>
      </c>
      <c r="N222">
        <f>1.732*K224</f>
        <v>2.7382919999999999</v>
      </c>
    </row>
    <row r="223" spans="1:14" x14ac:dyDescent="0.25">
      <c r="E223">
        <v>2</v>
      </c>
      <c r="F223">
        <v>2.8380000000000001</v>
      </c>
      <c r="G223">
        <v>6.2E-2</v>
      </c>
      <c r="H223">
        <v>0</v>
      </c>
      <c r="I223">
        <v>12</v>
      </c>
      <c r="J223">
        <v>-90</v>
      </c>
      <c r="K223">
        <v>23.222000000000001</v>
      </c>
      <c r="M223" s="9">
        <f>K223</f>
        <v>23.222000000000001</v>
      </c>
      <c r="N223">
        <f>1.732*K225</f>
        <v>2.7382919999999999</v>
      </c>
    </row>
    <row r="224" spans="1:14" x14ac:dyDescent="0.25">
      <c r="E224">
        <v>3</v>
      </c>
      <c r="F224">
        <v>0.20699999999999999</v>
      </c>
      <c r="G224">
        <v>0.28599999999999998</v>
      </c>
      <c r="H224">
        <v>0</v>
      </c>
      <c r="I224">
        <v>1</v>
      </c>
      <c r="J224">
        <v>-90</v>
      </c>
      <c r="K224">
        <v>1.581</v>
      </c>
    </row>
    <row r="225" spans="1:14" x14ac:dyDescent="0.25">
      <c r="E225">
        <v>4</v>
      </c>
      <c r="F225">
        <v>0.20699999999999999</v>
      </c>
      <c r="G225">
        <v>68.070999999999998</v>
      </c>
      <c r="H225">
        <v>0</v>
      </c>
      <c r="I225">
        <v>100</v>
      </c>
      <c r="J225">
        <v>-90</v>
      </c>
      <c r="K225">
        <v>1.581</v>
      </c>
    </row>
    <row r="230" spans="1:14" x14ac:dyDescent="0.25">
      <c r="A230">
        <v>12</v>
      </c>
      <c r="B230" s="1" t="s">
        <v>125</v>
      </c>
      <c r="C230" t="s">
        <v>65</v>
      </c>
      <c r="E230" t="s">
        <v>127</v>
      </c>
      <c r="F230" t="s">
        <v>29</v>
      </c>
      <c r="G230">
        <v>3</v>
      </c>
      <c r="H230">
        <v>26.545000000000002</v>
      </c>
      <c r="I230">
        <v>5.549328</v>
      </c>
      <c r="J230">
        <v>3</v>
      </c>
      <c r="K230">
        <v>51.259</v>
      </c>
      <c r="L230">
        <v>7.9273639999999999</v>
      </c>
    </row>
    <row r="232" spans="1:14" x14ac:dyDescent="0.25">
      <c r="F232" t="s">
        <v>373</v>
      </c>
      <c r="G232" t="s">
        <v>374</v>
      </c>
      <c r="H232" t="s">
        <v>375</v>
      </c>
      <c r="I232" t="s">
        <v>376</v>
      </c>
      <c r="J232" t="s">
        <v>377</v>
      </c>
      <c r="K232" t="s">
        <v>378</v>
      </c>
      <c r="M232" t="s">
        <v>379</v>
      </c>
      <c r="N232" t="s">
        <v>380</v>
      </c>
    </row>
    <row r="233" spans="1:14" x14ac:dyDescent="0.25">
      <c r="E233">
        <v>1</v>
      </c>
      <c r="F233">
        <v>23.669</v>
      </c>
      <c r="G233">
        <v>167.18600000000001</v>
      </c>
      <c r="H233">
        <v>140</v>
      </c>
      <c r="I233">
        <v>175.667</v>
      </c>
      <c r="J233">
        <v>-90</v>
      </c>
      <c r="K233">
        <v>51.259</v>
      </c>
      <c r="M233" s="9">
        <f>K233</f>
        <v>51.259</v>
      </c>
      <c r="N233">
        <f>1.732*K235</f>
        <v>7.9273639999999999</v>
      </c>
    </row>
    <row r="234" spans="1:14" x14ac:dyDescent="0.25">
      <c r="E234">
        <v>2</v>
      </c>
      <c r="F234">
        <v>12.358000000000001</v>
      </c>
      <c r="G234">
        <v>4.6379999999999999</v>
      </c>
      <c r="H234">
        <v>0</v>
      </c>
      <c r="I234">
        <v>175.667</v>
      </c>
      <c r="J234">
        <v>-90</v>
      </c>
      <c r="K234">
        <v>26.545000000000002</v>
      </c>
      <c r="M234" s="9">
        <f>K234</f>
        <v>26.545000000000002</v>
      </c>
      <c r="N234">
        <f>1.732*K236</f>
        <v>5.549328</v>
      </c>
    </row>
    <row r="235" spans="1:14" x14ac:dyDescent="0.25">
      <c r="E235">
        <v>3</v>
      </c>
      <c r="F235">
        <v>2.3039999999999998</v>
      </c>
      <c r="G235">
        <v>89.090999999999994</v>
      </c>
      <c r="H235">
        <v>33</v>
      </c>
      <c r="I235">
        <v>101.667</v>
      </c>
      <c r="J235">
        <v>-90</v>
      </c>
      <c r="K235">
        <v>4.577</v>
      </c>
    </row>
    <row r="236" spans="1:14" x14ac:dyDescent="0.25">
      <c r="E236">
        <v>4</v>
      </c>
      <c r="F236">
        <v>1.6759999999999999</v>
      </c>
      <c r="G236">
        <v>85.625</v>
      </c>
      <c r="H236">
        <v>41</v>
      </c>
      <c r="I236">
        <v>123.333</v>
      </c>
      <c r="J236">
        <v>-90</v>
      </c>
      <c r="K236">
        <v>3.2040000000000002</v>
      </c>
    </row>
    <row r="240" spans="1:14" x14ac:dyDescent="0.25">
      <c r="A240" s="1">
        <v>13</v>
      </c>
      <c r="B240" s="1" t="s">
        <v>129</v>
      </c>
      <c r="C240" s="1" t="s">
        <v>15</v>
      </c>
      <c r="E240" s="1" t="s">
        <v>131</v>
      </c>
      <c r="F240" t="s">
        <v>29</v>
      </c>
      <c r="G240">
        <v>3</v>
      </c>
      <c r="H240">
        <v>43.9</v>
      </c>
      <c r="I240">
        <v>3.5419399999999999</v>
      </c>
      <c r="J240">
        <v>3</v>
      </c>
      <c r="K240">
        <v>38.848999999999997</v>
      </c>
      <c r="L240">
        <v>1.8740240000000001</v>
      </c>
    </row>
    <row r="242" spans="1:14" x14ac:dyDescent="0.25">
      <c r="F242" t="s">
        <v>373</v>
      </c>
      <c r="G242" t="s">
        <v>374</v>
      </c>
      <c r="H242" t="s">
        <v>375</v>
      </c>
      <c r="I242" t="s">
        <v>376</v>
      </c>
      <c r="J242" t="s">
        <v>377</v>
      </c>
      <c r="K242" t="s">
        <v>378</v>
      </c>
      <c r="M242" t="s">
        <v>379</v>
      </c>
      <c r="N242" t="s">
        <v>380</v>
      </c>
    </row>
    <row r="243" spans="1:14" x14ac:dyDescent="0.25">
      <c r="E243">
        <v>1</v>
      </c>
      <c r="F243">
        <v>4.6870000000000003</v>
      </c>
      <c r="G243">
        <v>110.867</v>
      </c>
      <c r="H243">
        <v>32.332999999999998</v>
      </c>
      <c r="I243">
        <v>188.667</v>
      </c>
      <c r="J243">
        <v>-90</v>
      </c>
      <c r="K243">
        <v>38.848999999999997</v>
      </c>
      <c r="M243" s="9">
        <f>K243</f>
        <v>38.848999999999997</v>
      </c>
      <c r="N243">
        <f>1.732*K245</f>
        <v>1.8740240000000001</v>
      </c>
    </row>
    <row r="244" spans="1:14" x14ac:dyDescent="0.25">
      <c r="E244">
        <v>2</v>
      </c>
      <c r="F244">
        <v>5.2949999999999999</v>
      </c>
      <c r="G244">
        <v>134.495</v>
      </c>
      <c r="H244">
        <v>35.667000000000002</v>
      </c>
      <c r="I244">
        <v>176</v>
      </c>
      <c r="J244">
        <v>-90</v>
      </c>
      <c r="K244">
        <v>43.9</v>
      </c>
      <c r="M244" s="9">
        <f>K244</f>
        <v>43.9</v>
      </c>
      <c r="N244">
        <f>1.732*K246</f>
        <v>3.5419399999999999</v>
      </c>
    </row>
    <row r="245" spans="1:14" x14ac:dyDescent="0.25">
      <c r="E245">
        <v>3</v>
      </c>
      <c r="F245">
        <v>0.14499999999999999</v>
      </c>
      <c r="G245">
        <v>87.266999999999996</v>
      </c>
      <c r="H245">
        <v>45</v>
      </c>
      <c r="I245">
        <v>117.667</v>
      </c>
      <c r="J245">
        <v>-90</v>
      </c>
      <c r="K245">
        <v>1.0820000000000001</v>
      </c>
    </row>
    <row r="246" spans="1:14" x14ac:dyDescent="0.25">
      <c r="E246">
        <v>4</v>
      </c>
      <c r="F246">
        <v>0.26</v>
      </c>
      <c r="G246">
        <v>95.741</v>
      </c>
      <c r="H246">
        <v>57</v>
      </c>
      <c r="I246">
        <v>119.333</v>
      </c>
      <c r="J246">
        <v>-90</v>
      </c>
      <c r="K246">
        <v>2.0449999999999999</v>
      </c>
    </row>
    <row r="250" spans="1:14" x14ac:dyDescent="0.25">
      <c r="A250" s="1">
        <v>14</v>
      </c>
      <c r="B250" s="1" t="s">
        <v>139</v>
      </c>
      <c r="C250" t="s">
        <v>65</v>
      </c>
      <c r="E250" t="s">
        <v>141</v>
      </c>
      <c r="F250" t="s">
        <v>29</v>
      </c>
      <c r="G250">
        <v>3</v>
      </c>
      <c r="H250">
        <v>134.435</v>
      </c>
      <c r="I250">
        <v>5.7259919999999997</v>
      </c>
      <c r="J250">
        <v>3</v>
      </c>
      <c r="K250">
        <v>177.96100000000001</v>
      </c>
      <c r="L250">
        <v>9.5433199999999996</v>
      </c>
    </row>
    <row r="252" spans="1:14" x14ac:dyDescent="0.25">
      <c r="F252" t="s">
        <v>373</v>
      </c>
      <c r="G252" t="s">
        <v>374</v>
      </c>
      <c r="H252" t="s">
        <v>375</v>
      </c>
      <c r="I252" t="s">
        <v>376</v>
      </c>
      <c r="J252" t="s">
        <v>377</v>
      </c>
      <c r="K252" t="s">
        <v>378</v>
      </c>
      <c r="M252" t="s">
        <v>379</v>
      </c>
      <c r="N252" t="s">
        <v>380</v>
      </c>
    </row>
    <row r="253" spans="1:14" x14ac:dyDescent="0.25">
      <c r="E253">
        <v>1</v>
      </c>
      <c r="F253">
        <v>98.353999999999999</v>
      </c>
      <c r="G253">
        <v>155.559</v>
      </c>
      <c r="H253">
        <v>6.6669999999999998</v>
      </c>
      <c r="I253">
        <v>176.333</v>
      </c>
      <c r="J253">
        <v>-90</v>
      </c>
      <c r="K253">
        <v>177.96100000000001</v>
      </c>
      <c r="M253" s="9">
        <f>K253</f>
        <v>177.96100000000001</v>
      </c>
      <c r="N253">
        <f>1.732*K255</f>
        <v>9.5433199999999996</v>
      </c>
    </row>
    <row r="254" spans="1:14" x14ac:dyDescent="0.25">
      <c r="E254">
        <v>2</v>
      </c>
      <c r="F254">
        <v>74.373000000000005</v>
      </c>
      <c r="G254">
        <v>176.93899999999999</v>
      </c>
      <c r="H254">
        <v>73.667000000000002</v>
      </c>
      <c r="I254">
        <v>229.333</v>
      </c>
      <c r="J254">
        <v>-90</v>
      </c>
      <c r="K254">
        <v>134.435</v>
      </c>
      <c r="M254" s="9">
        <f>K254</f>
        <v>134.435</v>
      </c>
      <c r="N254">
        <f>1.732*K256</f>
        <v>5.7259919999999997</v>
      </c>
    </row>
    <row r="255" spans="1:14" x14ac:dyDescent="0.25">
      <c r="E255">
        <v>3</v>
      </c>
      <c r="F255">
        <v>3.339</v>
      </c>
      <c r="G255">
        <v>4.3029999999999999</v>
      </c>
      <c r="H255">
        <v>0</v>
      </c>
      <c r="I255">
        <v>45</v>
      </c>
      <c r="J255">
        <v>-90</v>
      </c>
      <c r="K255">
        <v>5.51</v>
      </c>
    </row>
    <row r="256" spans="1:14" x14ac:dyDescent="0.25">
      <c r="E256">
        <v>4</v>
      </c>
      <c r="F256">
        <v>2.125</v>
      </c>
      <c r="G256">
        <v>19.428999999999998</v>
      </c>
      <c r="H256">
        <v>0</v>
      </c>
      <c r="I256">
        <v>93</v>
      </c>
      <c r="J256">
        <v>-90</v>
      </c>
      <c r="K256">
        <v>3.306</v>
      </c>
    </row>
    <row r="262" spans="1:14" x14ac:dyDescent="0.25">
      <c r="A262">
        <v>16</v>
      </c>
      <c r="B262" s="1" t="s">
        <v>153</v>
      </c>
      <c r="C262" s="1" t="s">
        <v>154</v>
      </c>
      <c r="E262" t="s">
        <v>155</v>
      </c>
      <c r="F262" t="s">
        <v>29</v>
      </c>
      <c r="G262">
        <v>3</v>
      </c>
      <c r="H262">
        <v>24.677</v>
      </c>
      <c r="I262">
        <v>1.8965399999999999</v>
      </c>
      <c r="J262">
        <v>3</v>
      </c>
      <c r="K262">
        <v>35.024999999999999</v>
      </c>
      <c r="L262">
        <v>0.68933600000000006</v>
      </c>
    </row>
    <row r="264" spans="1:14" x14ac:dyDescent="0.25">
      <c r="F264" t="s">
        <v>373</v>
      </c>
      <c r="G264" t="s">
        <v>374</v>
      </c>
      <c r="H264" t="s">
        <v>375</v>
      </c>
      <c r="I264" t="s">
        <v>376</v>
      </c>
      <c r="J264" t="s">
        <v>377</v>
      </c>
      <c r="K264" t="s">
        <v>378</v>
      </c>
      <c r="M264" t="s">
        <v>379</v>
      </c>
      <c r="N264" t="s">
        <v>380</v>
      </c>
    </row>
    <row r="265" spans="1:14" x14ac:dyDescent="0.25">
      <c r="E265">
        <v>1</v>
      </c>
      <c r="F265">
        <v>3.4950000000000001</v>
      </c>
      <c r="G265">
        <v>25.356999999999999</v>
      </c>
      <c r="H265">
        <v>0</v>
      </c>
      <c r="I265">
        <v>37</v>
      </c>
      <c r="J265">
        <v>-90</v>
      </c>
      <c r="K265">
        <v>35.024999999999999</v>
      </c>
      <c r="M265" s="9">
        <f>K265</f>
        <v>35.024999999999999</v>
      </c>
      <c r="N265">
        <f>1.732*K267</f>
        <v>0.68933600000000006</v>
      </c>
    </row>
    <row r="266" spans="1:14" x14ac:dyDescent="0.25">
      <c r="E266">
        <v>2</v>
      </c>
      <c r="F266">
        <v>2.4649999999999999</v>
      </c>
      <c r="G266">
        <v>17.617999999999999</v>
      </c>
      <c r="H266">
        <v>0</v>
      </c>
      <c r="I266">
        <v>199</v>
      </c>
      <c r="J266">
        <v>-90</v>
      </c>
      <c r="K266">
        <v>24.677</v>
      </c>
      <c r="M266" s="9">
        <f>K266</f>
        <v>24.677</v>
      </c>
      <c r="N266">
        <f>1.732*K268</f>
        <v>1.8965399999999999</v>
      </c>
    </row>
    <row r="267" spans="1:14" x14ac:dyDescent="0.25">
      <c r="E267">
        <v>3</v>
      </c>
      <c r="F267">
        <v>0.05</v>
      </c>
      <c r="G267">
        <v>1.2</v>
      </c>
      <c r="H267">
        <v>0</v>
      </c>
      <c r="I267">
        <v>6</v>
      </c>
      <c r="J267">
        <v>-90</v>
      </c>
      <c r="K267">
        <v>0.39800000000000002</v>
      </c>
    </row>
    <row r="268" spans="1:14" x14ac:dyDescent="0.25">
      <c r="E268">
        <v>4</v>
      </c>
      <c r="F268">
        <v>0.11899999999999999</v>
      </c>
      <c r="G268">
        <v>13</v>
      </c>
      <c r="H268">
        <v>0</v>
      </c>
      <c r="I268">
        <v>96</v>
      </c>
      <c r="J268">
        <v>-90</v>
      </c>
      <c r="K268">
        <v>1.095</v>
      </c>
    </row>
    <row r="274" spans="1:14" x14ac:dyDescent="0.25">
      <c r="A274" s="1">
        <v>17</v>
      </c>
      <c r="B274" s="1" t="s">
        <v>165</v>
      </c>
      <c r="C274" s="1" t="s">
        <v>16</v>
      </c>
      <c r="E274" s="1" t="s">
        <v>167</v>
      </c>
      <c r="F274" t="s">
        <v>29</v>
      </c>
      <c r="G274">
        <v>3</v>
      </c>
      <c r="H274">
        <v>3.32</v>
      </c>
      <c r="I274">
        <v>0.11258</v>
      </c>
      <c r="J274">
        <v>3</v>
      </c>
      <c r="K274">
        <v>4.1959999999999997</v>
      </c>
      <c r="L274">
        <v>0.18359200000000001</v>
      </c>
    </row>
    <row r="276" spans="1:14" x14ac:dyDescent="0.25">
      <c r="F276" t="s">
        <v>373</v>
      </c>
      <c r="G276" t="s">
        <v>374</v>
      </c>
      <c r="H276" t="s">
        <v>375</v>
      </c>
      <c r="I276" t="s">
        <v>376</v>
      </c>
      <c r="J276" t="s">
        <v>377</v>
      </c>
      <c r="K276" t="s">
        <v>378</v>
      </c>
      <c r="M276" t="s">
        <v>379</v>
      </c>
      <c r="N276" t="s">
        <v>380</v>
      </c>
    </row>
    <row r="277" spans="1:14" x14ac:dyDescent="0.25">
      <c r="E277">
        <v>1</v>
      </c>
      <c r="F277">
        <v>3.4000000000000002E-2</v>
      </c>
      <c r="G277">
        <v>0.38900000000000001</v>
      </c>
      <c r="H277">
        <v>0</v>
      </c>
      <c r="I277">
        <v>126</v>
      </c>
      <c r="J277">
        <v>-90</v>
      </c>
      <c r="K277">
        <v>4.1959999999999997</v>
      </c>
      <c r="M277" s="9">
        <f>K277</f>
        <v>4.1959999999999997</v>
      </c>
      <c r="N277">
        <f>1.732*K279</f>
        <v>0.18359200000000001</v>
      </c>
    </row>
    <row r="278" spans="1:14" x14ac:dyDescent="0.25">
      <c r="E278">
        <v>2</v>
      </c>
      <c r="F278">
        <v>2.7E-2</v>
      </c>
      <c r="G278">
        <v>53.802</v>
      </c>
      <c r="H278">
        <v>0</v>
      </c>
      <c r="I278">
        <v>60</v>
      </c>
      <c r="J278">
        <v>-90</v>
      </c>
      <c r="K278">
        <v>3.32</v>
      </c>
      <c r="M278" s="9">
        <f>K278</f>
        <v>3.32</v>
      </c>
      <c r="N278">
        <f>1.732*K280</f>
        <v>0.11258</v>
      </c>
    </row>
    <row r="279" spans="1:14" x14ac:dyDescent="0.25">
      <c r="E279">
        <v>3</v>
      </c>
      <c r="F279" s="6">
        <v>9.2239999999999998E-4</v>
      </c>
      <c r="G279">
        <v>68.5</v>
      </c>
      <c r="H279">
        <v>11</v>
      </c>
      <c r="I279">
        <v>90</v>
      </c>
      <c r="J279">
        <v>-90</v>
      </c>
      <c r="K279">
        <v>0.106</v>
      </c>
    </row>
    <row r="280" spans="1:14" x14ac:dyDescent="0.25">
      <c r="E280">
        <v>4</v>
      </c>
      <c r="F280" s="6">
        <v>5.9299999999999999E-4</v>
      </c>
      <c r="G280">
        <v>90.111000000000004</v>
      </c>
      <c r="H280">
        <v>2</v>
      </c>
      <c r="I280">
        <v>183</v>
      </c>
      <c r="J280">
        <v>-90</v>
      </c>
      <c r="K280">
        <v>6.5000000000000002E-2</v>
      </c>
    </row>
    <row r="290" spans="1:14" x14ac:dyDescent="0.25">
      <c r="A290" s="1">
        <v>20</v>
      </c>
      <c r="B290" s="1" t="s">
        <v>177</v>
      </c>
      <c r="C290" s="1" t="s">
        <v>16</v>
      </c>
      <c r="E290" s="1" t="s">
        <v>31</v>
      </c>
      <c r="F290" t="s">
        <v>29</v>
      </c>
      <c r="G290" s="1">
        <v>3</v>
      </c>
      <c r="H290">
        <v>21.556000000000001</v>
      </c>
      <c r="I290">
        <v>1.1985439999999998</v>
      </c>
      <c r="J290">
        <v>3</v>
      </c>
      <c r="K290">
        <v>28.588000000000001</v>
      </c>
      <c r="L290">
        <v>3.1938080000000002</v>
      </c>
    </row>
    <row r="292" spans="1:14" x14ac:dyDescent="0.25">
      <c r="F292" t="s">
        <v>373</v>
      </c>
      <c r="G292" t="s">
        <v>374</v>
      </c>
      <c r="H292" t="s">
        <v>375</v>
      </c>
      <c r="I292" t="s">
        <v>376</v>
      </c>
      <c r="J292" t="s">
        <v>377</v>
      </c>
      <c r="K292" t="s">
        <v>378</v>
      </c>
      <c r="M292" t="s">
        <v>379</v>
      </c>
      <c r="N292" t="s">
        <v>380</v>
      </c>
    </row>
    <row r="293" spans="1:14" x14ac:dyDescent="0.25">
      <c r="E293">
        <v>1</v>
      </c>
      <c r="F293">
        <v>3.3090000000000002</v>
      </c>
      <c r="G293">
        <v>35.707999999999998</v>
      </c>
      <c r="H293">
        <v>0</v>
      </c>
      <c r="I293">
        <v>66</v>
      </c>
      <c r="J293">
        <v>-90</v>
      </c>
      <c r="K293">
        <v>28.588000000000001</v>
      </c>
      <c r="M293" s="9">
        <f>K293</f>
        <v>28.588000000000001</v>
      </c>
      <c r="N293">
        <f>1.732*K295</f>
        <v>3.1938080000000002</v>
      </c>
    </row>
    <row r="294" spans="1:14" x14ac:dyDescent="0.25">
      <c r="E294">
        <v>2</v>
      </c>
      <c r="F294">
        <v>2.4980000000000002</v>
      </c>
      <c r="G294">
        <v>23.991</v>
      </c>
      <c r="H294">
        <v>10.667</v>
      </c>
      <c r="I294">
        <v>142.667</v>
      </c>
      <c r="J294">
        <v>-90</v>
      </c>
      <c r="K294">
        <v>21.556000000000001</v>
      </c>
      <c r="M294" s="9">
        <f>K294</f>
        <v>21.556000000000001</v>
      </c>
      <c r="N294">
        <f>1.732*K296</f>
        <v>1.1985439999999998</v>
      </c>
    </row>
    <row r="295" spans="1:14" x14ac:dyDescent="0.25">
      <c r="E295">
        <v>3</v>
      </c>
      <c r="F295">
        <v>0.22600000000000001</v>
      </c>
      <c r="G295">
        <v>10.569000000000001</v>
      </c>
      <c r="H295">
        <v>0</v>
      </c>
      <c r="I295">
        <v>46.332999999999998</v>
      </c>
      <c r="J295">
        <v>-90</v>
      </c>
      <c r="K295">
        <v>1.8440000000000001</v>
      </c>
    </row>
    <row r="296" spans="1:14" x14ac:dyDescent="0.25">
      <c r="E296">
        <v>4</v>
      </c>
      <c r="F296">
        <v>9.2999999999999999E-2</v>
      </c>
      <c r="G296">
        <v>1.524</v>
      </c>
      <c r="H296">
        <v>0</v>
      </c>
      <c r="I296">
        <v>5.3330000000000002</v>
      </c>
      <c r="J296">
        <v>-90</v>
      </c>
      <c r="K296">
        <v>0.69199999999999995</v>
      </c>
    </row>
    <row r="301" spans="1:14" x14ac:dyDescent="0.25">
      <c r="A301">
        <v>21</v>
      </c>
      <c r="B301" t="s">
        <v>182</v>
      </c>
      <c r="C301" s="1" t="s">
        <v>184</v>
      </c>
      <c r="D301" s="1" t="s">
        <v>15</v>
      </c>
      <c r="F301" t="s">
        <v>29</v>
      </c>
      <c r="G301">
        <v>3</v>
      </c>
      <c r="H301">
        <v>40.771999999999998</v>
      </c>
      <c r="I301">
        <v>1.54148</v>
      </c>
      <c r="J301">
        <v>3</v>
      </c>
      <c r="K301">
        <v>53.411999999999999</v>
      </c>
      <c r="L301">
        <v>4.317876</v>
      </c>
    </row>
    <row r="304" spans="1:14" x14ac:dyDescent="0.25">
      <c r="F304" t="s">
        <v>373</v>
      </c>
      <c r="G304" t="s">
        <v>374</v>
      </c>
      <c r="H304" t="s">
        <v>375</v>
      </c>
      <c r="I304" t="s">
        <v>376</v>
      </c>
      <c r="J304" t="s">
        <v>377</v>
      </c>
      <c r="K304" t="s">
        <v>378</v>
      </c>
      <c r="M304" t="s">
        <v>379</v>
      </c>
      <c r="N304" t="s">
        <v>380</v>
      </c>
    </row>
    <row r="305" spans="1:14" x14ac:dyDescent="0.25">
      <c r="E305">
        <v>1</v>
      </c>
      <c r="F305">
        <v>9.5410000000000004</v>
      </c>
      <c r="G305">
        <v>71.159000000000006</v>
      </c>
      <c r="H305">
        <v>21</v>
      </c>
      <c r="I305">
        <v>133</v>
      </c>
      <c r="J305">
        <v>-90</v>
      </c>
      <c r="K305">
        <v>53.411999999999999</v>
      </c>
      <c r="M305" s="9">
        <f>K305</f>
        <v>53.411999999999999</v>
      </c>
      <c r="N305">
        <f>1.732*K307</f>
        <v>4.317876</v>
      </c>
    </row>
    <row r="306" spans="1:14" x14ac:dyDescent="0.25">
      <c r="E306">
        <v>2</v>
      </c>
      <c r="F306">
        <v>7.2910000000000004</v>
      </c>
      <c r="G306">
        <v>145.458</v>
      </c>
      <c r="H306">
        <v>7.3330000000000002</v>
      </c>
      <c r="I306">
        <v>156.333</v>
      </c>
      <c r="J306">
        <v>-90</v>
      </c>
      <c r="K306">
        <v>40.771999999999998</v>
      </c>
      <c r="M306" s="9">
        <f>K306</f>
        <v>40.771999999999998</v>
      </c>
      <c r="N306">
        <f>1.732*K308</f>
        <v>1.54148</v>
      </c>
    </row>
    <row r="307" spans="1:14" x14ac:dyDescent="0.25">
      <c r="E307">
        <v>3</v>
      </c>
      <c r="F307">
        <v>0.47499999999999998</v>
      </c>
      <c r="G307">
        <v>79.221999999999994</v>
      </c>
      <c r="H307">
        <v>59.332999999999998</v>
      </c>
      <c r="I307">
        <v>90.332999999999998</v>
      </c>
      <c r="J307">
        <v>-90</v>
      </c>
      <c r="K307">
        <v>2.4929999999999999</v>
      </c>
    </row>
    <row r="308" spans="1:14" x14ac:dyDescent="0.25">
      <c r="E308">
        <v>4</v>
      </c>
      <c r="F308">
        <v>0.19</v>
      </c>
      <c r="G308">
        <v>179.61099999999999</v>
      </c>
      <c r="H308">
        <v>162</v>
      </c>
      <c r="I308">
        <v>195</v>
      </c>
      <c r="J308">
        <v>-90</v>
      </c>
      <c r="K308">
        <v>0.89</v>
      </c>
    </row>
    <row r="310" spans="1:14" x14ac:dyDescent="0.25">
      <c r="A310" s="1">
        <v>22</v>
      </c>
      <c r="B310" s="1" t="s">
        <v>187</v>
      </c>
      <c r="C310" s="1" t="s">
        <v>190</v>
      </c>
      <c r="E310" s="1" t="s">
        <v>189</v>
      </c>
      <c r="F310" t="s">
        <v>29</v>
      </c>
      <c r="G310">
        <v>3</v>
      </c>
      <c r="H310">
        <v>9.0749999999999993</v>
      </c>
      <c r="I310">
        <v>2.0783999999999998</v>
      </c>
      <c r="J310">
        <v>3</v>
      </c>
      <c r="K310">
        <v>8.4749999999999996</v>
      </c>
      <c r="L310">
        <v>1.6886999999999999</v>
      </c>
    </row>
    <row r="312" spans="1:14" x14ac:dyDescent="0.25">
      <c r="F312" t="s">
        <v>373</v>
      </c>
      <c r="G312" t="s">
        <v>374</v>
      </c>
      <c r="H312" t="s">
        <v>375</v>
      </c>
      <c r="I312" t="s">
        <v>376</v>
      </c>
      <c r="J312" t="s">
        <v>377</v>
      </c>
      <c r="K312" t="s">
        <v>378</v>
      </c>
      <c r="M312" t="s">
        <v>379</v>
      </c>
      <c r="N312" t="s">
        <v>380</v>
      </c>
    </row>
    <row r="313" spans="1:14" x14ac:dyDescent="0.25">
      <c r="E313">
        <v>1</v>
      </c>
      <c r="F313">
        <v>0.64100000000000001</v>
      </c>
      <c r="G313">
        <v>214.78100000000001</v>
      </c>
      <c r="H313">
        <v>78</v>
      </c>
      <c r="I313">
        <v>229</v>
      </c>
      <c r="J313">
        <v>-90</v>
      </c>
      <c r="K313">
        <v>8.4749999999999996</v>
      </c>
      <c r="M313" s="9">
        <f>K313</f>
        <v>8.4749999999999996</v>
      </c>
      <c r="N313">
        <f>1.732*K315</f>
        <v>1.6886999999999999</v>
      </c>
    </row>
    <row r="314" spans="1:14" x14ac:dyDescent="0.25">
      <c r="E314">
        <v>2</v>
      </c>
      <c r="F314">
        <v>0.68600000000000005</v>
      </c>
      <c r="G314">
        <v>12.731</v>
      </c>
      <c r="H314" s="6">
        <v>1.074E-11</v>
      </c>
      <c r="I314">
        <v>89</v>
      </c>
      <c r="J314">
        <v>-89.525999999999996</v>
      </c>
      <c r="K314">
        <v>9.0749999999999993</v>
      </c>
      <c r="M314" s="9">
        <f>K314</f>
        <v>9.0749999999999993</v>
      </c>
      <c r="N314">
        <f>1.732*K316</f>
        <v>2.0783999999999998</v>
      </c>
    </row>
    <row r="315" spans="1:14" x14ac:dyDescent="0.25">
      <c r="E315">
        <v>3</v>
      </c>
      <c r="F315">
        <v>7.9000000000000001E-2</v>
      </c>
      <c r="G315">
        <v>189.071</v>
      </c>
      <c r="H315">
        <v>160</v>
      </c>
      <c r="I315">
        <v>206</v>
      </c>
      <c r="J315">
        <v>-90</v>
      </c>
      <c r="K315">
        <v>0.97499999999999998</v>
      </c>
    </row>
    <row r="316" spans="1:14" x14ac:dyDescent="0.25">
      <c r="E316">
        <v>4</v>
      </c>
      <c r="F316">
        <v>9.6000000000000002E-2</v>
      </c>
      <c r="G316">
        <v>175.58799999999999</v>
      </c>
      <c r="H316">
        <v>137</v>
      </c>
      <c r="I316">
        <v>201</v>
      </c>
      <c r="J316">
        <v>-90</v>
      </c>
      <c r="K316">
        <v>1.2</v>
      </c>
    </row>
    <row r="321" spans="1:14" x14ac:dyDescent="0.25">
      <c r="A321" s="1">
        <v>23</v>
      </c>
      <c r="B321" s="1" t="s">
        <v>192</v>
      </c>
      <c r="C321" s="1" t="s">
        <v>16</v>
      </c>
      <c r="E321" t="s">
        <v>43</v>
      </c>
      <c r="F321" t="s">
        <v>29</v>
      </c>
      <c r="G321">
        <v>3</v>
      </c>
      <c r="H321">
        <v>0.55800000000000005</v>
      </c>
      <c r="I321">
        <v>0.24940799999999999</v>
      </c>
      <c r="J321">
        <v>3</v>
      </c>
      <c r="K321">
        <v>0.85799999999999998</v>
      </c>
      <c r="L321">
        <v>0.166272</v>
      </c>
    </row>
    <row r="323" spans="1:14" x14ac:dyDescent="0.25">
      <c r="F323" t="s">
        <v>373</v>
      </c>
      <c r="G323" t="s">
        <v>374</v>
      </c>
      <c r="H323" t="s">
        <v>375</v>
      </c>
      <c r="I323" t="s">
        <v>376</v>
      </c>
      <c r="J323" t="s">
        <v>377</v>
      </c>
      <c r="K323" t="s">
        <v>378</v>
      </c>
      <c r="M323" t="s">
        <v>379</v>
      </c>
      <c r="N323" t="s">
        <v>380</v>
      </c>
    </row>
    <row r="324" spans="1:14" x14ac:dyDescent="0.25">
      <c r="E324">
        <v>1</v>
      </c>
      <c r="F324" s="9">
        <v>5.0000000000000001E-3</v>
      </c>
      <c r="G324" s="9">
        <v>191.125</v>
      </c>
      <c r="H324" s="9">
        <v>186</v>
      </c>
      <c r="I324" s="9">
        <v>210</v>
      </c>
      <c r="J324" s="9">
        <v>-90</v>
      </c>
      <c r="K324" s="9">
        <v>0.85799999999999998</v>
      </c>
      <c r="M324" s="9">
        <f>K324</f>
        <v>0.85799999999999998</v>
      </c>
      <c r="N324">
        <f>1.732*K326</f>
        <v>0.166272</v>
      </c>
    </row>
    <row r="325" spans="1:14" x14ac:dyDescent="0.25">
      <c r="E325">
        <v>2</v>
      </c>
      <c r="F325" s="9">
        <v>3.0000000000000001E-3</v>
      </c>
      <c r="G325" s="9">
        <v>75.72</v>
      </c>
      <c r="H325" s="9">
        <v>42</v>
      </c>
      <c r="I325" s="9">
        <v>137.333</v>
      </c>
      <c r="J325" s="9">
        <v>-90</v>
      </c>
      <c r="K325" s="9">
        <v>0.55800000000000005</v>
      </c>
      <c r="M325" s="9">
        <f>K325</f>
        <v>0.55800000000000005</v>
      </c>
      <c r="N325">
        <f>1.732*K327</f>
        <v>0.24940799999999999</v>
      </c>
    </row>
    <row r="326" spans="1:14" x14ac:dyDescent="0.25">
      <c r="E326">
        <v>3</v>
      </c>
      <c r="F326" s="9">
        <v>6.4499999999999996E-4</v>
      </c>
      <c r="G326" s="9">
        <v>173.58799999999999</v>
      </c>
      <c r="H326" s="9">
        <v>123</v>
      </c>
      <c r="I326" s="9">
        <v>217</v>
      </c>
      <c r="J326" s="9">
        <v>-90</v>
      </c>
      <c r="K326" s="9">
        <v>9.6000000000000002E-2</v>
      </c>
    </row>
    <row r="327" spans="1:14" x14ac:dyDescent="0.25">
      <c r="E327">
        <v>4</v>
      </c>
      <c r="F327" s="9">
        <v>8.9999999999999998E-4</v>
      </c>
      <c r="G327" s="9">
        <v>214.69300000000001</v>
      </c>
      <c r="H327" s="9">
        <v>69.332999999999998</v>
      </c>
      <c r="I327" s="9">
        <v>237</v>
      </c>
      <c r="J327" s="9">
        <v>-90</v>
      </c>
      <c r="K327" s="9">
        <v>0.14399999999999999</v>
      </c>
    </row>
    <row r="332" spans="1:14" s="1" customFormat="1" x14ac:dyDescent="0.25">
      <c r="A332" s="1">
        <v>25</v>
      </c>
      <c r="B332" s="1" t="s">
        <v>94</v>
      </c>
      <c r="C332" s="1" t="s">
        <v>65</v>
      </c>
      <c r="E332" s="1" t="s">
        <v>198</v>
      </c>
      <c r="F332" t="s">
        <v>29</v>
      </c>
      <c r="G332">
        <v>3</v>
      </c>
      <c r="H332">
        <v>0.55000000000000004</v>
      </c>
      <c r="I332">
        <v>0.23382</v>
      </c>
      <c r="J332">
        <v>3</v>
      </c>
      <c r="K332" s="1">
        <v>0.84399999999999997</v>
      </c>
      <c r="L332" s="1">
        <v>0.13855999999999999</v>
      </c>
    </row>
    <row r="334" spans="1:14" x14ac:dyDescent="0.25">
      <c r="F334" t="s">
        <v>373</v>
      </c>
      <c r="G334" t="s">
        <v>374</v>
      </c>
      <c r="H334" t="s">
        <v>375</v>
      </c>
      <c r="I334" t="s">
        <v>376</v>
      </c>
      <c r="J334" t="s">
        <v>377</v>
      </c>
      <c r="K334" t="s">
        <v>378</v>
      </c>
      <c r="M334" t="s">
        <v>379</v>
      </c>
      <c r="N334" t="s">
        <v>380</v>
      </c>
    </row>
    <row r="335" spans="1:14" x14ac:dyDescent="0.25">
      <c r="E335">
        <v>1</v>
      </c>
      <c r="F335">
        <v>2E-3</v>
      </c>
      <c r="G335">
        <v>199.13499999999999</v>
      </c>
      <c r="H335">
        <v>84</v>
      </c>
      <c r="I335">
        <v>211</v>
      </c>
      <c r="J335">
        <v>-90</v>
      </c>
      <c r="K335">
        <v>0.84399999999999997</v>
      </c>
      <c r="M335" s="9">
        <f>K335</f>
        <v>0.84399999999999997</v>
      </c>
      <c r="N335">
        <f>1.732*K337</f>
        <v>0.13855999999999999</v>
      </c>
    </row>
    <row r="336" spans="1:14" x14ac:dyDescent="0.25">
      <c r="E336">
        <v>2</v>
      </c>
      <c r="F336">
        <v>1E-3</v>
      </c>
      <c r="G336">
        <v>55.15</v>
      </c>
      <c r="H336">
        <v>24</v>
      </c>
      <c r="I336">
        <v>175</v>
      </c>
      <c r="J336">
        <v>-90</v>
      </c>
      <c r="K336">
        <v>0.55000000000000004</v>
      </c>
      <c r="M336" s="9">
        <f>K336</f>
        <v>0.55000000000000004</v>
      </c>
      <c r="N336">
        <f>1.732*K338</f>
        <v>0.23382</v>
      </c>
    </row>
    <row r="337" spans="1:14" x14ac:dyDescent="0.25">
      <c r="E337">
        <v>3</v>
      </c>
      <c r="F337" s="6">
        <v>1.7349999999999999E-4</v>
      </c>
      <c r="G337">
        <v>142.46199999999999</v>
      </c>
      <c r="H337">
        <v>111</v>
      </c>
      <c r="I337">
        <v>168</v>
      </c>
      <c r="J337">
        <v>-90</v>
      </c>
      <c r="K337">
        <v>0.08</v>
      </c>
    </row>
    <row r="338" spans="1:14" x14ac:dyDescent="0.25">
      <c r="E338">
        <v>4</v>
      </c>
      <c r="F338" s="6">
        <v>2.8909999999999998E-4</v>
      </c>
      <c r="G338">
        <v>188.24100000000001</v>
      </c>
      <c r="H338">
        <v>84.332999999999998</v>
      </c>
      <c r="I338">
        <v>202</v>
      </c>
      <c r="J338">
        <v>-90</v>
      </c>
      <c r="K338">
        <v>0.13500000000000001</v>
      </c>
    </row>
    <row r="343" spans="1:14" s="1" customFormat="1" x14ac:dyDescent="0.25">
      <c r="A343" s="1">
        <v>27</v>
      </c>
      <c r="B343" s="1" t="s">
        <v>202</v>
      </c>
      <c r="C343" s="1" t="s">
        <v>16</v>
      </c>
      <c r="E343" s="1" t="s">
        <v>132</v>
      </c>
      <c r="F343" t="s">
        <v>29</v>
      </c>
      <c r="G343">
        <v>3</v>
      </c>
      <c r="H343">
        <v>68.539000000000001</v>
      </c>
      <c r="I343">
        <v>3.2440359999999999</v>
      </c>
      <c r="J343">
        <v>3</v>
      </c>
      <c r="K343" s="1">
        <v>81.272999999999996</v>
      </c>
      <c r="L343" s="1">
        <v>5.8385720000000001</v>
      </c>
    </row>
    <row r="345" spans="1:14" x14ac:dyDescent="0.25">
      <c r="F345" t="s">
        <v>373</v>
      </c>
      <c r="G345" t="s">
        <v>374</v>
      </c>
      <c r="H345" t="s">
        <v>375</v>
      </c>
      <c r="I345" t="s">
        <v>376</v>
      </c>
      <c r="J345" t="s">
        <v>377</v>
      </c>
      <c r="K345" t="s">
        <v>378</v>
      </c>
      <c r="M345" t="s">
        <v>379</v>
      </c>
      <c r="N345" t="s">
        <v>380</v>
      </c>
    </row>
    <row r="346" spans="1:14" x14ac:dyDescent="0.25">
      <c r="E346">
        <v>1</v>
      </c>
      <c r="F346">
        <v>30.58</v>
      </c>
      <c r="G346">
        <v>59.890999999999998</v>
      </c>
      <c r="H346">
        <v>38.332999999999998</v>
      </c>
      <c r="I346">
        <v>66</v>
      </c>
      <c r="J346">
        <v>-90</v>
      </c>
      <c r="K346">
        <v>81.272999999999996</v>
      </c>
      <c r="M346" s="9">
        <f>K346</f>
        <v>81.272999999999996</v>
      </c>
      <c r="N346">
        <f>1.732*K348</f>
        <v>5.8385720000000001</v>
      </c>
    </row>
    <row r="347" spans="1:14" x14ac:dyDescent="0.25">
      <c r="E347">
        <v>2</v>
      </c>
      <c r="F347">
        <v>25.81</v>
      </c>
      <c r="G347">
        <v>12.696</v>
      </c>
      <c r="H347">
        <v>0</v>
      </c>
      <c r="I347">
        <v>123</v>
      </c>
      <c r="J347">
        <v>-90</v>
      </c>
      <c r="K347">
        <v>68.539000000000001</v>
      </c>
      <c r="M347" s="9">
        <f>K347</f>
        <v>68.539000000000001</v>
      </c>
      <c r="N347">
        <f>1.732*K349</f>
        <v>3.2440359999999999</v>
      </c>
    </row>
    <row r="348" spans="1:14" x14ac:dyDescent="0.25">
      <c r="E348">
        <v>3</v>
      </c>
      <c r="F348">
        <v>1.403</v>
      </c>
      <c r="G348">
        <v>43.332999999999998</v>
      </c>
      <c r="H348">
        <v>8</v>
      </c>
      <c r="I348">
        <v>66</v>
      </c>
      <c r="J348">
        <v>-90</v>
      </c>
      <c r="K348">
        <v>3.371</v>
      </c>
    </row>
    <row r="349" spans="1:14" x14ac:dyDescent="0.25">
      <c r="E349">
        <v>4</v>
      </c>
      <c r="F349">
        <v>0.84199999999999997</v>
      </c>
      <c r="G349">
        <v>31.556000000000001</v>
      </c>
      <c r="H349">
        <v>19</v>
      </c>
      <c r="I349">
        <v>38.332999999999998</v>
      </c>
      <c r="J349">
        <v>-90</v>
      </c>
      <c r="K349">
        <v>1.873</v>
      </c>
    </row>
    <row r="351" spans="1:14" s="1" customFormat="1" x14ac:dyDescent="0.25">
      <c r="A351" s="1">
        <v>30</v>
      </c>
      <c r="B351" s="1" t="s">
        <v>214</v>
      </c>
      <c r="C351" s="1" t="s">
        <v>65</v>
      </c>
      <c r="E351" s="1" t="s">
        <v>216</v>
      </c>
      <c r="F351" t="s">
        <v>29</v>
      </c>
      <c r="G351">
        <v>3</v>
      </c>
      <c r="H351">
        <v>43.371000000000002</v>
      </c>
      <c r="I351">
        <v>4.1031080000000006</v>
      </c>
      <c r="J351">
        <v>3</v>
      </c>
      <c r="K351" s="1">
        <v>63.234999999999999</v>
      </c>
      <c r="L351" s="1">
        <v>6.6283639999999995</v>
      </c>
    </row>
    <row r="353" spans="1:14" x14ac:dyDescent="0.25">
      <c r="F353" t="s">
        <v>373</v>
      </c>
      <c r="G353" t="s">
        <v>374</v>
      </c>
      <c r="H353" t="s">
        <v>375</v>
      </c>
      <c r="I353" t="s">
        <v>376</v>
      </c>
      <c r="J353" t="s">
        <v>377</v>
      </c>
      <c r="K353" t="s">
        <v>378</v>
      </c>
      <c r="M353" t="s">
        <v>379</v>
      </c>
      <c r="N353" t="s">
        <v>380</v>
      </c>
    </row>
    <row r="354" spans="1:14" x14ac:dyDescent="0.25">
      <c r="E354">
        <v>1</v>
      </c>
      <c r="F354">
        <v>11.557</v>
      </c>
      <c r="G354">
        <v>78.001999999999995</v>
      </c>
      <c r="H354">
        <v>51.667000000000002</v>
      </c>
      <c r="I354">
        <v>165</v>
      </c>
      <c r="J354">
        <v>-90</v>
      </c>
      <c r="K354">
        <v>63.234999999999999</v>
      </c>
      <c r="M354" s="9">
        <f>K354</f>
        <v>63.234999999999999</v>
      </c>
      <c r="N354">
        <f>1.732*K356</f>
        <v>6.6283639999999995</v>
      </c>
    </row>
    <row r="355" spans="1:14" x14ac:dyDescent="0.25">
      <c r="E355">
        <v>2</v>
      </c>
      <c r="F355">
        <v>7.9370000000000003</v>
      </c>
      <c r="G355">
        <v>79.665000000000006</v>
      </c>
      <c r="H355">
        <v>37.667000000000002</v>
      </c>
      <c r="I355">
        <v>89.332999999999998</v>
      </c>
      <c r="J355">
        <v>-90</v>
      </c>
      <c r="K355">
        <v>43.371000000000002</v>
      </c>
      <c r="M355" s="9">
        <f>K355</f>
        <v>43.371000000000002</v>
      </c>
      <c r="N355">
        <f>1.732*K357</f>
        <v>4.1031080000000006</v>
      </c>
    </row>
    <row r="356" spans="1:14" x14ac:dyDescent="0.25">
      <c r="E356">
        <v>3</v>
      </c>
      <c r="F356">
        <v>0.73099999999999998</v>
      </c>
      <c r="G356">
        <v>99.924000000000007</v>
      </c>
      <c r="H356">
        <v>43</v>
      </c>
      <c r="I356">
        <v>127</v>
      </c>
      <c r="J356">
        <v>-90</v>
      </c>
      <c r="K356">
        <v>3.827</v>
      </c>
    </row>
    <row r="357" spans="1:14" x14ac:dyDescent="0.25">
      <c r="E357">
        <v>4</v>
      </c>
      <c r="F357">
        <v>0.46500000000000002</v>
      </c>
      <c r="G357">
        <v>96.594999999999999</v>
      </c>
      <c r="H357">
        <v>39</v>
      </c>
      <c r="I357">
        <v>132</v>
      </c>
      <c r="J357">
        <v>-90</v>
      </c>
      <c r="K357">
        <v>2.3690000000000002</v>
      </c>
    </row>
    <row r="362" spans="1:14" s="1" customFormat="1" x14ac:dyDescent="0.25">
      <c r="A362" s="1">
        <v>32</v>
      </c>
      <c r="B362" s="1" t="s">
        <v>227</v>
      </c>
      <c r="C362" s="1" t="s">
        <v>15</v>
      </c>
      <c r="E362" s="1" t="s">
        <v>229</v>
      </c>
      <c r="F362" t="s">
        <v>29</v>
      </c>
      <c r="G362">
        <v>3</v>
      </c>
      <c r="H362">
        <v>82.667000000000002</v>
      </c>
      <c r="I362">
        <v>6.3512439999999994</v>
      </c>
      <c r="J362">
        <v>3</v>
      </c>
      <c r="K362">
        <v>66.667000000000002</v>
      </c>
      <c r="L362">
        <v>10.391999999999999</v>
      </c>
    </row>
    <row r="364" spans="1:14" x14ac:dyDescent="0.25">
      <c r="F364" t="s">
        <v>373</v>
      </c>
      <c r="G364" t="s">
        <v>374</v>
      </c>
      <c r="H364" t="s">
        <v>375</v>
      </c>
      <c r="I364" t="s">
        <v>376</v>
      </c>
      <c r="J364" t="s">
        <v>377</v>
      </c>
      <c r="K364" t="s">
        <v>378</v>
      </c>
      <c r="M364" t="s">
        <v>379</v>
      </c>
      <c r="N364" t="s">
        <v>380</v>
      </c>
    </row>
    <row r="365" spans="1:14" x14ac:dyDescent="0.25">
      <c r="E365">
        <v>1</v>
      </c>
      <c r="F365">
        <v>22.332999999999998</v>
      </c>
      <c r="G365">
        <v>137.786</v>
      </c>
      <c r="H365">
        <v>40</v>
      </c>
      <c r="I365">
        <v>213.333</v>
      </c>
      <c r="J365">
        <v>-90</v>
      </c>
      <c r="K365">
        <v>66.667000000000002</v>
      </c>
      <c r="M365" s="9">
        <f>K365</f>
        <v>66.667000000000002</v>
      </c>
      <c r="N365">
        <f>1.732*K367</f>
        <v>10.391999999999999</v>
      </c>
    </row>
    <row r="366" spans="1:14" x14ac:dyDescent="0.25">
      <c r="E366">
        <v>2</v>
      </c>
      <c r="F366">
        <v>27.667000000000002</v>
      </c>
      <c r="G366">
        <v>53.36</v>
      </c>
      <c r="H366">
        <v>41</v>
      </c>
      <c r="I366">
        <v>140.667</v>
      </c>
      <c r="J366">
        <v>-90</v>
      </c>
      <c r="K366">
        <v>82.667000000000002</v>
      </c>
      <c r="M366" s="9">
        <f>K366</f>
        <v>82.667000000000002</v>
      </c>
      <c r="N366">
        <f>1.732*K368</f>
        <v>6.3512439999999994</v>
      </c>
    </row>
    <row r="367" spans="1:14" x14ac:dyDescent="0.25">
      <c r="E367">
        <v>3</v>
      </c>
      <c r="F367">
        <v>2.1110000000000002</v>
      </c>
      <c r="G367">
        <v>57.368000000000002</v>
      </c>
      <c r="H367">
        <v>30.332999999999998</v>
      </c>
      <c r="I367">
        <v>70.332999999999998</v>
      </c>
      <c r="J367">
        <v>-90</v>
      </c>
      <c r="K367">
        <v>6</v>
      </c>
    </row>
    <row r="368" spans="1:14" x14ac:dyDescent="0.25">
      <c r="E368">
        <v>4</v>
      </c>
      <c r="F368">
        <v>1.333</v>
      </c>
      <c r="G368">
        <v>54.722000000000001</v>
      </c>
      <c r="H368">
        <v>32.667000000000002</v>
      </c>
      <c r="I368">
        <v>87</v>
      </c>
      <c r="J368">
        <v>-90</v>
      </c>
      <c r="K368">
        <v>3.6669999999999998</v>
      </c>
    </row>
    <row r="372" spans="1:14" s="1" customFormat="1" x14ac:dyDescent="0.25">
      <c r="A372" s="1">
        <v>33</v>
      </c>
      <c r="B372" s="1" t="s">
        <v>243</v>
      </c>
      <c r="C372" s="1" t="s">
        <v>65</v>
      </c>
      <c r="E372" s="1" t="s">
        <v>245</v>
      </c>
      <c r="F372" t="s">
        <v>29</v>
      </c>
      <c r="G372">
        <v>3</v>
      </c>
      <c r="H372">
        <v>40.469000000000001</v>
      </c>
      <c r="I372">
        <v>0</v>
      </c>
      <c r="J372">
        <v>3</v>
      </c>
      <c r="K372" s="1">
        <v>54.194000000000003</v>
      </c>
      <c r="L372" s="1">
        <v>1.219328</v>
      </c>
    </row>
    <row r="374" spans="1:14" x14ac:dyDescent="0.25">
      <c r="F374" t="s">
        <v>373</v>
      </c>
      <c r="G374" t="s">
        <v>374</v>
      </c>
      <c r="H374" t="s">
        <v>375</v>
      </c>
      <c r="I374" t="s">
        <v>376</v>
      </c>
      <c r="J374" t="s">
        <v>377</v>
      </c>
      <c r="K374" t="s">
        <v>378</v>
      </c>
      <c r="M374" t="s">
        <v>379</v>
      </c>
      <c r="N374" t="s">
        <v>380</v>
      </c>
    </row>
    <row r="375" spans="1:14" x14ac:dyDescent="0.25">
      <c r="E375">
        <v>1</v>
      </c>
      <c r="F375">
        <v>7.1520000000000001</v>
      </c>
      <c r="G375">
        <v>2.0169999999999999</v>
      </c>
      <c r="H375">
        <v>0</v>
      </c>
      <c r="I375">
        <v>155</v>
      </c>
      <c r="J375">
        <v>-90</v>
      </c>
      <c r="K375">
        <v>40.469000000000001</v>
      </c>
      <c r="M375" s="9">
        <f>K375</f>
        <v>40.469000000000001</v>
      </c>
      <c r="N375">
        <f>1.732*K377</f>
        <v>0</v>
      </c>
    </row>
    <row r="376" spans="1:14" x14ac:dyDescent="0.25">
      <c r="E376">
        <v>2</v>
      </c>
      <c r="F376">
        <v>9.5660000000000007</v>
      </c>
      <c r="G376">
        <v>12.776999999999999</v>
      </c>
      <c r="H376">
        <v>0</v>
      </c>
      <c r="I376">
        <v>35</v>
      </c>
      <c r="J376">
        <v>-90</v>
      </c>
      <c r="K376">
        <v>54.194000000000003</v>
      </c>
      <c r="M376" s="9">
        <f>K376</f>
        <v>54.194000000000003</v>
      </c>
      <c r="N376">
        <f>1.732*K378</f>
        <v>1.219328</v>
      </c>
    </row>
    <row r="377" spans="1:14" x14ac:dyDescent="0.25">
      <c r="E377">
        <v>3</v>
      </c>
      <c r="F377">
        <v>10240.624</v>
      </c>
      <c r="G377">
        <v>219.18899999999999</v>
      </c>
      <c r="H377">
        <v>0</v>
      </c>
      <c r="I377">
        <v>255</v>
      </c>
      <c r="J377">
        <v>0</v>
      </c>
      <c r="K377">
        <v>0</v>
      </c>
    </row>
    <row r="378" spans="1:14" x14ac:dyDescent="0.25">
      <c r="E378">
        <v>4</v>
      </c>
      <c r="F378">
        <v>0.155</v>
      </c>
      <c r="G378">
        <v>109.2</v>
      </c>
      <c r="H378">
        <v>68</v>
      </c>
      <c r="I378">
        <v>127</v>
      </c>
      <c r="J378">
        <v>-90</v>
      </c>
      <c r="K378">
        <v>0.70399999999999996</v>
      </c>
    </row>
    <row r="384" spans="1:14" s="1" customFormat="1" x14ac:dyDescent="0.25">
      <c r="A384" s="1">
        <v>34</v>
      </c>
      <c r="B384" s="1" t="s">
        <v>260</v>
      </c>
      <c r="C384" s="1" t="s">
        <v>16</v>
      </c>
      <c r="E384" s="1" t="s">
        <v>262</v>
      </c>
      <c r="F384" t="s">
        <v>29</v>
      </c>
      <c r="G384">
        <v>3</v>
      </c>
      <c r="H384">
        <v>15.603</v>
      </c>
      <c r="I384">
        <v>0</v>
      </c>
      <c r="J384">
        <v>3</v>
      </c>
      <c r="K384">
        <v>23.617000000000001</v>
      </c>
      <c r="L384">
        <v>0.85907199999999995</v>
      </c>
    </row>
    <row r="386" spans="1:14" x14ac:dyDescent="0.25">
      <c r="F386" t="s">
        <v>373</v>
      </c>
      <c r="G386" t="s">
        <v>374</v>
      </c>
      <c r="H386" t="s">
        <v>375</v>
      </c>
      <c r="I386" t="s">
        <v>376</v>
      </c>
      <c r="J386" t="s">
        <v>377</v>
      </c>
      <c r="K386" t="s">
        <v>378</v>
      </c>
      <c r="M386" t="s">
        <v>379</v>
      </c>
      <c r="N386" t="s">
        <v>380</v>
      </c>
    </row>
    <row r="387" spans="1:14" x14ac:dyDescent="0.25">
      <c r="E387">
        <v>1</v>
      </c>
      <c r="F387">
        <v>1.68</v>
      </c>
      <c r="G387">
        <v>95.947000000000003</v>
      </c>
      <c r="H387">
        <v>0</v>
      </c>
      <c r="I387">
        <v>106</v>
      </c>
      <c r="J387">
        <v>-90</v>
      </c>
      <c r="K387">
        <v>23.617000000000001</v>
      </c>
      <c r="M387" s="9">
        <f>K387</f>
        <v>23.617000000000001</v>
      </c>
      <c r="N387">
        <f>1.732*K389</f>
        <v>0.85907199999999995</v>
      </c>
    </row>
    <row r="388" spans="1:14" x14ac:dyDescent="0.25">
      <c r="E388">
        <v>2</v>
      </c>
      <c r="F388">
        <v>1.1120000000000001</v>
      </c>
      <c r="G388">
        <v>1.0660000000000001</v>
      </c>
      <c r="H388">
        <v>0</v>
      </c>
      <c r="I388">
        <v>170.667</v>
      </c>
      <c r="J388">
        <v>-90</v>
      </c>
      <c r="K388">
        <v>15.603</v>
      </c>
      <c r="M388" s="9">
        <f>K388</f>
        <v>15.603</v>
      </c>
      <c r="N388">
        <f>1.732*K390</f>
        <v>0</v>
      </c>
    </row>
    <row r="389" spans="1:14" x14ac:dyDescent="0.25">
      <c r="E389">
        <v>3</v>
      </c>
      <c r="F389">
        <v>0.04</v>
      </c>
      <c r="G389">
        <v>0</v>
      </c>
      <c r="H389">
        <v>0</v>
      </c>
      <c r="I389">
        <v>0</v>
      </c>
      <c r="J389">
        <v>-90</v>
      </c>
      <c r="K389">
        <v>0.496</v>
      </c>
    </row>
    <row r="390" spans="1:14" x14ac:dyDescent="0.25">
      <c r="E390">
        <v>4</v>
      </c>
      <c r="F390">
        <v>1491.796</v>
      </c>
      <c r="G390">
        <v>213.77699999999999</v>
      </c>
      <c r="H390">
        <v>0</v>
      </c>
      <c r="I390">
        <v>255</v>
      </c>
      <c r="J390">
        <v>0</v>
      </c>
      <c r="K390">
        <v>0</v>
      </c>
    </row>
    <row r="394" spans="1:14" s="1" customFormat="1" x14ac:dyDescent="0.25">
      <c r="A394" s="1">
        <v>37</v>
      </c>
      <c r="B394" s="1" t="s">
        <v>292</v>
      </c>
      <c r="C394" s="1" t="s">
        <v>295</v>
      </c>
      <c r="E394" s="1" t="s">
        <v>294</v>
      </c>
      <c r="F394" t="s">
        <v>29</v>
      </c>
      <c r="G394">
        <v>3</v>
      </c>
      <c r="H394">
        <v>8.2870000000000008</v>
      </c>
      <c r="I394">
        <v>1.9952639999999999</v>
      </c>
      <c r="J394">
        <v>3</v>
      </c>
      <c r="K394">
        <v>1.264</v>
      </c>
      <c r="L394">
        <v>0.24248000000000003</v>
      </c>
    </row>
    <row r="396" spans="1:14" x14ac:dyDescent="0.25">
      <c r="F396" t="s">
        <v>373</v>
      </c>
      <c r="G396" t="s">
        <v>374</v>
      </c>
      <c r="H396" t="s">
        <v>375</v>
      </c>
      <c r="I396" t="s">
        <v>376</v>
      </c>
      <c r="J396" t="s">
        <v>377</v>
      </c>
      <c r="K396" t="s">
        <v>378</v>
      </c>
      <c r="M396" t="s">
        <v>379</v>
      </c>
      <c r="N396" t="s">
        <v>380</v>
      </c>
    </row>
    <row r="397" spans="1:14" x14ac:dyDescent="0.25">
      <c r="E397">
        <v>1</v>
      </c>
      <c r="F397">
        <v>3.5999999999999997E-2</v>
      </c>
      <c r="G397">
        <v>30.803999999999998</v>
      </c>
      <c r="H397">
        <v>23.667000000000002</v>
      </c>
      <c r="I397">
        <v>77</v>
      </c>
      <c r="J397">
        <v>-90</v>
      </c>
      <c r="K397">
        <v>1.264</v>
      </c>
      <c r="M397" s="9">
        <f>K397</f>
        <v>1.264</v>
      </c>
      <c r="N397">
        <f>1.732*K399</f>
        <v>0.24248000000000003</v>
      </c>
    </row>
    <row r="398" spans="1:14" x14ac:dyDescent="0.25">
      <c r="E398">
        <v>2</v>
      </c>
      <c r="F398">
        <v>0.23400000000000001</v>
      </c>
      <c r="G398">
        <v>157.27099999999999</v>
      </c>
      <c r="H398">
        <v>28.332999999999998</v>
      </c>
      <c r="I398">
        <v>181</v>
      </c>
      <c r="J398">
        <v>-90</v>
      </c>
      <c r="K398">
        <v>8.2870000000000008</v>
      </c>
      <c r="M398" s="9">
        <f>K398</f>
        <v>8.2870000000000008</v>
      </c>
      <c r="N398">
        <f>1.732*K400</f>
        <v>1.9952639999999999</v>
      </c>
    </row>
    <row r="399" spans="1:14" x14ac:dyDescent="0.25">
      <c r="E399">
        <v>3</v>
      </c>
      <c r="F399">
        <v>5.0000000000000001E-3</v>
      </c>
      <c r="G399">
        <v>33.222000000000001</v>
      </c>
      <c r="H399">
        <v>30</v>
      </c>
      <c r="I399">
        <v>40.667000000000002</v>
      </c>
      <c r="J399">
        <v>-90</v>
      </c>
      <c r="K399">
        <v>0.14000000000000001</v>
      </c>
    </row>
    <row r="400" spans="1:14" x14ac:dyDescent="0.25">
      <c r="E400">
        <v>4</v>
      </c>
      <c r="F400">
        <v>3.3000000000000002E-2</v>
      </c>
      <c r="G400">
        <v>31.817</v>
      </c>
      <c r="H400">
        <v>24.667000000000002</v>
      </c>
      <c r="I400">
        <v>104.333</v>
      </c>
      <c r="J400">
        <v>-90</v>
      </c>
      <c r="K400">
        <v>1.1519999999999999</v>
      </c>
    </row>
    <row r="406" spans="1:14" s="1" customFormat="1" x14ac:dyDescent="0.25">
      <c r="A406" s="1">
        <v>38</v>
      </c>
      <c r="B406" s="1" t="s">
        <v>297</v>
      </c>
      <c r="C406" s="1" t="s">
        <v>298</v>
      </c>
      <c r="D406" t="s">
        <v>299</v>
      </c>
      <c r="E406" s="1" t="s">
        <v>295</v>
      </c>
      <c r="F406" t="s">
        <v>29</v>
      </c>
      <c r="G406">
        <v>3</v>
      </c>
      <c r="H406">
        <v>3.3</v>
      </c>
      <c r="I406">
        <f>0.5*1.732</f>
        <v>0.86599999999999999</v>
      </c>
      <c r="J406">
        <v>3</v>
      </c>
      <c r="K406" s="1">
        <v>1</v>
      </c>
      <c r="L406" s="1">
        <f>0.2*1.732</f>
        <v>0.34640000000000004</v>
      </c>
    </row>
    <row r="408" spans="1:14" s="1" customFormat="1" x14ac:dyDescent="0.25">
      <c r="A408" s="1">
        <v>39</v>
      </c>
      <c r="B408" s="1" t="s">
        <v>305</v>
      </c>
      <c r="C408" s="1" t="s">
        <v>295</v>
      </c>
      <c r="E408" s="1" t="s">
        <v>307</v>
      </c>
      <c r="F408" t="s">
        <v>29</v>
      </c>
      <c r="G408">
        <v>3</v>
      </c>
      <c r="H408">
        <v>19.901</v>
      </c>
      <c r="I408">
        <v>1.2349159999999999</v>
      </c>
      <c r="J408">
        <v>3</v>
      </c>
      <c r="K408">
        <v>11.678000000000001</v>
      </c>
      <c r="L408">
        <v>0.94913600000000009</v>
      </c>
    </row>
    <row r="410" spans="1:14" x14ac:dyDescent="0.25">
      <c r="F410" t="s">
        <v>373</v>
      </c>
      <c r="G410" t="s">
        <v>374</v>
      </c>
      <c r="H410" t="s">
        <v>375</v>
      </c>
      <c r="I410" t="s">
        <v>376</v>
      </c>
      <c r="J410" t="s">
        <v>377</v>
      </c>
      <c r="K410" t="s">
        <v>378</v>
      </c>
      <c r="M410" t="s">
        <v>379</v>
      </c>
      <c r="N410" t="s">
        <v>380</v>
      </c>
    </row>
    <row r="411" spans="1:14" x14ac:dyDescent="0.25">
      <c r="E411">
        <v>1</v>
      </c>
      <c r="F411">
        <v>1.0940000000000001</v>
      </c>
      <c r="G411">
        <v>0.874</v>
      </c>
      <c r="H411">
        <v>0</v>
      </c>
      <c r="I411">
        <v>157</v>
      </c>
      <c r="J411">
        <v>-90</v>
      </c>
      <c r="K411">
        <v>19.901</v>
      </c>
      <c r="M411" s="9">
        <f>K411</f>
        <v>19.901</v>
      </c>
      <c r="N411">
        <f>1.732*K413</f>
        <v>1.2349159999999999</v>
      </c>
    </row>
    <row r="412" spans="1:14" x14ac:dyDescent="0.25">
      <c r="E412">
        <v>2</v>
      </c>
      <c r="F412">
        <v>0.64300000000000002</v>
      </c>
      <c r="G412">
        <v>7.9000000000000001E-2</v>
      </c>
      <c r="H412">
        <v>0</v>
      </c>
      <c r="I412">
        <v>17</v>
      </c>
      <c r="J412">
        <v>-90</v>
      </c>
      <c r="K412">
        <v>11.678000000000001</v>
      </c>
      <c r="M412" s="9">
        <f>K412</f>
        <v>11.678000000000001</v>
      </c>
      <c r="N412">
        <f>1.732*K414</f>
        <v>0.94913600000000009</v>
      </c>
    </row>
    <row r="413" spans="1:14" x14ac:dyDescent="0.25">
      <c r="E413">
        <v>3</v>
      </c>
      <c r="F413">
        <v>4.2000000000000003E-2</v>
      </c>
      <c r="G413">
        <v>10</v>
      </c>
      <c r="H413">
        <v>0</v>
      </c>
      <c r="I413">
        <v>14</v>
      </c>
      <c r="J413">
        <v>-90</v>
      </c>
      <c r="K413">
        <v>0.71299999999999997</v>
      </c>
    </row>
    <row r="414" spans="1:14" x14ac:dyDescent="0.25">
      <c r="E414">
        <v>4</v>
      </c>
      <c r="F414">
        <v>3.3000000000000002E-2</v>
      </c>
      <c r="G414">
        <v>80.090999999999994</v>
      </c>
      <c r="H414">
        <v>0</v>
      </c>
      <c r="I414">
        <v>136</v>
      </c>
      <c r="J414">
        <v>-90</v>
      </c>
      <c r="K414">
        <v>0.54800000000000004</v>
      </c>
    </row>
    <row r="416" spans="1:14" s="1" customFormat="1" x14ac:dyDescent="0.25">
      <c r="A416" s="1">
        <v>40</v>
      </c>
      <c r="B416" s="1" t="s">
        <v>309</v>
      </c>
      <c r="C416" s="1" t="s">
        <v>15</v>
      </c>
      <c r="E416" s="1" t="s">
        <v>52</v>
      </c>
      <c r="F416" t="s">
        <v>29</v>
      </c>
      <c r="G416">
        <v>3</v>
      </c>
      <c r="H416">
        <v>31.18</v>
      </c>
      <c r="I416">
        <v>1.702556</v>
      </c>
      <c r="J416">
        <v>3</v>
      </c>
      <c r="K416" s="1">
        <v>27.247</v>
      </c>
      <c r="L416" s="1">
        <v>4.8651879999999998</v>
      </c>
    </row>
    <row r="417" spans="1:14" x14ac:dyDescent="0.25">
      <c r="B417" s="1" t="s">
        <v>309</v>
      </c>
      <c r="C417" s="1" t="s">
        <v>15</v>
      </c>
      <c r="D417" s="1"/>
      <c r="E417" s="1" t="s">
        <v>39</v>
      </c>
      <c r="F417" t="s">
        <v>29</v>
      </c>
      <c r="G417">
        <v>3</v>
      </c>
      <c r="H417">
        <v>33.707999999999998</v>
      </c>
      <c r="I417">
        <v>5.8385720000000001</v>
      </c>
      <c r="J417">
        <v>3</v>
      </c>
      <c r="K417">
        <v>27.247</v>
      </c>
      <c r="L417">
        <v>4.8651879999999998</v>
      </c>
    </row>
    <row r="419" spans="1:14" x14ac:dyDescent="0.25">
      <c r="F419" t="s">
        <v>373</v>
      </c>
      <c r="G419" t="s">
        <v>374</v>
      </c>
      <c r="H419" t="s">
        <v>375</v>
      </c>
      <c r="I419" t="s">
        <v>376</v>
      </c>
      <c r="J419" t="s">
        <v>377</v>
      </c>
      <c r="K419" t="s">
        <v>378</v>
      </c>
      <c r="M419" t="s">
        <v>379</v>
      </c>
      <c r="N419" t="s">
        <v>380</v>
      </c>
    </row>
    <row r="420" spans="1:14" x14ac:dyDescent="0.25">
      <c r="E420">
        <v>1</v>
      </c>
      <c r="F420">
        <v>3.847</v>
      </c>
      <c r="G420">
        <v>108.73</v>
      </c>
      <c r="H420">
        <v>4</v>
      </c>
      <c r="I420">
        <v>119.667</v>
      </c>
      <c r="J420">
        <v>-90</v>
      </c>
      <c r="K420">
        <v>27.247</v>
      </c>
      <c r="M420" s="9">
        <f>K420</f>
        <v>27.247</v>
      </c>
      <c r="N420">
        <f>1.732*K423</f>
        <v>4.8651879999999998</v>
      </c>
    </row>
    <row r="421" spans="1:14" x14ac:dyDescent="0.25">
      <c r="E421">
        <v>2</v>
      </c>
      <c r="F421">
        <v>4.399</v>
      </c>
      <c r="G421">
        <v>86.972999999999999</v>
      </c>
      <c r="H421">
        <v>6</v>
      </c>
      <c r="I421">
        <v>112</v>
      </c>
      <c r="J421">
        <v>-90</v>
      </c>
      <c r="K421">
        <v>31.18</v>
      </c>
      <c r="M421" s="9">
        <f>K421</f>
        <v>31.18</v>
      </c>
      <c r="N421">
        <f>1.732*K424</f>
        <v>1.702556</v>
      </c>
    </row>
    <row r="422" spans="1:14" x14ac:dyDescent="0.25">
      <c r="E422">
        <v>3</v>
      </c>
      <c r="F422">
        <v>4.7539999999999996</v>
      </c>
      <c r="G422">
        <v>55.713999999999999</v>
      </c>
      <c r="H422">
        <v>1</v>
      </c>
      <c r="I422">
        <v>178.333</v>
      </c>
      <c r="J422">
        <v>-90</v>
      </c>
      <c r="K422">
        <v>33.707999999999998</v>
      </c>
      <c r="M422">
        <f>K422</f>
        <v>33.707999999999998</v>
      </c>
      <c r="N422">
        <f>1.732*K425</f>
        <v>5.8385720000000001</v>
      </c>
    </row>
    <row r="423" spans="1:14" x14ac:dyDescent="0.25">
      <c r="E423">
        <v>4</v>
      </c>
      <c r="F423">
        <v>0.41399999999999998</v>
      </c>
      <c r="G423">
        <v>54.889000000000003</v>
      </c>
      <c r="H423">
        <v>0</v>
      </c>
      <c r="I423">
        <v>73.667000000000002</v>
      </c>
      <c r="J423">
        <v>-90</v>
      </c>
      <c r="K423">
        <v>2.8090000000000002</v>
      </c>
    </row>
    <row r="424" spans="1:14" x14ac:dyDescent="0.25">
      <c r="E424">
        <v>5</v>
      </c>
      <c r="F424">
        <v>0.158</v>
      </c>
      <c r="G424">
        <v>95.292000000000002</v>
      </c>
      <c r="H424">
        <v>17.332999999999998</v>
      </c>
      <c r="I424">
        <v>197</v>
      </c>
      <c r="J424">
        <v>-90</v>
      </c>
      <c r="K424">
        <v>0.98299999999999998</v>
      </c>
    </row>
    <row r="425" spans="1:14" x14ac:dyDescent="0.25">
      <c r="E425">
        <v>6</v>
      </c>
      <c r="F425">
        <v>0.49299999999999999</v>
      </c>
      <c r="G425">
        <v>83.48</v>
      </c>
      <c r="H425">
        <v>8.3330000000000002</v>
      </c>
      <c r="I425">
        <v>113</v>
      </c>
      <c r="J425">
        <v>-90</v>
      </c>
      <c r="K425">
        <v>3.371</v>
      </c>
    </row>
    <row r="429" spans="1:14" s="1" customFormat="1" x14ac:dyDescent="0.25">
      <c r="A429" s="1">
        <v>41</v>
      </c>
      <c r="B429" s="1" t="s">
        <v>311</v>
      </c>
      <c r="C429" s="1" t="s">
        <v>295</v>
      </c>
      <c r="E429" s="1" t="s">
        <v>299</v>
      </c>
      <c r="F429" t="s">
        <v>29</v>
      </c>
      <c r="G429">
        <v>3</v>
      </c>
      <c r="H429">
        <v>3.601</v>
      </c>
      <c r="I429">
        <v>3.2908E-2</v>
      </c>
      <c r="J429">
        <v>3</v>
      </c>
      <c r="K429" s="1">
        <v>0.996</v>
      </c>
      <c r="L429" s="1">
        <v>0</v>
      </c>
    </row>
    <row r="431" spans="1:14" x14ac:dyDescent="0.25">
      <c r="F431" t="s">
        <v>373</v>
      </c>
      <c r="G431" t="s">
        <v>374</v>
      </c>
      <c r="H431" t="s">
        <v>375</v>
      </c>
      <c r="I431" t="s">
        <v>376</v>
      </c>
      <c r="J431" t="s">
        <v>377</v>
      </c>
      <c r="K431" t="s">
        <v>378</v>
      </c>
      <c r="M431" t="s">
        <v>379</v>
      </c>
      <c r="N431" t="s">
        <v>380</v>
      </c>
    </row>
    <row r="432" spans="1:14" x14ac:dyDescent="0.25">
      <c r="E432">
        <v>1</v>
      </c>
      <c r="F432">
        <v>5.0000000000000001E-3</v>
      </c>
      <c r="G432">
        <v>80.131</v>
      </c>
      <c r="H432">
        <v>51</v>
      </c>
      <c r="I432">
        <v>153</v>
      </c>
      <c r="J432">
        <v>-90</v>
      </c>
      <c r="K432">
        <v>0.996</v>
      </c>
      <c r="M432" s="9">
        <f>K432</f>
        <v>0.996</v>
      </c>
      <c r="N432">
        <f>1.732*K434</f>
        <v>0</v>
      </c>
    </row>
    <row r="433" spans="1:14" x14ac:dyDescent="0.25">
      <c r="E433">
        <v>2</v>
      </c>
      <c r="F433">
        <v>1.7999999999999999E-2</v>
      </c>
      <c r="G433">
        <v>142.30099999999999</v>
      </c>
      <c r="H433">
        <v>102</v>
      </c>
      <c r="I433">
        <v>221</v>
      </c>
      <c r="J433">
        <v>-90</v>
      </c>
      <c r="K433">
        <v>3.601</v>
      </c>
      <c r="M433" s="9">
        <f>K433</f>
        <v>3.601</v>
      </c>
      <c r="N433">
        <f>1.732*K435</f>
        <v>3.2908E-2</v>
      </c>
    </row>
    <row r="434" spans="1:14" x14ac:dyDescent="0.25">
      <c r="E434">
        <v>3</v>
      </c>
      <c r="F434">
        <v>17.141999999999999</v>
      </c>
      <c r="G434">
        <v>234.47900000000001</v>
      </c>
      <c r="H434">
        <v>9</v>
      </c>
      <c r="I434">
        <v>255</v>
      </c>
      <c r="J434">
        <v>0</v>
      </c>
      <c r="K434">
        <v>0</v>
      </c>
    </row>
    <row r="435" spans="1:14" x14ac:dyDescent="0.25">
      <c r="E435">
        <v>4</v>
      </c>
      <c r="F435" s="6">
        <v>1.181E-4</v>
      </c>
      <c r="G435">
        <v>170</v>
      </c>
      <c r="H435">
        <v>153</v>
      </c>
      <c r="I435">
        <v>187</v>
      </c>
      <c r="J435">
        <v>-90</v>
      </c>
      <c r="K435">
        <v>1.9E-2</v>
      </c>
    </row>
    <row r="439" spans="1:14" s="1" customFormat="1" x14ac:dyDescent="0.25">
      <c r="A439" s="1">
        <v>42</v>
      </c>
      <c r="B439" s="1" t="s">
        <v>311</v>
      </c>
      <c r="C439" s="1" t="s">
        <v>295</v>
      </c>
      <c r="E439" s="1" t="s">
        <v>315</v>
      </c>
      <c r="F439" t="s">
        <v>29</v>
      </c>
      <c r="G439">
        <v>3</v>
      </c>
      <c r="H439">
        <v>0.436</v>
      </c>
      <c r="I439">
        <v>0.16453999999999999</v>
      </c>
      <c r="J439">
        <v>3</v>
      </c>
      <c r="K439" s="1">
        <v>1.1180000000000001</v>
      </c>
      <c r="L439" s="1">
        <v>8.8331999999999994E-2</v>
      </c>
    </row>
    <row r="441" spans="1:14" x14ac:dyDescent="0.25">
      <c r="F441" t="s">
        <v>373</v>
      </c>
      <c r="G441" t="s">
        <v>374</v>
      </c>
      <c r="H441" t="s">
        <v>375</v>
      </c>
      <c r="I441" t="s">
        <v>376</v>
      </c>
      <c r="J441" t="s">
        <v>377</v>
      </c>
      <c r="K441" t="s">
        <v>378</v>
      </c>
      <c r="M441" t="s">
        <v>379</v>
      </c>
      <c r="N441" t="s">
        <v>380</v>
      </c>
    </row>
    <row r="442" spans="1:14" x14ac:dyDescent="0.25">
      <c r="E442">
        <v>1</v>
      </c>
      <c r="F442">
        <v>4.0000000000000001E-3</v>
      </c>
      <c r="G442">
        <v>167.35300000000001</v>
      </c>
      <c r="H442">
        <v>137.333</v>
      </c>
      <c r="I442">
        <v>200</v>
      </c>
      <c r="J442">
        <v>-90</v>
      </c>
      <c r="K442">
        <v>1.1180000000000001</v>
      </c>
      <c r="M442" s="9">
        <f>K442</f>
        <v>1.1180000000000001</v>
      </c>
      <c r="N442">
        <f>1.732*K444</f>
        <v>8.8331999999999994E-2</v>
      </c>
    </row>
    <row r="443" spans="1:14" x14ac:dyDescent="0.25">
      <c r="E443">
        <v>2</v>
      </c>
      <c r="F443">
        <v>1E-3</v>
      </c>
      <c r="G443">
        <v>100.54600000000001</v>
      </c>
      <c r="H443">
        <v>87.332999999999998</v>
      </c>
      <c r="I443">
        <v>206</v>
      </c>
      <c r="J443">
        <v>-90</v>
      </c>
      <c r="K443">
        <v>0.436</v>
      </c>
      <c r="M443" s="9">
        <f>K443</f>
        <v>0.436</v>
      </c>
      <c r="N443">
        <f>1.732*K445</f>
        <v>0.16453999999999999</v>
      </c>
    </row>
    <row r="444" spans="1:14" x14ac:dyDescent="0.25">
      <c r="E444">
        <v>3</v>
      </c>
      <c r="F444" s="6">
        <v>1.8259999999999999E-4</v>
      </c>
      <c r="G444">
        <v>20.728999999999999</v>
      </c>
      <c r="H444">
        <v>0</v>
      </c>
      <c r="I444">
        <v>93</v>
      </c>
      <c r="J444">
        <v>-90</v>
      </c>
      <c r="K444">
        <v>5.0999999999999997E-2</v>
      </c>
    </row>
    <row r="445" spans="1:14" x14ac:dyDescent="0.25">
      <c r="E445">
        <v>4</v>
      </c>
      <c r="F445" s="6">
        <v>3.3100000000000002E-4</v>
      </c>
      <c r="G445">
        <v>108.04600000000001</v>
      </c>
      <c r="H445">
        <v>19</v>
      </c>
      <c r="I445">
        <v>129</v>
      </c>
      <c r="J445">
        <v>-90</v>
      </c>
      <c r="K445">
        <v>9.5000000000000001E-2</v>
      </c>
    </row>
    <row r="448" spans="1:14" s="1" customFormat="1" x14ac:dyDescent="0.25">
      <c r="A448" s="1">
        <v>43</v>
      </c>
      <c r="B448" s="1" t="s">
        <v>317</v>
      </c>
      <c r="C448" s="1" t="s">
        <v>295</v>
      </c>
      <c r="E448" s="1" t="s">
        <v>319</v>
      </c>
      <c r="F448" t="s">
        <v>29</v>
      </c>
      <c r="G448">
        <v>3</v>
      </c>
      <c r="H448">
        <v>117.26600000000001</v>
      </c>
      <c r="I448">
        <v>24.298227999999998</v>
      </c>
      <c r="J448">
        <v>3</v>
      </c>
      <c r="K448" s="1">
        <v>74.459999999999994</v>
      </c>
      <c r="L448" s="1">
        <v>11.83822</v>
      </c>
    </row>
    <row r="450" spans="1:14" x14ac:dyDescent="0.25">
      <c r="F450" t="s">
        <v>373</v>
      </c>
      <c r="G450" t="s">
        <v>374</v>
      </c>
      <c r="H450" t="s">
        <v>375</v>
      </c>
      <c r="I450" t="s">
        <v>376</v>
      </c>
      <c r="J450" t="s">
        <v>377</v>
      </c>
      <c r="K450" t="s">
        <v>378</v>
      </c>
      <c r="M450" t="s">
        <v>379</v>
      </c>
      <c r="N450" t="s">
        <v>380</v>
      </c>
    </row>
    <row r="451" spans="1:14" x14ac:dyDescent="0.25">
      <c r="E451">
        <v>1</v>
      </c>
      <c r="F451">
        <v>26.914000000000001</v>
      </c>
      <c r="G451">
        <v>31.471</v>
      </c>
      <c r="H451">
        <v>8</v>
      </c>
      <c r="I451">
        <v>134</v>
      </c>
      <c r="J451">
        <v>-90</v>
      </c>
      <c r="K451">
        <v>74.459999999999994</v>
      </c>
      <c r="M451" s="9">
        <f>K451</f>
        <v>74.459999999999994</v>
      </c>
      <c r="N451">
        <f>1.732*K453</f>
        <v>11.83822</v>
      </c>
    </row>
    <row r="452" spans="1:14" x14ac:dyDescent="0.25">
      <c r="E452">
        <v>2</v>
      </c>
      <c r="F452">
        <v>42.311</v>
      </c>
      <c r="G452">
        <v>2.0579999999999998</v>
      </c>
      <c r="H452">
        <v>0</v>
      </c>
      <c r="I452">
        <v>157</v>
      </c>
      <c r="J452">
        <v>-90</v>
      </c>
      <c r="K452">
        <v>117.26600000000001</v>
      </c>
      <c r="M452" s="9">
        <f>K452</f>
        <v>117.26600000000001</v>
      </c>
      <c r="N452">
        <f>1.732*K454</f>
        <v>24.298227999999998</v>
      </c>
    </row>
    <row r="453" spans="1:14" x14ac:dyDescent="0.25">
      <c r="E453">
        <v>3</v>
      </c>
      <c r="F453">
        <v>2.5880000000000001</v>
      </c>
      <c r="G453">
        <v>153.4</v>
      </c>
      <c r="H453">
        <v>101</v>
      </c>
      <c r="I453">
        <v>164</v>
      </c>
      <c r="J453">
        <v>-90</v>
      </c>
      <c r="K453">
        <v>6.835</v>
      </c>
    </row>
    <row r="454" spans="1:14" x14ac:dyDescent="0.25">
      <c r="E454">
        <v>4</v>
      </c>
      <c r="F454">
        <v>5.1760000000000002</v>
      </c>
      <c r="G454">
        <v>181.47499999999999</v>
      </c>
      <c r="H454">
        <v>0</v>
      </c>
      <c r="I454">
        <v>204</v>
      </c>
      <c r="J454">
        <v>-90</v>
      </c>
      <c r="K454">
        <v>14.029</v>
      </c>
    </row>
    <row r="456" spans="1:14" ht="17.25" customHeight="1" x14ac:dyDescent="0.25"/>
    <row r="457" spans="1:14" s="1" customFormat="1" x14ac:dyDescent="0.25">
      <c r="A457" s="1">
        <v>44</v>
      </c>
      <c r="B457" s="1" t="s">
        <v>321</v>
      </c>
      <c r="C457" s="1" t="s">
        <v>295</v>
      </c>
      <c r="E457" s="1" t="s">
        <v>322</v>
      </c>
      <c r="F457" t="s">
        <v>29</v>
      </c>
      <c r="G457">
        <v>3</v>
      </c>
      <c r="H457">
        <v>25.532</v>
      </c>
      <c r="I457">
        <v>4.4217959999999996</v>
      </c>
      <c r="J457">
        <v>3</v>
      </c>
      <c r="K457" s="1">
        <v>68.206999999999994</v>
      </c>
      <c r="L457" s="1">
        <v>8.8435919999999992</v>
      </c>
    </row>
    <row r="459" spans="1:14" x14ac:dyDescent="0.25">
      <c r="F459" t="s">
        <v>373</v>
      </c>
      <c r="G459" t="s">
        <v>374</v>
      </c>
      <c r="H459" t="s">
        <v>375</v>
      </c>
      <c r="I459" t="s">
        <v>376</v>
      </c>
      <c r="J459" t="s">
        <v>377</v>
      </c>
      <c r="K459" t="s">
        <v>378</v>
      </c>
      <c r="M459" t="s">
        <v>379</v>
      </c>
      <c r="N459" t="s">
        <v>380</v>
      </c>
    </row>
    <row r="460" spans="1:14" x14ac:dyDescent="0.25">
      <c r="E460">
        <v>1</v>
      </c>
      <c r="F460">
        <v>25.010999999999999</v>
      </c>
      <c r="G460">
        <v>62.957000000000001</v>
      </c>
      <c r="H460">
        <v>22</v>
      </c>
      <c r="I460">
        <v>140</v>
      </c>
      <c r="J460">
        <v>-90</v>
      </c>
      <c r="K460">
        <v>68.206999999999994</v>
      </c>
      <c r="M460" s="9">
        <f>K460</f>
        <v>68.206999999999994</v>
      </c>
      <c r="N460">
        <f>1.732*K462</f>
        <v>8.8435919999999992</v>
      </c>
    </row>
    <row r="461" spans="1:14" x14ac:dyDescent="0.25">
      <c r="E461">
        <v>2</v>
      </c>
      <c r="F461">
        <v>9.4459999999999997</v>
      </c>
      <c r="G461">
        <v>67.77</v>
      </c>
      <c r="H461">
        <v>22</v>
      </c>
      <c r="I461">
        <v>84.667000000000002</v>
      </c>
      <c r="J461">
        <v>-90</v>
      </c>
      <c r="K461">
        <v>25.532</v>
      </c>
      <c r="M461" s="9">
        <f>K461</f>
        <v>25.532</v>
      </c>
      <c r="N461">
        <f>1.732*K463</f>
        <v>4.4217959999999996</v>
      </c>
    </row>
    <row r="462" spans="1:14" x14ac:dyDescent="0.25">
      <c r="E462">
        <v>3</v>
      </c>
      <c r="F462">
        <v>1.996</v>
      </c>
      <c r="G462">
        <v>67.843999999999994</v>
      </c>
      <c r="H462">
        <v>33</v>
      </c>
      <c r="I462">
        <v>186.333</v>
      </c>
      <c r="J462">
        <v>-90</v>
      </c>
      <c r="K462">
        <v>5.1059999999999999</v>
      </c>
    </row>
    <row r="463" spans="1:14" x14ac:dyDescent="0.25">
      <c r="E463">
        <v>4</v>
      </c>
      <c r="F463">
        <v>1.0640000000000001</v>
      </c>
      <c r="G463">
        <v>178.208</v>
      </c>
      <c r="H463">
        <v>120.333</v>
      </c>
      <c r="I463">
        <v>239</v>
      </c>
      <c r="J463">
        <v>-90</v>
      </c>
      <c r="K463">
        <v>2.5529999999999999</v>
      </c>
    </row>
    <row r="468" spans="1:14" s="1" customFormat="1" x14ac:dyDescent="0.25">
      <c r="A468" s="1">
        <v>45</v>
      </c>
      <c r="B468" s="1" t="s">
        <v>323</v>
      </c>
      <c r="C468" s="1" t="s">
        <v>15</v>
      </c>
      <c r="E468" s="1" t="s">
        <v>325</v>
      </c>
      <c r="F468" t="s">
        <v>29</v>
      </c>
      <c r="G468">
        <v>3</v>
      </c>
      <c r="H468">
        <v>143.06</v>
      </c>
      <c r="I468">
        <v>18.490832000000001</v>
      </c>
      <c r="J468">
        <v>3</v>
      </c>
      <c r="K468" s="1">
        <v>101.068</v>
      </c>
      <c r="L468" s="1">
        <v>8.6288239999999998</v>
      </c>
    </row>
    <row r="470" spans="1:14" x14ac:dyDescent="0.25">
      <c r="F470" t="s">
        <v>373</v>
      </c>
      <c r="G470" t="s">
        <v>374</v>
      </c>
      <c r="H470" t="s">
        <v>375</v>
      </c>
      <c r="I470" t="s">
        <v>376</v>
      </c>
      <c r="J470" t="s">
        <v>377</v>
      </c>
      <c r="K470" t="s">
        <v>378</v>
      </c>
      <c r="M470" t="s">
        <v>379</v>
      </c>
      <c r="N470" t="s">
        <v>380</v>
      </c>
    </row>
    <row r="471" spans="1:14" x14ac:dyDescent="0.25">
      <c r="E471">
        <v>1</v>
      </c>
      <c r="F471">
        <v>72.441000000000003</v>
      </c>
      <c r="G471">
        <v>1.0209999999999999</v>
      </c>
      <c r="H471">
        <v>0</v>
      </c>
      <c r="I471">
        <v>90</v>
      </c>
      <c r="J471">
        <v>-90</v>
      </c>
      <c r="K471">
        <v>101.068</v>
      </c>
      <c r="M471" s="9">
        <f>K471</f>
        <v>101.068</v>
      </c>
      <c r="N471">
        <f>1.732*K473</f>
        <v>8.6288239999999998</v>
      </c>
    </row>
    <row r="472" spans="1:14" x14ac:dyDescent="0.25">
      <c r="E472">
        <v>2</v>
      </c>
      <c r="F472">
        <v>102.32899999999999</v>
      </c>
      <c r="G472">
        <v>130.911</v>
      </c>
      <c r="H472">
        <v>124</v>
      </c>
      <c r="I472">
        <v>133</v>
      </c>
      <c r="J472">
        <v>-90</v>
      </c>
      <c r="K472">
        <v>143.06</v>
      </c>
      <c r="M472" s="9">
        <f>K472</f>
        <v>143.06</v>
      </c>
      <c r="N472">
        <f>1.732*K474</f>
        <v>18.490832000000001</v>
      </c>
    </row>
    <row r="473" spans="1:14" x14ac:dyDescent="0.25">
      <c r="E473">
        <v>3</v>
      </c>
      <c r="F473">
        <v>4.0529999999999999</v>
      </c>
      <c r="G473">
        <v>128.833</v>
      </c>
      <c r="H473">
        <v>10</v>
      </c>
      <c r="I473">
        <v>213</v>
      </c>
      <c r="J473">
        <v>-90</v>
      </c>
      <c r="K473">
        <v>4.9820000000000002</v>
      </c>
    </row>
    <row r="474" spans="1:14" x14ac:dyDescent="0.25">
      <c r="E474">
        <v>4</v>
      </c>
      <c r="F474">
        <v>8.1050000000000004</v>
      </c>
      <c r="G474">
        <v>196.18799999999999</v>
      </c>
      <c r="H474">
        <v>4</v>
      </c>
      <c r="I474">
        <v>254</v>
      </c>
      <c r="J474">
        <v>-90</v>
      </c>
      <c r="K474">
        <v>10.676</v>
      </c>
    </row>
    <row r="478" spans="1:14" s="1" customFormat="1" x14ac:dyDescent="0.25">
      <c r="A478" s="1">
        <v>46</v>
      </c>
      <c r="B478" s="1" t="s">
        <v>326</v>
      </c>
      <c r="C478" s="1" t="s">
        <v>15</v>
      </c>
      <c r="E478" s="1" t="s">
        <v>14</v>
      </c>
      <c r="F478" t="s">
        <v>29</v>
      </c>
      <c r="G478">
        <v>3</v>
      </c>
      <c r="H478">
        <v>70.861000000000004</v>
      </c>
      <c r="I478">
        <v>9.749428</v>
      </c>
      <c r="J478">
        <v>3</v>
      </c>
      <c r="K478" s="1">
        <v>32.119</v>
      </c>
      <c r="L478" s="1">
        <v>7.4562599999999994</v>
      </c>
    </row>
    <row r="480" spans="1:14" x14ac:dyDescent="0.25">
      <c r="F480" t="s">
        <v>373</v>
      </c>
      <c r="G480" t="s">
        <v>374</v>
      </c>
      <c r="H480" t="s">
        <v>375</v>
      </c>
      <c r="I480" t="s">
        <v>376</v>
      </c>
      <c r="J480" t="s">
        <v>377</v>
      </c>
      <c r="K480" t="s">
        <v>378</v>
      </c>
      <c r="M480" t="s">
        <v>379</v>
      </c>
      <c r="N480" t="s">
        <v>380</v>
      </c>
    </row>
    <row r="481" spans="1:14" x14ac:dyDescent="0.25">
      <c r="E481">
        <v>1</v>
      </c>
      <c r="F481">
        <v>23.574000000000002</v>
      </c>
      <c r="G481">
        <v>248.24799999999999</v>
      </c>
      <c r="H481">
        <v>0</v>
      </c>
      <c r="I481">
        <v>255</v>
      </c>
      <c r="J481">
        <v>-90</v>
      </c>
      <c r="K481">
        <v>70.861000000000004</v>
      </c>
      <c r="M481" s="9">
        <f>K481</f>
        <v>70.861000000000004</v>
      </c>
      <c r="N481">
        <f>1.732*K483</f>
        <v>9.749428</v>
      </c>
    </row>
    <row r="482" spans="1:14" x14ac:dyDescent="0.25">
      <c r="E482">
        <v>2</v>
      </c>
      <c r="F482">
        <v>10.744999999999999</v>
      </c>
      <c r="G482">
        <v>2.7959999999999998</v>
      </c>
      <c r="H482">
        <v>0</v>
      </c>
      <c r="I482">
        <v>168</v>
      </c>
      <c r="J482">
        <v>-90</v>
      </c>
      <c r="K482">
        <v>32.119</v>
      </c>
      <c r="M482" s="9">
        <f>K482</f>
        <v>32.119</v>
      </c>
      <c r="N482">
        <f>1.732*K484</f>
        <v>7.4562599999999994</v>
      </c>
    </row>
    <row r="483" spans="1:14" x14ac:dyDescent="0.25">
      <c r="E483">
        <v>3</v>
      </c>
      <c r="F483">
        <v>1.974</v>
      </c>
      <c r="G483">
        <v>139.96299999999999</v>
      </c>
      <c r="H483">
        <v>0</v>
      </c>
      <c r="I483">
        <v>215.667</v>
      </c>
      <c r="J483">
        <v>-90</v>
      </c>
      <c r="K483">
        <v>5.6289999999999996</v>
      </c>
    </row>
    <row r="484" spans="1:14" x14ac:dyDescent="0.25">
      <c r="E484">
        <v>4</v>
      </c>
      <c r="F484">
        <v>1.5349999999999999</v>
      </c>
      <c r="G484">
        <v>160.452</v>
      </c>
      <c r="H484">
        <v>0</v>
      </c>
      <c r="I484">
        <v>255</v>
      </c>
      <c r="J484">
        <v>-90</v>
      </c>
      <c r="K484">
        <v>4.3049999999999997</v>
      </c>
    </row>
    <row r="486" spans="1:14" s="1" customFormat="1" x14ac:dyDescent="0.25">
      <c r="A486" s="1">
        <v>47</v>
      </c>
      <c r="B486" s="1" t="s">
        <v>331</v>
      </c>
      <c r="C486" s="1" t="s">
        <v>295</v>
      </c>
      <c r="E486" s="1" t="s">
        <v>64</v>
      </c>
      <c r="F486" t="s">
        <v>29</v>
      </c>
      <c r="G486">
        <v>3</v>
      </c>
      <c r="H486">
        <v>204.67400000000001</v>
      </c>
      <c r="I486">
        <v>8.587256</v>
      </c>
      <c r="J486">
        <v>3</v>
      </c>
      <c r="K486" s="1">
        <v>150.142</v>
      </c>
      <c r="L486" s="1">
        <v>25.760035999999999</v>
      </c>
    </row>
    <row r="488" spans="1:14" x14ac:dyDescent="0.25">
      <c r="F488" t="s">
        <v>373</v>
      </c>
      <c r="G488" t="s">
        <v>374</v>
      </c>
      <c r="H488" t="s">
        <v>375</v>
      </c>
      <c r="I488" t="s">
        <v>376</v>
      </c>
      <c r="J488" t="s">
        <v>377</v>
      </c>
      <c r="K488" t="s">
        <v>378</v>
      </c>
      <c r="M488" t="s">
        <v>379</v>
      </c>
      <c r="N488" t="s">
        <v>380</v>
      </c>
    </row>
    <row r="489" spans="1:14" x14ac:dyDescent="0.25">
      <c r="E489">
        <v>1</v>
      </c>
      <c r="F489">
        <v>145.45500000000001</v>
      </c>
      <c r="G489">
        <v>6.9139999999999997</v>
      </c>
      <c r="H489">
        <v>0</v>
      </c>
      <c r="I489">
        <v>53.667000000000002</v>
      </c>
      <c r="J489">
        <v>-90</v>
      </c>
      <c r="K489">
        <v>204.67400000000001</v>
      </c>
      <c r="M489" s="9">
        <f>K489</f>
        <v>204.67400000000001</v>
      </c>
      <c r="N489">
        <f>1.732*K491</f>
        <v>8.587256</v>
      </c>
    </row>
    <row r="490" spans="1:14" x14ac:dyDescent="0.25">
      <c r="E490">
        <v>2</v>
      </c>
      <c r="F490">
        <v>106.834</v>
      </c>
      <c r="G490">
        <v>243.721</v>
      </c>
      <c r="H490">
        <v>0</v>
      </c>
      <c r="I490">
        <v>255</v>
      </c>
      <c r="J490">
        <v>-90</v>
      </c>
      <c r="K490">
        <v>150.142</v>
      </c>
      <c r="M490" s="9">
        <f>K490</f>
        <v>150.142</v>
      </c>
      <c r="N490">
        <f>1.732*K492</f>
        <v>25.760035999999999</v>
      </c>
    </row>
    <row r="491" spans="1:14" x14ac:dyDescent="0.25">
      <c r="E491">
        <v>3</v>
      </c>
      <c r="F491">
        <v>4.0129999999999999</v>
      </c>
      <c r="G491">
        <v>8.1669999999999998</v>
      </c>
      <c r="H491">
        <v>0</v>
      </c>
      <c r="I491">
        <v>35.667000000000002</v>
      </c>
      <c r="J491">
        <v>-90</v>
      </c>
      <c r="K491">
        <v>4.9580000000000002</v>
      </c>
    </row>
    <row r="492" spans="1:14" x14ac:dyDescent="0.25">
      <c r="E492">
        <v>4</v>
      </c>
      <c r="F492">
        <v>11.035</v>
      </c>
      <c r="G492">
        <v>24.439</v>
      </c>
      <c r="H492">
        <v>0</v>
      </c>
      <c r="I492">
        <v>34.667000000000002</v>
      </c>
      <c r="J492">
        <v>-90</v>
      </c>
      <c r="K492">
        <v>14.872999999999999</v>
      </c>
    </row>
    <row r="496" spans="1:14" s="1" customFormat="1" x14ac:dyDescent="0.25">
      <c r="A496" s="1">
        <v>52</v>
      </c>
      <c r="B496" s="1" t="s">
        <v>342</v>
      </c>
      <c r="C496" s="1" t="s">
        <v>15</v>
      </c>
      <c r="E496" s="1" t="s">
        <v>344</v>
      </c>
      <c r="F496" t="s">
        <v>29</v>
      </c>
      <c r="G496">
        <v>3</v>
      </c>
      <c r="H496">
        <v>74.954999999999998</v>
      </c>
      <c r="I496">
        <v>3.4328240000000001</v>
      </c>
      <c r="J496">
        <v>3</v>
      </c>
      <c r="K496" s="1">
        <v>100.721</v>
      </c>
      <c r="L496" s="1">
        <v>3.4328240000000001</v>
      </c>
    </row>
    <row r="498" spans="1:14" x14ac:dyDescent="0.25">
      <c r="F498" t="s">
        <v>373</v>
      </c>
      <c r="G498" t="s">
        <v>374</v>
      </c>
      <c r="H498" t="s">
        <v>375</v>
      </c>
      <c r="I498" t="s">
        <v>376</v>
      </c>
      <c r="J498" t="s">
        <v>377</v>
      </c>
      <c r="K498" t="s">
        <v>378</v>
      </c>
      <c r="M498" t="s">
        <v>379</v>
      </c>
      <c r="N498" t="s">
        <v>380</v>
      </c>
    </row>
    <row r="499" spans="1:14" x14ac:dyDescent="0.25">
      <c r="E499">
        <v>1</v>
      </c>
      <c r="F499">
        <v>18.18</v>
      </c>
      <c r="G499">
        <v>4.7930000000000001</v>
      </c>
      <c r="H499">
        <v>0</v>
      </c>
      <c r="I499">
        <v>203.333</v>
      </c>
      <c r="J499">
        <v>-90</v>
      </c>
      <c r="K499">
        <v>100.721</v>
      </c>
      <c r="M499" s="9">
        <f>K499</f>
        <v>100.721</v>
      </c>
      <c r="N499">
        <f>1.732*K501</f>
        <v>3.4328240000000001</v>
      </c>
    </row>
    <row r="500" spans="1:14" x14ac:dyDescent="0.25">
      <c r="E500">
        <v>2</v>
      </c>
      <c r="F500">
        <v>13.538</v>
      </c>
      <c r="G500">
        <v>4.274</v>
      </c>
      <c r="H500">
        <v>0</v>
      </c>
      <c r="I500">
        <v>92.332999999999998</v>
      </c>
      <c r="J500">
        <v>-90</v>
      </c>
      <c r="K500">
        <v>74.954999999999998</v>
      </c>
      <c r="M500" s="9">
        <f>K500</f>
        <v>74.954999999999998</v>
      </c>
      <c r="N500">
        <f>1.732*K502</f>
        <v>3.4328240000000001</v>
      </c>
    </row>
    <row r="501" spans="1:14" x14ac:dyDescent="0.25">
      <c r="E501">
        <v>3</v>
      </c>
      <c r="F501">
        <v>0.39</v>
      </c>
      <c r="G501">
        <v>102.139</v>
      </c>
      <c r="H501">
        <v>47</v>
      </c>
      <c r="I501">
        <v>129.333</v>
      </c>
      <c r="J501">
        <v>-90</v>
      </c>
      <c r="K501">
        <v>1.982</v>
      </c>
    </row>
    <row r="502" spans="1:14" x14ac:dyDescent="0.25">
      <c r="E502">
        <v>4</v>
      </c>
      <c r="F502">
        <v>0.39</v>
      </c>
      <c r="G502">
        <v>90.082999999999998</v>
      </c>
      <c r="H502">
        <v>6.6669999999999998</v>
      </c>
      <c r="I502">
        <v>137</v>
      </c>
      <c r="J502">
        <v>-90</v>
      </c>
      <c r="K502">
        <v>1.982</v>
      </c>
    </row>
    <row r="506" spans="1:14" s="1" customFormat="1" x14ac:dyDescent="0.25">
      <c r="A506" s="1">
        <v>54</v>
      </c>
      <c r="B506" s="1" t="s">
        <v>350</v>
      </c>
      <c r="C506" s="1" t="s">
        <v>295</v>
      </c>
      <c r="E506" s="1" t="s">
        <v>30</v>
      </c>
      <c r="F506" t="s">
        <v>29</v>
      </c>
      <c r="G506">
        <v>3</v>
      </c>
      <c r="H506">
        <v>1.4850000000000001</v>
      </c>
      <c r="I506">
        <v>0.109116</v>
      </c>
      <c r="J506">
        <v>3</v>
      </c>
      <c r="K506">
        <v>2.2650000000000001</v>
      </c>
      <c r="L506" s="1">
        <v>0.12297199999999998</v>
      </c>
    </row>
    <row r="508" spans="1:14" x14ac:dyDescent="0.25">
      <c r="F508" t="s">
        <v>373</v>
      </c>
      <c r="G508" t="s">
        <v>374</v>
      </c>
      <c r="H508" t="s">
        <v>375</v>
      </c>
      <c r="I508" t="s">
        <v>376</v>
      </c>
      <c r="J508" t="s">
        <v>377</v>
      </c>
      <c r="K508" t="s">
        <v>378</v>
      </c>
      <c r="M508" t="s">
        <v>379</v>
      </c>
      <c r="N508" t="s">
        <v>380</v>
      </c>
    </row>
    <row r="509" spans="1:14" x14ac:dyDescent="0.25">
      <c r="E509">
        <v>1</v>
      </c>
      <c r="F509">
        <v>0.01</v>
      </c>
      <c r="G509">
        <v>175.399</v>
      </c>
      <c r="H509">
        <v>0</v>
      </c>
      <c r="I509">
        <v>255</v>
      </c>
      <c r="J509">
        <v>-90</v>
      </c>
      <c r="K509">
        <v>2.2650000000000001</v>
      </c>
      <c r="M509" s="9">
        <f>K509</f>
        <v>2.2650000000000001</v>
      </c>
      <c r="N509">
        <f>1.732*K511</f>
        <v>0.12297199999999998</v>
      </c>
    </row>
    <row r="510" spans="1:14" x14ac:dyDescent="0.25">
      <c r="E510">
        <v>2</v>
      </c>
      <c r="F510">
        <v>6.0000000000000001E-3</v>
      </c>
      <c r="G510">
        <v>168.2</v>
      </c>
      <c r="H510">
        <v>0</v>
      </c>
      <c r="I510">
        <v>255</v>
      </c>
      <c r="J510">
        <v>-90</v>
      </c>
      <c r="K510">
        <v>1.4850000000000001</v>
      </c>
      <c r="M510" s="9">
        <f>K510</f>
        <v>1.4850000000000001</v>
      </c>
      <c r="N510">
        <f>1.732*K512</f>
        <v>0.109116</v>
      </c>
    </row>
    <row r="511" spans="1:14" x14ac:dyDescent="0.25">
      <c r="E511">
        <v>3</v>
      </c>
      <c r="F511" s="6">
        <v>3.167E-4</v>
      </c>
      <c r="G511">
        <v>2.722</v>
      </c>
      <c r="H511">
        <v>0</v>
      </c>
      <c r="I511">
        <v>49</v>
      </c>
      <c r="J511">
        <v>-90</v>
      </c>
      <c r="K511">
        <v>7.0999999999999994E-2</v>
      </c>
    </row>
    <row r="512" spans="1:14" x14ac:dyDescent="0.25">
      <c r="E512">
        <v>4</v>
      </c>
      <c r="F512" s="6">
        <v>2.8150000000000001E-4</v>
      </c>
      <c r="G512">
        <v>2</v>
      </c>
      <c r="H512">
        <v>0</v>
      </c>
      <c r="I512">
        <v>16</v>
      </c>
      <c r="J512">
        <v>-90</v>
      </c>
      <c r="K512">
        <v>6.3E-2</v>
      </c>
    </row>
  </sheetData>
  <phoneticPr fontId="5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topLeftCell="B28" workbookViewId="0">
      <selection activeCell="B28" sqref="A1:XFD1048576"/>
    </sheetView>
  </sheetViews>
  <sheetFormatPr defaultColWidth="9.109375" defaultRowHeight="13.8" x14ac:dyDescent="0.25"/>
  <cols>
    <col min="2" max="2" width="11.5546875" customWidth="1"/>
    <col min="3" max="3" width="22.44140625" bestFit="1" customWidth="1"/>
    <col min="6" max="6" width="14.88671875" customWidth="1"/>
    <col min="8" max="8" width="19.5546875" customWidth="1"/>
  </cols>
  <sheetData>
    <row r="1" spans="1:14" s="3" customFormat="1" x14ac:dyDescent="0.25">
      <c r="A1" t="s">
        <v>42</v>
      </c>
      <c r="B1" s="3" t="s">
        <v>1</v>
      </c>
      <c r="C1" s="3" t="s">
        <v>3</v>
      </c>
      <c r="D1" s="3" t="s">
        <v>25</v>
      </c>
      <c r="E1" s="3" t="s">
        <v>24</v>
      </c>
      <c r="F1" s="3" t="s">
        <v>8</v>
      </c>
      <c r="G1" s="3" t="s">
        <v>18</v>
      </c>
      <c r="H1" s="3" t="s">
        <v>19</v>
      </c>
      <c r="I1" s="3" t="s">
        <v>20</v>
      </c>
      <c r="J1" s="3" t="s">
        <v>21</v>
      </c>
      <c r="K1" s="3" t="s">
        <v>22</v>
      </c>
      <c r="L1" s="3" t="s">
        <v>23</v>
      </c>
    </row>
    <row r="2" spans="1:14" s="3" customFormat="1" x14ac:dyDescent="0.25">
      <c r="A2"/>
      <c r="B2" s="11" t="s">
        <v>400</v>
      </c>
      <c r="C2" s="11" t="s">
        <v>401</v>
      </c>
      <c r="D2" s="11" t="s">
        <v>402</v>
      </c>
      <c r="E2" s="1" t="s">
        <v>399</v>
      </c>
      <c r="F2" t="s">
        <v>28</v>
      </c>
      <c r="G2" s="11">
        <v>3</v>
      </c>
      <c r="H2" s="11">
        <v>0.55300000000000005</v>
      </c>
      <c r="I2" s="11">
        <v>0.119508</v>
      </c>
      <c r="J2" s="11">
        <v>3</v>
      </c>
      <c r="K2" s="3">
        <v>1.018</v>
      </c>
      <c r="L2" s="3">
        <v>5.3691999999999997E-2</v>
      </c>
    </row>
    <row r="3" spans="1:14" s="3" customFormat="1" x14ac:dyDescent="0.25">
      <c r="A3"/>
    </row>
    <row r="4" spans="1:14" s="3" customFormat="1" x14ac:dyDescent="0.25">
      <c r="A4"/>
      <c r="E4"/>
      <c r="F4" t="s">
        <v>373</v>
      </c>
      <c r="G4" t="s">
        <v>374</v>
      </c>
      <c r="H4" t="s">
        <v>375</v>
      </c>
      <c r="I4" t="s">
        <v>376</v>
      </c>
      <c r="J4" t="s">
        <v>377</v>
      </c>
      <c r="K4" t="s">
        <v>378</v>
      </c>
      <c r="L4"/>
      <c r="M4" t="s">
        <v>379</v>
      </c>
      <c r="N4" t="s">
        <v>380</v>
      </c>
    </row>
    <row r="5" spans="1:14" s="3" customFormat="1" x14ac:dyDescent="0.25">
      <c r="A5"/>
      <c r="E5">
        <v>1</v>
      </c>
      <c r="F5">
        <v>6.0000000000000001E-3</v>
      </c>
      <c r="G5">
        <v>214.84700000000001</v>
      </c>
      <c r="H5">
        <v>0</v>
      </c>
      <c r="I5">
        <v>247</v>
      </c>
      <c r="J5">
        <v>-90</v>
      </c>
      <c r="K5">
        <v>1.018</v>
      </c>
      <c r="L5"/>
      <c r="M5">
        <f>K5</f>
        <v>1.018</v>
      </c>
      <c r="N5">
        <f>1.732*K7</f>
        <v>5.3691999999999997E-2</v>
      </c>
    </row>
    <row r="6" spans="1:14" s="3" customFormat="1" x14ac:dyDescent="0.25">
      <c r="A6"/>
      <c r="E6">
        <v>2</v>
      </c>
      <c r="F6">
        <v>4.0000000000000001E-3</v>
      </c>
      <c r="G6">
        <v>1.419</v>
      </c>
      <c r="H6">
        <v>0</v>
      </c>
      <c r="I6">
        <v>71.332999999999998</v>
      </c>
      <c r="J6">
        <v>-90</v>
      </c>
      <c r="K6">
        <v>0.55300000000000005</v>
      </c>
      <c r="L6"/>
      <c r="M6">
        <f>K6</f>
        <v>0.55300000000000005</v>
      </c>
      <c r="N6">
        <f>1.732*K8</f>
        <v>0.119508</v>
      </c>
    </row>
    <row r="7" spans="1:14" s="3" customFormat="1" x14ac:dyDescent="0.25">
      <c r="A7"/>
      <c r="E7">
        <v>3</v>
      </c>
      <c r="F7" s="6">
        <v>2.3680000000000001E-4</v>
      </c>
      <c r="G7">
        <v>24.167000000000002</v>
      </c>
      <c r="H7">
        <v>0</v>
      </c>
      <c r="I7">
        <v>84.667000000000002</v>
      </c>
      <c r="J7">
        <v>-90</v>
      </c>
      <c r="K7">
        <v>3.1E-2</v>
      </c>
      <c r="L7"/>
      <c r="M7"/>
      <c r="N7"/>
    </row>
    <row r="8" spans="1:14" s="3" customFormat="1" x14ac:dyDescent="0.25">
      <c r="A8"/>
      <c r="E8">
        <v>4</v>
      </c>
      <c r="F8" s="6">
        <v>4.7370000000000002E-4</v>
      </c>
      <c r="G8">
        <v>4.306</v>
      </c>
      <c r="H8">
        <v>0</v>
      </c>
      <c r="I8">
        <v>46.332999999999998</v>
      </c>
      <c r="J8">
        <v>-90</v>
      </c>
      <c r="K8">
        <v>6.9000000000000006E-2</v>
      </c>
      <c r="L8"/>
      <c r="M8"/>
      <c r="N8"/>
    </row>
    <row r="9" spans="1:14" s="3" customFormat="1" x14ac:dyDescent="0.25">
      <c r="A9"/>
    </row>
    <row r="10" spans="1:14" s="3" customFormat="1" x14ac:dyDescent="0.25">
      <c r="A10"/>
    </row>
    <row r="11" spans="1:14" s="3" customFormat="1" x14ac:dyDescent="0.25">
      <c r="A11"/>
    </row>
    <row r="12" spans="1:14" s="3" customFormat="1" x14ac:dyDescent="0.25">
      <c r="A12"/>
    </row>
    <row r="13" spans="1:14" s="3" customFormat="1" x14ac:dyDescent="0.25">
      <c r="A13"/>
      <c r="B13" s="1" t="s">
        <v>532</v>
      </c>
      <c r="C13" s="5" t="s">
        <v>392</v>
      </c>
      <c r="D13" s="11" t="s">
        <v>393</v>
      </c>
      <c r="E13" s="1" t="s">
        <v>534</v>
      </c>
      <c r="F13" t="s">
        <v>28</v>
      </c>
      <c r="G13" s="11">
        <v>3</v>
      </c>
      <c r="H13" s="11">
        <v>0.42599999999999999</v>
      </c>
      <c r="I13" s="11">
        <v>1.9051999999999999E-2</v>
      </c>
      <c r="J13" s="11">
        <v>3</v>
      </c>
      <c r="K13" s="3">
        <v>0.35799999999999998</v>
      </c>
      <c r="L13" s="3">
        <v>0</v>
      </c>
    </row>
    <row r="14" spans="1:14" s="3" customFormat="1" x14ac:dyDescent="0.25">
      <c r="A14"/>
    </row>
    <row r="15" spans="1:14" s="3" customFormat="1" x14ac:dyDescent="0.25">
      <c r="A15"/>
      <c r="E15"/>
      <c r="F15" t="s">
        <v>373</v>
      </c>
      <c r="G15" t="s">
        <v>374</v>
      </c>
      <c r="H15" t="s">
        <v>375</v>
      </c>
      <c r="I15" t="s">
        <v>376</v>
      </c>
      <c r="J15" t="s">
        <v>377</v>
      </c>
      <c r="K15" t="s">
        <v>378</v>
      </c>
      <c r="L15"/>
      <c r="M15" t="s">
        <v>379</v>
      </c>
      <c r="N15" t="s">
        <v>380</v>
      </c>
    </row>
    <row r="16" spans="1:14" s="3" customFormat="1" x14ac:dyDescent="0.25">
      <c r="A16"/>
      <c r="E16">
        <v>1</v>
      </c>
      <c r="F16">
        <v>1E-3</v>
      </c>
      <c r="G16">
        <v>133.10400000000001</v>
      </c>
      <c r="H16">
        <v>58</v>
      </c>
      <c r="I16">
        <v>142</v>
      </c>
      <c r="J16">
        <v>-90</v>
      </c>
      <c r="K16">
        <v>0.35799999999999998</v>
      </c>
      <c r="L16"/>
      <c r="M16">
        <f>K16</f>
        <v>0.35799999999999998</v>
      </c>
      <c r="N16">
        <f>1.732*K18</f>
        <v>0</v>
      </c>
    </row>
    <row r="17" spans="1:14" s="3" customFormat="1" x14ac:dyDescent="0.25">
      <c r="A17"/>
      <c r="E17">
        <v>2</v>
      </c>
      <c r="F17">
        <v>2E-3</v>
      </c>
      <c r="G17">
        <v>229.28899999999999</v>
      </c>
      <c r="H17">
        <v>36</v>
      </c>
      <c r="I17">
        <v>255</v>
      </c>
      <c r="J17">
        <v>-90</v>
      </c>
      <c r="K17">
        <v>0.42599999999999999</v>
      </c>
      <c r="L17"/>
      <c r="M17">
        <f>K17</f>
        <v>0.42599999999999999</v>
      </c>
      <c r="N17">
        <f>1.732*K19</f>
        <v>1.9051999999999999E-2</v>
      </c>
    </row>
    <row r="18" spans="1:14" s="3" customFormat="1" x14ac:dyDescent="0.25">
      <c r="A18"/>
      <c r="E18">
        <v>3</v>
      </c>
      <c r="F18">
        <v>1.49</v>
      </c>
      <c r="G18">
        <v>235.66399999999999</v>
      </c>
      <c r="H18">
        <v>0</v>
      </c>
      <c r="I18">
        <v>255</v>
      </c>
      <c r="J18">
        <v>0</v>
      </c>
      <c r="K18">
        <v>0</v>
      </c>
      <c r="L18"/>
      <c r="M18"/>
      <c r="N18"/>
    </row>
    <row r="19" spans="1:14" s="3" customFormat="1" x14ac:dyDescent="0.25">
      <c r="A19"/>
      <c r="E19">
        <v>4</v>
      </c>
      <c r="F19" s="6">
        <v>5.6959999999999997E-5</v>
      </c>
      <c r="G19">
        <v>220.917</v>
      </c>
      <c r="H19">
        <v>189</v>
      </c>
      <c r="I19">
        <v>251</v>
      </c>
      <c r="J19">
        <v>-90</v>
      </c>
      <c r="K19">
        <v>1.0999999999999999E-2</v>
      </c>
      <c r="L19"/>
      <c r="M19"/>
      <c r="N19"/>
    </row>
    <row r="20" spans="1:14" s="3" customFormat="1" x14ac:dyDescent="0.25">
      <c r="A20"/>
      <c r="E20"/>
      <c r="F20" s="6"/>
      <c r="G20"/>
      <c r="H20"/>
      <c r="I20"/>
      <c r="J20"/>
      <c r="K20"/>
      <c r="L20"/>
      <c r="M20"/>
      <c r="N20"/>
    </row>
    <row r="21" spans="1:14" s="12" customFormat="1" x14ac:dyDescent="0.25">
      <c r="B21" s="1" t="s">
        <v>564</v>
      </c>
      <c r="C21" s="1" t="s">
        <v>566</v>
      </c>
      <c r="D21" s="11" t="s">
        <v>567</v>
      </c>
      <c r="E21" s="1" t="s">
        <v>488</v>
      </c>
      <c r="F21" t="s">
        <v>28</v>
      </c>
      <c r="G21" s="11">
        <v>3</v>
      </c>
      <c r="H21" s="11">
        <v>0.53200000000000003</v>
      </c>
      <c r="I21" s="11">
        <v>3.4639999999999997E-2</v>
      </c>
      <c r="J21" s="11">
        <v>3</v>
      </c>
      <c r="K21" s="12">
        <v>0.45300000000000001</v>
      </c>
      <c r="L21" s="12">
        <v>2.7712000000000001E-2</v>
      </c>
    </row>
    <row r="22" spans="1:14" s="3" customFormat="1" x14ac:dyDescent="0.25">
      <c r="A22"/>
    </row>
    <row r="23" spans="1:14" s="3" customFormat="1" x14ac:dyDescent="0.25">
      <c r="A23"/>
      <c r="E23"/>
      <c r="F23" t="s">
        <v>373</v>
      </c>
      <c r="G23" t="s">
        <v>374</v>
      </c>
      <c r="H23" t="s">
        <v>375</v>
      </c>
      <c r="I23" t="s">
        <v>376</v>
      </c>
      <c r="J23" t="s">
        <v>377</v>
      </c>
      <c r="K23" t="s">
        <v>378</v>
      </c>
      <c r="L23"/>
      <c r="M23" t="s">
        <v>379</v>
      </c>
      <c r="N23" t="s">
        <v>380</v>
      </c>
    </row>
    <row r="24" spans="1:14" s="3" customFormat="1" x14ac:dyDescent="0.25">
      <c r="A24"/>
      <c r="E24">
        <v>1</v>
      </c>
      <c r="F24" s="6">
        <v>9.1620000000000004E-4</v>
      </c>
      <c r="G24">
        <v>0.67700000000000005</v>
      </c>
      <c r="H24">
        <v>0</v>
      </c>
      <c r="I24">
        <v>85</v>
      </c>
      <c r="J24">
        <v>-90</v>
      </c>
      <c r="K24">
        <v>0.45300000000000001</v>
      </c>
      <c r="L24"/>
      <c r="M24">
        <f>K24</f>
        <v>0.45300000000000001</v>
      </c>
      <c r="N24">
        <f>1.732*K26</f>
        <v>2.7712000000000001E-2</v>
      </c>
    </row>
    <row r="25" spans="1:14" s="3" customFormat="1" x14ac:dyDescent="0.25">
      <c r="A25"/>
      <c r="E25">
        <v>2</v>
      </c>
      <c r="F25">
        <v>1E-3</v>
      </c>
      <c r="G25">
        <v>1.411</v>
      </c>
      <c r="H25">
        <v>0</v>
      </c>
      <c r="I25">
        <v>187</v>
      </c>
      <c r="J25">
        <v>-90</v>
      </c>
      <c r="K25">
        <v>0.53200000000000003</v>
      </c>
      <c r="L25"/>
      <c r="M25">
        <f>K25</f>
        <v>0.53200000000000003</v>
      </c>
      <c r="N25">
        <f>1.732*K27</f>
        <v>3.4639999999999997E-2</v>
      </c>
    </row>
    <row r="26" spans="1:14" s="3" customFormat="1" x14ac:dyDescent="0.25">
      <c r="A26"/>
      <c r="E26">
        <v>3</v>
      </c>
      <c r="F26" s="6">
        <v>3.6480000000000003E-5</v>
      </c>
      <c r="G26">
        <v>119</v>
      </c>
      <c r="H26">
        <v>17</v>
      </c>
      <c r="I26">
        <v>255</v>
      </c>
      <c r="J26">
        <v>-90</v>
      </c>
      <c r="K26">
        <v>1.6E-2</v>
      </c>
      <c r="L26"/>
      <c r="M26"/>
      <c r="N26"/>
    </row>
    <row r="27" spans="1:14" s="3" customFormat="1" x14ac:dyDescent="0.25">
      <c r="A27"/>
      <c r="E27">
        <v>4</v>
      </c>
      <c r="F27" s="6">
        <v>4.4589999999999998E-5</v>
      </c>
      <c r="G27">
        <v>159.18199999999999</v>
      </c>
      <c r="H27">
        <v>51</v>
      </c>
      <c r="I27">
        <v>204</v>
      </c>
      <c r="J27">
        <v>-90</v>
      </c>
      <c r="K27">
        <v>0.02</v>
      </c>
      <c r="L27"/>
      <c r="M27"/>
      <c r="N27"/>
    </row>
    <row r="28" spans="1:14" s="3" customFormat="1" x14ac:dyDescent="0.25">
      <c r="A28"/>
      <c r="E28"/>
      <c r="F28" s="6"/>
      <c r="G28"/>
      <c r="H28"/>
      <c r="I28"/>
      <c r="J28"/>
      <c r="K28"/>
      <c r="L28"/>
      <c r="M28"/>
      <c r="N28"/>
    </row>
    <row r="29" spans="1:14" s="11" customFormat="1" x14ac:dyDescent="0.25">
      <c r="B29" s="12" t="s">
        <v>509</v>
      </c>
      <c r="C29" s="5" t="s">
        <v>401</v>
      </c>
      <c r="D29" s="1" t="s">
        <v>402</v>
      </c>
      <c r="E29" s="12" t="s">
        <v>233</v>
      </c>
      <c r="F29" t="s">
        <v>28</v>
      </c>
      <c r="G29" s="11">
        <v>3</v>
      </c>
      <c r="H29" s="11">
        <v>0.161</v>
      </c>
      <c r="I29" s="11">
        <v>1.2123999999999999E-2</v>
      </c>
      <c r="J29" s="11">
        <v>3</v>
      </c>
      <c r="K29" s="11">
        <v>9.5000000000000001E-2</v>
      </c>
      <c r="L29" s="11">
        <v>6.9280000000000001E-3</v>
      </c>
    </row>
    <row r="30" spans="1:14" s="11" customFormat="1" ht="15.75" customHeight="1" x14ac:dyDescent="0.25"/>
    <row r="31" spans="1:14" s="11" customFormat="1" ht="15.75" customHeight="1" x14ac:dyDescent="0.25">
      <c r="E31"/>
      <c r="F31" t="s">
        <v>373</v>
      </c>
      <c r="G31" t="s">
        <v>374</v>
      </c>
      <c r="H31" t="s">
        <v>375</v>
      </c>
      <c r="I31" t="s">
        <v>376</v>
      </c>
      <c r="J31" t="s">
        <v>377</v>
      </c>
      <c r="K31" t="s">
        <v>378</v>
      </c>
      <c r="L31"/>
      <c r="M31" t="s">
        <v>379</v>
      </c>
      <c r="N31" t="s">
        <v>380</v>
      </c>
    </row>
    <row r="32" spans="1:14" s="11" customFormat="1" ht="15.75" customHeight="1" x14ac:dyDescent="0.25">
      <c r="E32">
        <v>1</v>
      </c>
      <c r="F32" s="10">
        <v>1.407E-4</v>
      </c>
      <c r="G32" s="9">
        <v>130.601</v>
      </c>
      <c r="H32" s="9">
        <v>30.332999999999998</v>
      </c>
      <c r="I32" s="9">
        <v>173</v>
      </c>
      <c r="J32" s="9">
        <v>-90</v>
      </c>
      <c r="K32" s="9">
        <v>9.5000000000000001E-2</v>
      </c>
      <c r="L32"/>
      <c r="M32">
        <f>K32</f>
        <v>9.5000000000000001E-2</v>
      </c>
      <c r="N32">
        <f>1.732*K34</f>
        <v>6.9280000000000001E-3</v>
      </c>
    </row>
    <row r="33" spans="1:14" s="11" customFormat="1" ht="15.75" customHeight="1" x14ac:dyDescent="0.25">
      <c r="E33">
        <v>2</v>
      </c>
      <c r="F33" s="10">
        <v>2.366E-4</v>
      </c>
      <c r="G33" s="9">
        <v>129.84100000000001</v>
      </c>
      <c r="H33" s="9">
        <v>19</v>
      </c>
      <c r="I33" s="9">
        <v>255</v>
      </c>
      <c r="J33" s="9">
        <v>-90</v>
      </c>
      <c r="K33" s="9">
        <v>0.161</v>
      </c>
      <c r="L33"/>
      <c r="M33">
        <f>K33</f>
        <v>0.161</v>
      </c>
      <c r="N33">
        <f>1.732*K35</f>
        <v>1.2123999999999999E-2</v>
      </c>
    </row>
    <row r="34" spans="1:14" s="11" customFormat="1" ht="15.75" customHeight="1" x14ac:dyDescent="0.25">
      <c r="E34">
        <v>3</v>
      </c>
      <c r="F34" s="10">
        <v>8.5250000000000005E-6</v>
      </c>
      <c r="G34" s="9">
        <v>109.667</v>
      </c>
      <c r="H34" s="9">
        <v>0</v>
      </c>
      <c r="I34" s="9">
        <v>255</v>
      </c>
      <c r="J34" s="9">
        <v>-90</v>
      </c>
      <c r="K34" s="9">
        <v>4.0000000000000001E-3</v>
      </c>
      <c r="L34"/>
      <c r="M34"/>
      <c r="N34"/>
    </row>
    <row r="35" spans="1:14" s="11" customFormat="1" ht="15.75" customHeight="1" x14ac:dyDescent="0.25">
      <c r="E35">
        <v>4</v>
      </c>
      <c r="F35" s="10">
        <v>1.279E-5</v>
      </c>
      <c r="G35" s="9">
        <v>10.333</v>
      </c>
      <c r="H35" s="9">
        <v>0</v>
      </c>
      <c r="I35" s="9">
        <v>19</v>
      </c>
      <c r="J35" s="9">
        <v>-90</v>
      </c>
      <c r="K35" s="9">
        <v>7.0000000000000001E-3</v>
      </c>
      <c r="L35"/>
      <c r="M35"/>
      <c r="N35"/>
    </row>
    <row r="36" spans="1:14" s="3" customFormat="1" x14ac:dyDescent="0.25">
      <c r="A36"/>
    </row>
    <row r="37" spans="1:14" s="3" customFormat="1" x14ac:dyDescent="0.25">
      <c r="A37"/>
    </row>
    <row r="38" spans="1:14" s="3" customFormat="1" x14ac:dyDescent="0.25">
      <c r="A38"/>
    </row>
    <row r="39" spans="1:14" x14ac:dyDescent="0.25">
      <c r="A39">
        <v>2</v>
      </c>
      <c r="B39" s="1" t="s">
        <v>10</v>
      </c>
      <c r="C39" s="1" t="s">
        <v>16</v>
      </c>
      <c r="E39" t="s">
        <v>11</v>
      </c>
      <c r="F39" t="s">
        <v>28</v>
      </c>
      <c r="G39">
        <v>3</v>
      </c>
      <c r="H39">
        <v>19247.788</v>
      </c>
      <c r="I39">
        <v>3831.8577480000004</v>
      </c>
      <c r="J39">
        <v>3</v>
      </c>
      <c r="K39">
        <v>7964.6019999999999</v>
      </c>
      <c r="L39">
        <v>4215.0436960000006</v>
      </c>
    </row>
    <row r="41" spans="1:14" x14ac:dyDescent="0.25">
      <c r="F41" t="s">
        <v>373</v>
      </c>
      <c r="G41" t="s">
        <v>374</v>
      </c>
      <c r="H41" t="s">
        <v>375</v>
      </c>
      <c r="I41" t="s">
        <v>376</v>
      </c>
      <c r="J41" t="s">
        <v>377</v>
      </c>
      <c r="K41" t="s">
        <v>378</v>
      </c>
      <c r="M41" t="s">
        <v>379</v>
      </c>
      <c r="N41" t="s">
        <v>380</v>
      </c>
    </row>
    <row r="42" spans="1:14" x14ac:dyDescent="0.25">
      <c r="E42">
        <v>1</v>
      </c>
      <c r="F42" s="9">
        <v>1811026.7050000001</v>
      </c>
      <c r="G42" s="9">
        <v>240.16200000000001</v>
      </c>
      <c r="H42" s="9">
        <v>45</v>
      </c>
      <c r="I42" s="9">
        <v>255</v>
      </c>
      <c r="J42" s="9">
        <v>-90</v>
      </c>
      <c r="K42" s="9">
        <v>7964.6019999999999</v>
      </c>
      <c r="M42">
        <f>K42</f>
        <v>7964.6019999999999</v>
      </c>
      <c r="N42">
        <f>1.732*K44</f>
        <v>4215.0436960000006</v>
      </c>
    </row>
    <row r="43" spans="1:14" x14ac:dyDescent="0.25">
      <c r="B43" s="1"/>
      <c r="C43" s="1"/>
      <c r="E43">
        <v>2</v>
      </c>
      <c r="F43" s="9">
        <v>4307306.7589999996</v>
      </c>
      <c r="G43" s="9">
        <v>1.8180000000000001</v>
      </c>
      <c r="H43" s="9">
        <v>0</v>
      </c>
      <c r="I43" s="9">
        <v>116</v>
      </c>
      <c r="J43" s="9">
        <v>-90</v>
      </c>
      <c r="K43" s="9">
        <v>19247.788</v>
      </c>
      <c r="M43">
        <f>K43</f>
        <v>19247.788</v>
      </c>
      <c r="N43">
        <f>1.732*K45</f>
        <v>3831.8577480000004</v>
      </c>
    </row>
    <row r="44" spans="1:14" x14ac:dyDescent="0.25">
      <c r="B44" s="1"/>
      <c r="C44" s="1"/>
      <c r="E44">
        <v>3</v>
      </c>
      <c r="F44" s="9">
        <v>587360.01300000004</v>
      </c>
      <c r="G44" s="9">
        <v>111.5</v>
      </c>
      <c r="H44" s="9">
        <v>44</v>
      </c>
      <c r="I44" s="9">
        <v>136</v>
      </c>
      <c r="J44" s="9">
        <v>-90</v>
      </c>
      <c r="K44" s="9">
        <v>2433.6280000000002</v>
      </c>
    </row>
    <row r="45" spans="1:14" x14ac:dyDescent="0.25">
      <c r="B45" s="1"/>
      <c r="C45" s="1"/>
      <c r="E45">
        <v>4</v>
      </c>
      <c r="F45" s="9">
        <v>538413.34499999997</v>
      </c>
      <c r="G45" s="9">
        <v>145.81800000000001</v>
      </c>
      <c r="H45" s="9">
        <v>40</v>
      </c>
      <c r="I45" s="9">
        <v>172</v>
      </c>
      <c r="J45" s="9">
        <v>-90</v>
      </c>
      <c r="K45" s="9">
        <v>2212.3890000000001</v>
      </c>
    </row>
    <row r="46" spans="1:14" x14ac:dyDescent="0.25">
      <c r="B46" s="1"/>
      <c r="C46" s="1"/>
      <c r="E46" s="1"/>
    </row>
    <row r="49" spans="1:14" s="1" customFormat="1" x14ac:dyDescent="0.25">
      <c r="A49" s="1">
        <v>52</v>
      </c>
      <c r="B49" s="1" t="s">
        <v>342</v>
      </c>
      <c r="C49" s="1" t="s">
        <v>15</v>
      </c>
      <c r="E49" s="1" t="s">
        <v>344</v>
      </c>
      <c r="F49" t="s">
        <v>28</v>
      </c>
      <c r="G49">
        <v>3</v>
      </c>
      <c r="H49">
        <v>92.069000000000003</v>
      </c>
      <c r="I49">
        <v>2.6880640000000002</v>
      </c>
      <c r="J49">
        <v>3</v>
      </c>
      <c r="K49" s="1">
        <v>99.31</v>
      </c>
      <c r="L49" s="1">
        <v>3.5835079999999997</v>
      </c>
    </row>
    <row r="51" spans="1:14" x14ac:dyDescent="0.25">
      <c r="F51" t="s">
        <v>373</v>
      </c>
      <c r="G51" t="s">
        <v>374</v>
      </c>
      <c r="H51" t="s">
        <v>375</v>
      </c>
      <c r="I51" t="s">
        <v>376</v>
      </c>
      <c r="J51" t="s">
        <v>377</v>
      </c>
      <c r="K51" t="s">
        <v>378</v>
      </c>
      <c r="M51" t="s">
        <v>379</v>
      </c>
      <c r="N51" t="s">
        <v>380</v>
      </c>
    </row>
    <row r="52" spans="1:14" x14ac:dyDescent="0.25">
      <c r="E52">
        <v>1</v>
      </c>
      <c r="F52" s="9">
        <v>51.634999999999998</v>
      </c>
      <c r="G52" s="9">
        <v>4.2279999999999998</v>
      </c>
      <c r="H52" s="9">
        <v>0</v>
      </c>
      <c r="I52" s="9">
        <v>58</v>
      </c>
      <c r="J52" s="9">
        <v>-90</v>
      </c>
      <c r="K52" s="9">
        <v>99.31</v>
      </c>
      <c r="M52">
        <f>K52</f>
        <v>99.31</v>
      </c>
      <c r="N52">
        <f>1.732*K54</f>
        <v>3.5835079999999997</v>
      </c>
    </row>
    <row r="53" spans="1:14" x14ac:dyDescent="0.25">
      <c r="E53">
        <v>2</v>
      </c>
      <c r="F53" s="9">
        <v>47.889000000000003</v>
      </c>
      <c r="G53" s="9">
        <v>4.423</v>
      </c>
      <c r="H53" s="9">
        <v>0</v>
      </c>
      <c r="I53" s="9">
        <v>53</v>
      </c>
      <c r="J53" s="9">
        <v>-90</v>
      </c>
      <c r="K53" s="9">
        <v>92.069000000000003</v>
      </c>
      <c r="M53">
        <f>K53</f>
        <v>92.069000000000003</v>
      </c>
      <c r="N53">
        <f>1.732*K55</f>
        <v>2.6880640000000002</v>
      </c>
    </row>
    <row r="54" spans="1:14" x14ac:dyDescent="0.25">
      <c r="E54">
        <v>3</v>
      </c>
      <c r="F54" s="9">
        <v>1.3380000000000001</v>
      </c>
      <c r="G54" s="9">
        <v>109</v>
      </c>
      <c r="H54" s="9">
        <v>38</v>
      </c>
      <c r="I54" s="9">
        <v>144.667</v>
      </c>
      <c r="J54" s="9">
        <v>-90</v>
      </c>
      <c r="K54" s="9">
        <v>2.069</v>
      </c>
    </row>
    <row r="55" spans="1:14" x14ac:dyDescent="0.25">
      <c r="E55">
        <v>4</v>
      </c>
      <c r="F55" s="9">
        <v>1.07</v>
      </c>
      <c r="G55" s="9">
        <v>142.25</v>
      </c>
      <c r="H55" s="9">
        <v>53</v>
      </c>
      <c r="I55" s="9">
        <v>204.333</v>
      </c>
      <c r="J55" s="9">
        <v>-90</v>
      </c>
      <c r="K55" s="9">
        <v>1.552</v>
      </c>
    </row>
  </sheetData>
  <phoneticPr fontId="5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6"/>
  <sheetViews>
    <sheetView topLeftCell="A13" workbookViewId="0">
      <selection sqref="A1:XFD1048576"/>
    </sheetView>
  </sheetViews>
  <sheetFormatPr defaultRowHeight="13.8" x14ac:dyDescent="0.25"/>
  <cols>
    <col min="2" max="2" width="20.109375" customWidth="1"/>
    <col min="3" max="3" width="22.44140625" bestFit="1" customWidth="1"/>
    <col min="6" max="6" width="14.88671875" customWidth="1"/>
    <col min="8" max="8" width="19.5546875" customWidth="1"/>
  </cols>
  <sheetData>
    <row r="1" spans="1:14" s="3" customFormat="1" x14ac:dyDescent="0.25">
      <c r="A1" t="s">
        <v>42</v>
      </c>
      <c r="B1" s="3" t="s">
        <v>1</v>
      </c>
      <c r="C1" s="3" t="s">
        <v>3</v>
      </c>
      <c r="D1" s="3" t="s">
        <v>25</v>
      </c>
      <c r="E1" s="3" t="s">
        <v>24</v>
      </c>
      <c r="F1" s="3" t="s">
        <v>8</v>
      </c>
      <c r="G1" s="3" t="s">
        <v>18</v>
      </c>
      <c r="H1" s="3" t="s">
        <v>19</v>
      </c>
      <c r="I1" s="3" t="s">
        <v>20</v>
      </c>
      <c r="J1" s="3" t="s">
        <v>21</v>
      </c>
      <c r="K1" s="3" t="s">
        <v>22</v>
      </c>
      <c r="L1" s="3" t="s">
        <v>23</v>
      </c>
    </row>
    <row r="2" spans="1:14" x14ac:dyDescent="0.25">
      <c r="A2">
        <v>2</v>
      </c>
      <c r="B2" s="1" t="s">
        <v>10</v>
      </c>
      <c r="C2" s="1" t="s">
        <v>16</v>
      </c>
      <c r="E2" t="s">
        <v>11</v>
      </c>
      <c r="F2" t="s">
        <v>29</v>
      </c>
      <c r="G2">
        <v>3</v>
      </c>
      <c r="H2">
        <v>4687.4080000000004</v>
      </c>
      <c r="I2">
        <v>1623.718824</v>
      </c>
      <c r="J2">
        <v>3</v>
      </c>
      <c r="K2">
        <v>10687.290999999999</v>
      </c>
      <c r="L2">
        <v>2110.8334320000004</v>
      </c>
    </row>
    <row r="4" spans="1:14" x14ac:dyDescent="0.25">
      <c r="F4" t="s">
        <v>373</v>
      </c>
      <c r="G4" t="s">
        <v>374</v>
      </c>
      <c r="H4" t="s">
        <v>375</v>
      </c>
      <c r="I4" t="s">
        <v>376</v>
      </c>
      <c r="J4" t="s">
        <v>377</v>
      </c>
      <c r="K4" t="s">
        <v>378</v>
      </c>
      <c r="M4" t="s">
        <v>379</v>
      </c>
      <c r="N4" t="s">
        <v>380</v>
      </c>
    </row>
    <row r="5" spans="1:14" x14ac:dyDescent="0.25">
      <c r="E5">
        <v>1</v>
      </c>
      <c r="F5">
        <v>1010702.7070000001</v>
      </c>
      <c r="G5">
        <v>72.191000000000003</v>
      </c>
      <c r="H5">
        <v>22</v>
      </c>
      <c r="I5">
        <v>255</v>
      </c>
      <c r="J5">
        <v>-90</v>
      </c>
      <c r="K5">
        <v>10687.290999999999</v>
      </c>
      <c r="M5">
        <f>K5</f>
        <v>10687.290999999999</v>
      </c>
      <c r="N5">
        <f>1.732*K7</f>
        <v>2110.8334320000004</v>
      </c>
    </row>
    <row r="6" spans="1:14" x14ac:dyDescent="0.25">
      <c r="B6" s="1"/>
      <c r="C6" s="1"/>
      <c r="E6">
        <v>2</v>
      </c>
      <c r="F6">
        <v>448224.679</v>
      </c>
      <c r="G6">
        <v>195.137</v>
      </c>
      <c r="H6">
        <v>57</v>
      </c>
      <c r="I6">
        <v>229</v>
      </c>
      <c r="J6">
        <v>-90</v>
      </c>
      <c r="K6">
        <v>4687.4080000000004</v>
      </c>
      <c r="M6">
        <f>K6</f>
        <v>4687.4080000000004</v>
      </c>
      <c r="N6">
        <f>1.732*K8</f>
        <v>1623.718824</v>
      </c>
    </row>
    <row r="7" spans="1:14" x14ac:dyDescent="0.25">
      <c r="B7" s="1"/>
      <c r="C7" s="1"/>
      <c r="E7">
        <v>3</v>
      </c>
      <c r="F7">
        <v>123042.069</v>
      </c>
      <c r="G7">
        <v>192.357</v>
      </c>
      <c r="H7">
        <v>44</v>
      </c>
      <c r="I7">
        <v>231</v>
      </c>
      <c r="J7">
        <v>-90</v>
      </c>
      <c r="K7">
        <v>1218.7260000000001</v>
      </c>
    </row>
    <row r="8" spans="1:14" x14ac:dyDescent="0.25">
      <c r="B8" s="1"/>
      <c r="C8" s="1"/>
      <c r="E8">
        <v>4</v>
      </c>
      <c r="F8">
        <v>96675.910999999993</v>
      </c>
      <c r="G8">
        <v>128.18199999999999</v>
      </c>
      <c r="H8">
        <v>0</v>
      </c>
      <c r="I8">
        <v>255</v>
      </c>
      <c r="J8">
        <v>-90</v>
      </c>
      <c r="K8">
        <v>937.48199999999997</v>
      </c>
    </row>
    <row r="9" spans="1:14" x14ac:dyDescent="0.25">
      <c r="B9" s="1"/>
      <c r="C9" s="1"/>
      <c r="E9" s="1"/>
      <c r="F9" s="1"/>
    </row>
    <row r="13" spans="1:14" x14ac:dyDescent="0.25">
      <c r="A13" s="1">
        <v>17</v>
      </c>
      <c r="B13" s="1" t="s">
        <v>165</v>
      </c>
      <c r="C13" s="1" t="s">
        <v>16</v>
      </c>
      <c r="E13" s="1" t="s">
        <v>167</v>
      </c>
      <c r="F13" t="s">
        <v>29</v>
      </c>
      <c r="G13">
        <v>3</v>
      </c>
      <c r="H13">
        <v>0.33600000000000002</v>
      </c>
      <c r="I13">
        <v>6.4084000000000002E-2</v>
      </c>
      <c r="J13">
        <v>3</v>
      </c>
      <c r="K13">
        <v>1.0029999999999999</v>
      </c>
      <c r="L13">
        <v>0.15068399999999998</v>
      </c>
    </row>
    <row r="15" spans="1:14" x14ac:dyDescent="0.25">
      <c r="F15" t="s">
        <v>373</v>
      </c>
      <c r="G15" t="s">
        <v>374</v>
      </c>
      <c r="H15" t="s">
        <v>375</v>
      </c>
      <c r="I15" t="s">
        <v>376</v>
      </c>
      <c r="J15" t="s">
        <v>377</v>
      </c>
      <c r="K15" t="s">
        <v>378</v>
      </c>
      <c r="M15" t="s">
        <v>379</v>
      </c>
      <c r="N15" t="s">
        <v>380</v>
      </c>
    </row>
    <row r="16" spans="1:14" x14ac:dyDescent="0.25">
      <c r="A16" s="1"/>
      <c r="B16" s="1"/>
      <c r="C16" s="1"/>
      <c r="E16">
        <v>1</v>
      </c>
      <c r="F16">
        <v>3.0000000000000001E-3</v>
      </c>
      <c r="G16">
        <v>125.429</v>
      </c>
      <c r="H16">
        <v>0</v>
      </c>
      <c r="I16">
        <v>139.667</v>
      </c>
      <c r="J16">
        <v>-90</v>
      </c>
      <c r="K16">
        <v>1.0029999999999999</v>
      </c>
      <c r="M16">
        <f>K16</f>
        <v>1.0029999999999999</v>
      </c>
      <c r="N16">
        <f>1.732*K18</f>
        <v>0.15068399999999998</v>
      </c>
    </row>
    <row r="17" spans="1:14" x14ac:dyDescent="0.25">
      <c r="E17">
        <v>2</v>
      </c>
      <c r="F17">
        <v>1E-3</v>
      </c>
      <c r="G17">
        <v>81.337000000000003</v>
      </c>
      <c r="H17">
        <v>0</v>
      </c>
      <c r="I17">
        <v>136</v>
      </c>
      <c r="J17">
        <v>-90</v>
      </c>
      <c r="K17">
        <v>0.33600000000000002</v>
      </c>
      <c r="M17">
        <f>K17</f>
        <v>0.33600000000000002</v>
      </c>
      <c r="N17">
        <f>1.732*K19</f>
        <v>6.4084000000000002E-2</v>
      </c>
    </row>
    <row r="18" spans="1:14" x14ac:dyDescent="0.25">
      <c r="E18">
        <v>3</v>
      </c>
      <c r="F18" s="6">
        <v>3.0400000000000002E-4</v>
      </c>
      <c r="G18">
        <v>119.889</v>
      </c>
      <c r="H18">
        <v>0</v>
      </c>
      <c r="I18">
        <v>159</v>
      </c>
      <c r="J18">
        <v>-90</v>
      </c>
      <c r="K18">
        <v>8.6999999999999994E-2</v>
      </c>
    </row>
    <row r="19" spans="1:14" x14ac:dyDescent="0.25">
      <c r="E19">
        <v>4</v>
      </c>
      <c r="F19" s="6">
        <v>1.351E-4</v>
      </c>
      <c r="G19">
        <v>100.77800000000001</v>
      </c>
      <c r="H19">
        <v>14</v>
      </c>
      <c r="I19">
        <v>158</v>
      </c>
      <c r="J19">
        <v>-90</v>
      </c>
      <c r="K19">
        <v>3.6999999999999998E-2</v>
      </c>
    </row>
    <row r="24" spans="1:14" s="1" customFormat="1" x14ac:dyDescent="0.25">
      <c r="A24" s="1">
        <v>52</v>
      </c>
      <c r="B24" s="1" t="s">
        <v>342</v>
      </c>
      <c r="C24" s="1" t="s">
        <v>15</v>
      </c>
      <c r="E24" s="1" t="s">
        <v>344</v>
      </c>
      <c r="F24" t="s">
        <v>29</v>
      </c>
      <c r="G24">
        <v>3</v>
      </c>
      <c r="H24">
        <v>91.338999999999999</v>
      </c>
      <c r="I24">
        <v>1.8549719999999998</v>
      </c>
      <c r="J24">
        <v>3</v>
      </c>
      <c r="K24" s="1">
        <v>99.911000000000001</v>
      </c>
      <c r="L24" s="1">
        <v>3.7116759999999998</v>
      </c>
    </row>
    <row r="26" spans="1:14" x14ac:dyDescent="0.25">
      <c r="F26" t="s">
        <v>373</v>
      </c>
      <c r="G26" t="s">
        <v>374</v>
      </c>
      <c r="H26" t="s">
        <v>375</v>
      </c>
      <c r="I26" t="s">
        <v>376</v>
      </c>
      <c r="J26" t="s">
        <v>377</v>
      </c>
      <c r="K26" t="s">
        <v>378</v>
      </c>
      <c r="M26" t="s">
        <v>379</v>
      </c>
      <c r="N26" t="s">
        <v>380</v>
      </c>
    </row>
    <row r="27" spans="1:14" x14ac:dyDescent="0.25">
      <c r="E27">
        <v>1</v>
      </c>
      <c r="F27">
        <v>26.834</v>
      </c>
      <c r="G27">
        <v>4.2830000000000004</v>
      </c>
      <c r="H27">
        <v>0.33300000000000002</v>
      </c>
      <c r="I27">
        <v>99.332999999999998</v>
      </c>
      <c r="J27">
        <v>-90</v>
      </c>
      <c r="K27">
        <v>99.911000000000001</v>
      </c>
      <c r="M27">
        <f>K27</f>
        <v>99.911000000000001</v>
      </c>
      <c r="N27">
        <f>1.732*K29</f>
        <v>3.7116759999999998</v>
      </c>
    </row>
    <row r="28" spans="1:14" x14ac:dyDescent="0.25">
      <c r="E28">
        <v>2</v>
      </c>
      <c r="F28">
        <v>24.538</v>
      </c>
      <c r="G28">
        <v>5.0380000000000003</v>
      </c>
      <c r="H28">
        <v>0</v>
      </c>
      <c r="I28">
        <v>129.333</v>
      </c>
      <c r="J28">
        <v>-90</v>
      </c>
      <c r="K28">
        <v>91.338999999999999</v>
      </c>
      <c r="M28">
        <f>K28</f>
        <v>91.338999999999999</v>
      </c>
      <c r="N28">
        <f>1.732*K30</f>
        <v>1.8549719999999998</v>
      </c>
    </row>
    <row r="29" spans="1:14" x14ac:dyDescent="0.25">
      <c r="E29">
        <v>3</v>
      </c>
      <c r="F29">
        <v>0.64600000000000002</v>
      </c>
      <c r="G29">
        <v>205.51900000000001</v>
      </c>
      <c r="H29">
        <v>158.667</v>
      </c>
      <c r="I29">
        <v>239</v>
      </c>
      <c r="J29">
        <v>-90</v>
      </c>
      <c r="K29">
        <v>2.1429999999999998</v>
      </c>
    </row>
    <row r="30" spans="1:14" x14ac:dyDescent="0.25">
      <c r="E30">
        <v>4</v>
      </c>
      <c r="F30">
        <v>0.35899999999999999</v>
      </c>
      <c r="G30">
        <v>145.80000000000001</v>
      </c>
      <c r="H30">
        <v>102</v>
      </c>
      <c r="I30">
        <v>163</v>
      </c>
      <c r="J30">
        <v>-90</v>
      </c>
      <c r="K30">
        <v>1.071</v>
      </c>
    </row>
    <row r="34" spans="2:14" x14ac:dyDescent="0.25">
      <c r="B34" s="1" t="s">
        <v>456</v>
      </c>
      <c r="C34" s="5" t="s">
        <v>392</v>
      </c>
      <c r="D34" s="11" t="s">
        <v>393</v>
      </c>
      <c r="E34" s="1" t="s">
        <v>35</v>
      </c>
      <c r="F34" t="s">
        <v>29</v>
      </c>
      <c r="G34">
        <v>3</v>
      </c>
      <c r="H34">
        <v>2.1619999999999999</v>
      </c>
      <c r="I34">
        <v>0</v>
      </c>
      <c r="J34">
        <v>3</v>
      </c>
      <c r="K34">
        <v>2.3050000000000002</v>
      </c>
      <c r="L34">
        <v>7.6207999999999998E-2</v>
      </c>
    </row>
    <row r="36" spans="2:14" x14ac:dyDescent="0.25">
      <c r="F36" t="s">
        <v>373</v>
      </c>
      <c r="G36" t="s">
        <v>374</v>
      </c>
      <c r="H36" t="s">
        <v>375</v>
      </c>
      <c r="I36" t="s">
        <v>376</v>
      </c>
      <c r="J36" t="s">
        <v>377</v>
      </c>
      <c r="K36" t="s">
        <v>378</v>
      </c>
      <c r="M36" t="s">
        <v>379</v>
      </c>
      <c r="N36" t="s">
        <v>380</v>
      </c>
    </row>
    <row r="37" spans="2:14" x14ac:dyDescent="0.25">
      <c r="E37">
        <v>1</v>
      </c>
      <c r="F37">
        <v>2.5999999999999999E-2</v>
      </c>
      <c r="G37">
        <v>127.5</v>
      </c>
      <c r="H37">
        <v>102</v>
      </c>
      <c r="I37">
        <v>136</v>
      </c>
      <c r="J37">
        <v>-90</v>
      </c>
      <c r="K37">
        <v>2.3050000000000002</v>
      </c>
      <c r="M37">
        <f>K37</f>
        <v>2.3050000000000002</v>
      </c>
      <c r="N37">
        <f>1.732*K39</f>
        <v>7.6207999999999998E-2</v>
      </c>
    </row>
    <row r="38" spans="2:14" x14ac:dyDescent="0.25">
      <c r="E38">
        <v>2</v>
      </c>
      <c r="F38">
        <v>2.4E-2</v>
      </c>
      <c r="G38">
        <v>128.32</v>
      </c>
      <c r="H38">
        <v>102</v>
      </c>
      <c r="I38">
        <v>170</v>
      </c>
      <c r="J38">
        <v>-90</v>
      </c>
      <c r="K38">
        <v>2.1619999999999999</v>
      </c>
      <c r="M38">
        <f>K38</f>
        <v>2.1619999999999999</v>
      </c>
      <c r="N38">
        <f>1.732*K40</f>
        <v>0</v>
      </c>
    </row>
    <row r="39" spans="2:14" x14ac:dyDescent="0.25">
      <c r="E39">
        <v>3</v>
      </c>
      <c r="F39" s="6">
        <v>6.0820000000000004E-4</v>
      </c>
      <c r="G39">
        <v>139.4</v>
      </c>
      <c r="H39">
        <v>102</v>
      </c>
      <c r="I39">
        <v>187</v>
      </c>
      <c r="J39">
        <v>-90</v>
      </c>
      <c r="K39">
        <v>4.3999999999999997E-2</v>
      </c>
    </row>
    <row r="40" spans="2:14" x14ac:dyDescent="0.25">
      <c r="E40">
        <v>4</v>
      </c>
      <c r="F40">
        <v>18.827000000000002</v>
      </c>
      <c r="G40">
        <v>218.642</v>
      </c>
      <c r="H40">
        <v>29</v>
      </c>
      <c r="I40">
        <v>255</v>
      </c>
      <c r="J40">
        <v>0</v>
      </c>
      <c r="K40">
        <v>0</v>
      </c>
    </row>
    <row r="41" spans="2:14" x14ac:dyDescent="0.25">
      <c r="B41" s="1" t="s">
        <v>564</v>
      </c>
      <c r="C41" s="1" t="s">
        <v>566</v>
      </c>
      <c r="D41" s="11" t="s">
        <v>567</v>
      </c>
      <c r="E41" s="1" t="s">
        <v>488</v>
      </c>
      <c r="F41" t="s">
        <v>29</v>
      </c>
      <c r="G41" s="11">
        <v>3</v>
      </c>
      <c r="H41" s="11">
        <v>0.437</v>
      </c>
      <c r="I41" s="11">
        <v>2.9444000000000001E-2</v>
      </c>
      <c r="J41" s="11">
        <v>3</v>
      </c>
      <c r="K41">
        <v>0.378</v>
      </c>
      <c r="L41">
        <v>2.598E-2</v>
      </c>
    </row>
    <row r="43" spans="2:14" x14ac:dyDescent="0.25">
      <c r="F43" t="s">
        <v>373</v>
      </c>
      <c r="G43" t="s">
        <v>374</v>
      </c>
      <c r="H43" t="s">
        <v>375</v>
      </c>
      <c r="I43" t="s">
        <v>376</v>
      </c>
      <c r="J43" t="s">
        <v>377</v>
      </c>
      <c r="K43" t="s">
        <v>378</v>
      </c>
      <c r="M43" t="s">
        <v>379</v>
      </c>
      <c r="N43" t="s">
        <v>380</v>
      </c>
    </row>
    <row r="44" spans="2:14" x14ac:dyDescent="0.25">
      <c r="E44">
        <v>1</v>
      </c>
      <c r="F44" s="6">
        <v>8.3770000000000003E-4</v>
      </c>
      <c r="G44">
        <v>2.2170000000000001</v>
      </c>
      <c r="H44">
        <v>0</v>
      </c>
      <c r="I44">
        <v>221</v>
      </c>
      <c r="J44">
        <v>-90</v>
      </c>
      <c r="K44">
        <v>0.437</v>
      </c>
      <c r="M44">
        <f>K44</f>
        <v>0.437</v>
      </c>
      <c r="N44">
        <f>1.732*K46</f>
        <v>2.9444000000000001E-2</v>
      </c>
    </row>
    <row r="45" spans="2:14" x14ac:dyDescent="0.25">
      <c r="E45">
        <v>2</v>
      </c>
      <c r="F45" s="6">
        <v>7.2480000000000005E-4</v>
      </c>
      <c r="G45">
        <v>1.9650000000000001</v>
      </c>
      <c r="H45">
        <v>0</v>
      </c>
      <c r="I45">
        <v>221</v>
      </c>
      <c r="J45">
        <v>-90</v>
      </c>
      <c r="K45">
        <v>0.378</v>
      </c>
      <c r="M45">
        <f>K45</f>
        <v>0.378</v>
      </c>
      <c r="N45">
        <f>1.732*K47</f>
        <v>2.598E-2</v>
      </c>
    </row>
    <row r="46" spans="2:14" x14ac:dyDescent="0.25">
      <c r="E46">
        <v>3</v>
      </c>
      <c r="F46" s="6">
        <v>3.642E-5</v>
      </c>
      <c r="G46">
        <v>151.30000000000001</v>
      </c>
      <c r="H46">
        <v>85</v>
      </c>
      <c r="I46">
        <v>204</v>
      </c>
      <c r="J46">
        <v>-90</v>
      </c>
      <c r="K46">
        <v>1.7000000000000001E-2</v>
      </c>
    </row>
    <row r="47" spans="2:14" x14ac:dyDescent="0.25">
      <c r="E47">
        <v>4</v>
      </c>
      <c r="F47" s="6">
        <v>3.2780000000000001E-5</v>
      </c>
      <c r="G47">
        <v>213.44399999999999</v>
      </c>
      <c r="H47">
        <v>136</v>
      </c>
      <c r="I47">
        <v>255</v>
      </c>
      <c r="J47">
        <v>-90</v>
      </c>
      <c r="K47">
        <v>1.4999999999999999E-2</v>
      </c>
    </row>
    <row r="49" spans="1:14" s="11" customFormat="1" x14ac:dyDescent="0.25">
      <c r="B49" s="12" t="s">
        <v>509</v>
      </c>
      <c r="C49" s="5" t="s">
        <v>401</v>
      </c>
      <c r="D49" s="1" t="s">
        <v>402</v>
      </c>
      <c r="E49" s="12" t="s">
        <v>233</v>
      </c>
      <c r="F49" t="s">
        <v>28</v>
      </c>
      <c r="G49" s="11">
        <v>3</v>
      </c>
      <c r="H49" s="11">
        <v>6.4000000000000001E-2</v>
      </c>
      <c r="I49" s="11">
        <v>8.6599999999999993E-3</v>
      </c>
      <c r="J49" s="11">
        <v>3</v>
      </c>
      <c r="K49" s="11">
        <v>7.3999999999999996E-2</v>
      </c>
      <c r="L49" s="11">
        <v>5.1960000000000001E-3</v>
      </c>
    </row>
    <row r="50" spans="1:14" s="11" customFormat="1" ht="15.75" customHeight="1" x14ac:dyDescent="0.25"/>
    <row r="51" spans="1:14" s="11" customFormat="1" ht="15.75" customHeight="1" x14ac:dyDescent="0.25">
      <c r="E51"/>
      <c r="F51" t="s">
        <v>373</v>
      </c>
      <c r="G51" t="s">
        <v>374</v>
      </c>
      <c r="H51" t="s">
        <v>375</v>
      </c>
      <c r="I51" t="s">
        <v>376</v>
      </c>
      <c r="J51" t="s">
        <v>377</v>
      </c>
      <c r="K51" t="s">
        <v>378</v>
      </c>
      <c r="L51"/>
      <c r="M51" t="s">
        <v>379</v>
      </c>
      <c r="N51" t="s">
        <v>380</v>
      </c>
    </row>
    <row r="52" spans="1:14" s="11" customFormat="1" ht="15.75" customHeight="1" x14ac:dyDescent="0.25">
      <c r="E52">
        <v>1</v>
      </c>
      <c r="F52" s="6">
        <v>4.3019999999999998E-5</v>
      </c>
      <c r="G52">
        <v>43.978999999999999</v>
      </c>
      <c r="H52">
        <v>8</v>
      </c>
      <c r="I52">
        <v>66</v>
      </c>
      <c r="J52">
        <v>-90</v>
      </c>
      <c r="K52">
        <v>7.3999999999999996E-2</v>
      </c>
      <c r="L52"/>
      <c r="M52">
        <f>K52</f>
        <v>7.3999999999999996E-2</v>
      </c>
      <c r="N52">
        <f>1.732*K54</f>
        <v>5.1960000000000001E-3</v>
      </c>
    </row>
    <row r="53" spans="1:14" s="11" customFormat="1" ht="15.75" customHeight="1" x14ac:dyDescent="0.25">
      <c r="E53">
        <v>2</v>
      </c>
      <c r="F53" s="6">
        <v>3.7639999999999999E-5</v>
      </c>
      <c r="G53">
        <v>126.372</v>
      </c>
      <c r="H53">
        <v>0</v>
      </c>
      <c r="I53">
        <v>145.333</v>
      </c>
      <c r="J53">
        <v>-90</v>
      </c>
      <c r="K53">
        <v>6.4000000000000001E-2</v>
      </c>
      <c r="L53"/>
      <c r="M53">
        <f>K53</f>
        <v>6.4000000000000001E-2</v>
      </c>
      <c r="N53">
        <f>1.732*K55</f>
        <v>8.6599999999999993E-3</v>
      </c>
    </row>
    <row r="54" spans="1:14" s="11" customFormat="1" ht="15.75" customHeight="1" x14ac:dyDescent="0.25">
      <c r="E54">
        <v>3</v>
      </c>
      <c r="F54" s="6">
        <v>2.3520000000000001E-6</v>
      </c>
      <c r="G54">
        <v>20.619</v>
      </c>
      <c r="H54">
        <v>0</v>
      </c>
      <c r="I54">
        <v>66</v>
      </c>
      <c r="J54">
        <v>-90</v>
      </c>
      <c r="K54">
        <v>3.0000000000000001E-3</v>
      </c>
      <c r="L54"/>
      <c r="M54"/>
      <c r="N54"/>
    </row>
    <row r="55" spans="1:14" s="11" customFormat="1" ht="15.75" customHeight="1" x14ac:dyDescent="0.25">
      <c r="E55">
        <v>4</v>
      </c>
      <c r="F55" s="6">
        <v>3.3610000000000001E-6</v>
      </c>
      <c r="G55">
        <v>60.533000000000001</v>
      </c>
      <c r="H55">
        <v>0</v>
      </c>
      <c r="I55">
        <v>189</v>
      </c>
      <c r="J55">
        <v>-90</v>
      </c>
      <c r="K55">
        <v>5.0000000000000001E-3</v>
      </c>
      <c r="L55"/>
      <c r="M55"/>
      <c r="N55"/>
    </row>
    <row r="56" spans="1:14" s="3" customFormat="1" x14ac:dyDescent="0.25">
      <c r="A56"/>
    </row>
  </sheetData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5"/>
  <sheetViews>
    <sheetView topLeftCell="A61" workbookViewId="0">
      <selection activeCell="A61" sqref="A1:XFD1048576"/>
    </sheetView>
  </sheetViews>
  <sheetFormatPr defaultColWidth="9.109375" defaultRowHeight="13.8" x14ac:dyDescent="0.25"/>
  <cols>
    <col min="3" max="3" width="10.5546875" bestFit="1" customWidth="1"/>
    <col min="5" max="5" width="8.88671875" bestFit="1" customWidth="1"/>
    <col min="6" max="6" width="15.109375" bestFit="1" customWidth="1"/>
    <col min="7" max="7" width="7.44140625" bestFit="1" customWidth="1"/>
    <col min="8" max="8" width="11.44140625" bestFit="1" customWidth="1"/>
  </cols>
  <sheetData>
    <row r="1" spans="1:15" x14ac:dyDescent="0.25">
      <c r="A1" t="s">
        <v>42</v>
      </c>
      <c r="B1" s="3" t="s">
        <v>1</v>
      </c>
      <c r="C1" s="3" t="s">
        <v>3</v>
      </c>
      <c r="D1" s="3" t="s">
        <v>25</v>
      </c>
      <c r="E1" s="3" t="s">
        <v>24</v>
      </c>
      <c r="F1" s="3" t="s">
        <v>8</v>
      </c>
      <c r="G1" s="3" t="s">
        <v>18</v>
      </c>
      <c r="H1" s="3" t="s">
        <v>19</v>
      </c>
      <c r="I1" s="3" t="s">
        <v>20</v>
      </c>
      <c r="J1" s="3" t="s">
        <v>21</v>
      </c>
      <c r="K1" s="3" t="s">
        <v>22</v>
      </c>
      <c r="L1" s="3" t="s">
        <v>23</v>
      </c>
    </row>
    <row r="2" spans="1:15" s="3" customFormat="1" x14ac:dyDescent="0.25">
      <c r="B2" s="1" t="s">
        <v>139</v>
      </c>
      <c r="C2" s="5" t="s">
        <v>392</v>
      </c>
      <c r="D2" s="11" t="s">
        <v>393</v>
      </c>
      <c r="E2" s="1" t="s">
        <v>141</v>
      </c>
      <c r="F2" t="s">
        <v>28</v>
      </c>
      <c r="G2" s="11">
        <v>3</v>
      </c>
      <c r="H2" s="11">
        <v>82.316999999999993</v>
      </c>
      <c r="I2" s="11">
        <v>3.1678280000000001</v>
      </c>
      <c r="J2" s="11">
        <v>3</v>
      </c>
      <c r="K2" s="3">
        <v>112.5</v>
      </c>
      <c r="L2" s="3">
        <v>7.9204360000000005</v>
      </c>
    </row>
    <row r="3" spans="1:15" s="3" customFormat="1" x14ac:dyDescent="0.25">
      <c r="B3" s="1"/>
      <c r="C3" s="5"/>
      <c r="D3" s="11"/>
      <c r="E3" s="1"/>
      <c r="F3"/>
      <c r="G3" s="11"/>
      <c r="H3" s="11"/>
      <c r="I3" s="11"/>
      <c r="J3" s="11"/>
    </row>
    <row r="4" spans="1:15" s="3" customFormat="1" x14ac:dyDescent="0.25">
      <c r="B4" s="1"/>
      <c r="C4" s="5"/>
      <c r="D4" s="11"/>
      <c r="E4" s="1"/>
      <c r="F4"/>
      <c r="G4" t="s">
        <v>373</v>
      </c>
      <c r="H4" t="s">
        <v>374</v>
      </c>
      <c r="I4" t="s">
        <v>375</v>
      </c>
      <c r="J4" t="s">
        <v>376</v>
      </c>
      <c r="K4" t="s">
        <v>377</v>
      </c>
      <c r="L4" t="s">
        <v>378</v>
      </c>
      <c r="M4"/>
      <c r="N4" t="s">
        <v>379</v>
      </c>
      <c r="O4" t="s">
        <v>380</v>
      </c>
    </row>
    <row r="5" spans="1:15" s="3" customFormat="1" x14ac:dyDescent="0.25">
      <c r="B5" s="1"/>
      <c r="C5" s="5"/>
      <c r="D5" s="11"/>
      <c r="E5" s="1"/>
      <c r="F5">
        <v>1</v>
      </c>
      <c r="G5">
        <v>51.656999999999996</v>
      </c>
      <c r="H5">
        <v>145.084</v>
      </c>
      <c r="I5">
        <v>73.667000000000002</v>
      </c>
      <c r="J5">
        <v>171.333</v>
      </c>
      <c r="K5">
        <v>-90</v>
      </c>
      <c r="L5">
        <v>112.5</v>
      </c>
      <c r="M5"/>
      <c r="N5">
        <f>L5</f>
        <v>112.5</v>
      </c>
      <c r="O5">
        <f>1.732*L7</f>
        <v>7.9204360000000005</v>
      </c>
    </row>
    <row r="6" spans="1:15" s="3" customFormat="1" x14ac:dyDescent="0.25">
      <c r="B6" s="1"/>
      <c r="C6" s="5"/>
      <c r="D6" s="11"/>
      <c r="E6" s="1"/>
      <c r="F6">
        <v>2</v>
      </c>
      <c r="G6">
        <v>37.853999999999999</v>
      </c>
      <c r="H6">
        <v>168.613</v>
      </c>
      <c r="I6">
        <v>0</v>
      </c>
      <c r="J6">
        <v>208</v>
      </c>
      <c r="K6">
        <v>-90</v>
      </c>
      <c r="L6">
        <v>82.316999999999993</v>
      </c>
      <c r="M6"/>
      <c r="N6">
        <f>L6</f>
        <v>82.316999999999993</v>
      </c>
      <c r="O6">
        <f>1.732*L8</f>
        <v>3.1678280000000001</v>
      </c>
    </row>
    <row r="7" spans="1:15" s="3" customFormat="1" x14ac:dyDescent="0.25">
      <c r="B7" s="1"/>
      <c r="C7" s="5"/>
      <c r="D7" s="11"/>
      <c r="E7" s="1"/>
      <c r="F7">
        <v>3</v>
      </c>
      <c r="G7">
        <v>2.3010000000000002</v>
      </c>
      <c r="H7">
        <v>23.242000000000001</v>
      </c>
      <c r="I7">
        <v>0</v>
      </c>
      <c r="J7">
        <v>31</v>
      </c>
      <c r="K7">
        <v>-90</v>
      </c>
      <c r="L7">
        <v>4.5730000000000004</v>
      </c>
      <c r="M7"/>
      <c r="N7"/>
      <c r="O7"/>
    </row>
    <row r="8" spans="1:15" s="3" customFormat="1" x14ac:dyDescent="0.25">
      <c r="B8" s="1"/>
      <c r="C8" s="5"/>
      <c r="D8" s="11"/>
      <c r="E8" s="1"/>
      <c r="F8">
        <v>4</v>
      </c>
      <c r="G8">
        <v>1.046</v>
      </c>
      <c r="H8">
        <v>80.599999999999994</v>
      </c>
      <c r="I8">
        <v>0</v>
      </c>
      <c r="J8">
        <v>185.667</v>
      </c>
      <c r="K8">
        <v>-90</v>
      </c>
      <c r="L8">
        <v>1.829</v>
      </c>
      <c r="M8"/>
      <c r="N8"/>
      <c r="O8"/>
    </row>
    <row r="9" spans="1:15" s="3" customFormat="1" x14ac:dyDescent="0.25">
      <c r="B9" s="1"/>
      <c r="C9" s="5"/>
      <c r="D9" s="11"/>
      <c r="E9" s="1"/>
      <c r="F9"/>
      <c r="G9" s="11"/>
      <c r="H9" s="11"/>
      <c r="I9" s="11"/>
      <c r="J9" s="11"/>
    </row>
    <row r="10" spans="1:15" x14ac:dyDescent="0.25"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</row>
    <row r="11" spans="1:15" x14ac:dyDescent="0.25">
      <c r="B11" s="1" t="s">
        <v>403</v>
      </c>
      <c r="C11" s="5" t="s">
        <v>392</v>
      </c>
      <c r="D11" s="11" t="s">
        <v>393</v>
      </c>
      <c r="E11" s="1" t="s">
        <v>405</v>
      </c>
      <c r="F11" t="s">
        <v>29</v>
      </c>
      <c r="G11" s="11">
        <v>3</v>
      </c>
      <c r="H11" s="11">
        <v>5.1589999999999998</v>
      </c>
      <c r="I11" s="11">
        <v>0.47803200000000001</v>
      </c>
      <c r="J11" s="11">
        <v>3</v>
      </c>
      <c r="K11" s="11">
        <v>6.7030000000000003</v>
      </c>
      <c r="L11" s="11">
        <v>0.14375599999999999</v>
      </c>
    </row>
    <row r="12" spans="1:15" x14ac:dyDescent="0.25">
      <c r="B12" s="1"/>
      <c r="C12" s="5"/>
      <c r="D12" s="11"/>
      <c r="E12" s="1"/>
      <c r="G12" s="11"/>
      <c r="H12" s="11"/>
      <c r="I12" s="11"/>
      <c r="J12" s="11"/>
      <c r="K12" s="3"/>
      <c r="L12" s="3"/>
    </row>
    <row r="13" spans="1:15" x14ac:dyDescent="0.25">
      <c r="B13" s="1"/>
      <c r="C13" s="5"/>
      <c r="D13" s="11"/>
      <c r="E13" s="1"/>
      <c r="G13" t="s">
        <v>373</v>
      </c>
      <c r="H13" t="s">
        <v>374</v>
      </c>
      <c r="I13" t="s">
        <v>375</v>
      </c>
      <c r="J13" t="s">
        <v>376</v>
      </c>
      <c r="K13" t="s">
        <v>377</v>
      </c>
      <c r="L13" t="s">
        <v>378</v>
      </c>
      <c r="N13" t="s">
        <v>379</v>
      </c>
      <c r="O13" t="s">
        <v>380</v>
      </c>
    </row>
    <row r="14" spans="1:15" x14ac:dyDescent="0.25">
      <c r="B14" s="1"/>
      <c r="C14" s="5"/>
      <c r="D14" s="11"/>
      <c r="E14" s="1"/>
      <c r="F14">
        <v>1</v>
      </c>
      <c r="G14">
        <v>0.14299999999999999</v>
      </c>
      <c r="H14">
        <v>157.773</v>
      </c>
      <c r="I14">
        <v>55</v>
      </c>
      <c r="J14">
        <v>173</v>
      </c>
      <c r="K14">
        <v>-90</v>
      </c>
      <c r="L14">
        <v>5.1589999999999998</v>
      </c>
      <c r="N14">
        <f>L14</f>
        <v>5.1589999999999998</v>
      </c>
      <c r="O14">
        <f>1.732*L16</f>
        <v>0.47803200000000001</v>
      </c>
    </row>
    <row r="15" spans="1:15" x14ac:dyDescent="0.25">
      <c r="B15" s="1"/>
      <c r="C15" s="5"/>
      <c r="D15" s="11"/>
      <c r="E15" s="1"/>
      <c r="F15">
        <v>2</v>
      </c>
      <c r="G15">
        <v>0.186</v>
      </c>
      <c r="H15">
        <v>0.89600000000000002</v>
      </c>
      <c r="I15">
        <v>0</v>
      </c>
      <c r="J15">
        <v>120.667</v>
      </c>
      <c r="K15">
        <v>-90</v>
      </c>
      <c r="L15">
        <v>6.7030000000000003</v>
      </c>
      <c r="N15">
        <f>L15</f>
        <v>6.7030000000000003</v>
      </c>
      <c r="O15">
        <f>1.732*L17</f>
        <v>0.14375599999999999</v>
      </c>
    </row>
    <row r="16" spans="1:15" x14ac:dyDescent="0.25">
      <c r="B16" s="1"/>
      <c r="C16" s="5"/>
      <c r="D16" s="11"/>
      <c r="E16" s="1"/>
      <c r="F16">
        <v>3</v>
      </c>
      <c r="G16">
        <v>8.0000000000000002E-3</v>
      </c>
      <c r="H16">
        <v>40.576000000000001</v>
      </c>
      <c r="I16">
        <v>0</v>
      </c>
      <c r="J16">
        <v>66</v>
      </c>
      <c r="K16">
        <v>-90</v>
      </c>
      <c r="L16">
        <v>0.27600000000000002</v>
      </c>
    </row>
    <row r="17" spans="1:15" x14ac:dyDescent="0.25">
      <c r="B17" s="1"/>
      <c r="C17" s="5"/>
      <c r="D17" s="11"/>
      <c r="E17" s="1"/>
      <c r="F17">
        <v>4</v>
      </c>
      <c r="G17">
        <v>3.0000000000000001E-3</v>
      </c>
      <c r="H17">
        <v>20.917000000000002</v>
      </c>
      <c r="I17">
        <v>16</v>
      </c>
      <c r="J17">
        <v>35.667000000000002</v>
      </c>
      <c r="K17">
        <v>-90</v>
      </c>
      <c r="L17">
        <v>8.3000000000000004E-2</v>
      </c>
    </row>
    <row r="18" spans="1:15" x14ac:dyDescent="0.25">
      <c r="B18" s="1"/>
      <c r="C18" s="5"/>
      <c r="D18" s="11"/>
      <c r="E18" s="1"/>
      <c r="G18" s="11"/>
      <c r="H18" s="11"/>
      <c r="I18" s="11"/>
      <c r="J18" s="11"/>
      <c r="K18" s="3"/>
      <c r="L18" s="3"/>
    </row>
    <row r="19" spans="1:15" x14ac:dyDescent="0.25">
      <c r="B19" s="1"/>
      <c r="C19" s="5"/>
      <c r="D19" s="11"/>
      <c r="E19" s="1"/>
      <c r="G19" s="11"/>
      <c r="H19" s="11"/>
      <c r="I19" s="11"/>
      <c r="J19" s="11"/>
      <c r="K19" s="3"/>
      <c r="L19" s="3"/>
    </row>
    <row r="20" spans="1:15" x14ac:dyDescent="0.25">
      <c r="B20" s="1"/>
      <c r="C20" s="5"/>
      <c r="D20" s="11"/>
      <c r="E20" s="1"/>
      <c r="G20" s="11"/>
      <c r="H20" s="11"/>
      <c r="I20" s="11"/>
      <c r="J20" s="11"/>
      <c r="K20" s="3"/>
      <c r="L20" s="3"/>
    </row>
    <row r="21" spans="1:15" s="3" customFormat="1" x14ac:dyDescent="0.25">
      <c r="B21" s="1"/>
      <c r="C21" s="5"/>
      <c r="D21" s="11"/>
      <c r="E21" s="1"/>
      <c r="F21"/>
      <c r="G21" s="11"/>
      <c r="H21" s="11"/>
      <c r="I21" s="11"/>
      <c r="J21" s="11"/>
    </row>
    <row r="22" spans="1:15" s="3" customFormat="1" x14ac:dyDescent="0.25">
      <c r="B22" s="1"/>
      <c r="C22" s="5"/>
      <c r="D22" s="11"/>
      <c r="E22" s="1"/>
      <c r="F22"/>
      <c r="G22" s="11"/>
      <c r="H22" s="11"/>
      <c r="I22" s="11"/>
      <c r="J22" s="11"/>
    </row>
    <row r="23" spans="1:15" x14ac:dyDescent="0.25">
      <c r="A23">
        <v>16</v>
      </c>
      <c r="B23" s="1" t="s">
        <v>153</v>
      </c>
      <c r="C23" s="5" t="s">
        <v>392</v>
      </c>
      <c r="D23" s="11" t="s">
        <v>393</v>
      </c>
      <c r="E23" t="s">
        <v>155</v>
      </c>
      <c r="F23" t="s">
        <v>156</v>
      </c>
      <c r="G23">
        <v>3</v>
      </c>
      <c r="H23">
        <v>2.093</v>
      </c>
      <c r="I23">
        <v>0.50401200000000002</v>
      </c>
      <c r="J23">
        <v>3</v>
      </c>
      <c r="K23">
        <v>1.2669999999999999</v>
      </c>
      <c r="L23">
        <v>6.0620000000000007E-2</v>
      </c>
    </row>
    <row r="25" spans="1:15" x14ac:dyDescent="0.25">
      <c r="G25" t="s">
        <v>373</v>
      </c>
      <c r="H25" t="s">
        <v>374</v>
      </c>
      <c r="I25" t="s">
        <v>375</v>
      </c>
      <c r="J25" t="s">
        <v>376</v>
      </c>
      <c r="K25" t="s">
        <v>377</v>
      </c>
      <c r="L25" t="s">
        <v>378</v>
      </c>
      <c r="N25" t="s">
        <v>379</v>
      </c>
      <c r="O25" t="s">
        <v>380</v>
      </c>
    </row>
    <row r="26" spans="1:15" x14ac:dyDescent="0.25">
      <c r="F26">
        <v>1</v>
      </c>
      <c r="G26">
        <v>1.4999999999999999E-2</v>
      </c>
      <c r="H26">
        <v>226.43600000000001</v>
      </c>
      <c r="I26">
        <v>2</v>
      </c>
      <c r="J26">
        <v>255</v>
      </c>
      <c r="K26">
        <v>-90</v>
      </c>
      <c r="L26">
        <v>1.2669999999999999</v>
      </c>
      <c r="N26">
        <f>L26</f>
        <v>1.2669999999999999</v>
      </c>
      <c r="O26">
        <f>1.732*L28</f>
        <v>6.0620000000000007E-2</v>
      </c>
    </row>
    <row r="27" spans="1:15" x14ac:dyDescent="0.25">
      <c r="F27">
        <v>2</v>
      </c>
      <c r="G27">
        <v>2.4E-2</v>
      </c>
      <c r="H27">
        <v>124.508</v>
      </c>
      <c r="I27">
        <v>0</v>
      </c>
      <c r="J27">
        <v>255</v>
      </c>
      <c r="K27">
        <v>-90</v>
      </c>
      <c r="L27">
        <v>2.093</v>
      </c>
      <c r="N27">
        <f>L27</f>
        <v>2.093</v>
      </c>
      <c r="O27">
        <f>1.732*L29</f>
        <v>0.50401200000000002</v>
      </c>
    </row>
    <row r="28" spans="1:15" x14ac:dyDescent="0.25">
      <c r="F28">
        <v>3</v>
      </c>
      <c r="G28" s="6">
        <v>5.4080000000000003E-4</v>
      </c>
      <c r="H28">
        <v>16.5</v>
      </c>
      <c r="I28">
        <v>0</v>
      </c>
      <c r="J28">
        <v>57</v>
      </c>
      <c r="K28">
        <v>-90</v>
      </c>
      <c r="L28">
        <v>3.5000000000000003E-2</v>
      </c>
    </row>
    <row r="29" spans="1:15" x14ac:dyDescent="0.25">
      <c r="F29">
        <v>4</v>
      </c>
      <c r="G29">
        <v>4.0000000000000001E-3</v>
      </c>
      <c r="H29">
        <v>149.423</v>
      </c>
      <c r="I29">
        <v>0</v>
      </c>
      <c r="J29">
        <v>203</v>
      </c>
      <c r="K29">
        <v>-90</v>
      </c>
      <c r="L29">
        <v>0.29099999999999998</v>
      </c>
    </row>
    <row r="38" spans="1:15" x14ac:dyDescent="0.25">
      <c r="A38">
        <v>21</v>
      </c>
      <c r="B38" t="s">
        <v>182</v>
      </c>
      <c r="C38" t="s">
        <v>454</v>
      </c>
      <c r="D38" t="s">
        <v>569</v>
      </c>
      <c r="E38" s="1" t="s">
        <v>184</v>
      </c>
      <c r="F38" t="s">
        <v>29</v>
      </c>
      <c r="G38">
        <v>3</v>
      </c>
      <c r="H38">
        <v>51.177999999999997</v>
      </c>
      <c r="I38">
        <v>7.9308279999999991</v>
      </c>
      <c r="J38">
        <v>3</v>
      </c>
      <c r="K38">
        <v>64.376999999999995</v>
      </c>
      <c r="L38">
        <v>3.2665519999999999</v>
      </c>
    </row>
    <row r="40" spans="1:15" x14ac:dyDescent="0.25">
      <c r="G40" t="s">
        <v>373</v>
      </c>
      <c r="H40" t="s">
        <v>374</v>
      </c>
      <c r="I40" t="s">
        <v>375</v>
      </c>
      <c r="J40" t="s">
        <v>376</v>
      </c>
      <c r="K40" t="s">
        <v>377</v>
      </c>
      <c r="L40" t="s">
        <v>378</v>
      </c>
      <c r="N40" t="s">
        <v>379</v>
      </c>
      <c r="O40" t="s">
        <v>380</v>
      </c>
    </row>
    <row r="41" spans="1:15" x14ac:dyDescent="0.25">
      <c r="F41">
        <v>1</v>
      </c>
      <c r="G41">
        <v>17.413</v>
      </c>
      <c r="H41">
        <v>71.507999999999996</v>
      </c>
      <c r="I41">
        <v>66.667000000000002</v>
      </c>
      <c r="J41">
        <v>131</v>
      </c>
      <c r="K41">
        <v>-90</v>
      </c>
      <c r="L41">
        <v>64.376999999999995</v>
      </c>
      <c r="N41">
        <f>L41</f>
        <v>64.376999999999995</v>
      </c>
      <c r="O41">
        <f>1.732*L43</f>
        <v>3.2665519999999999</v>
      </c>
    </row>
    <row r="42" spans="1:15" x14ac:dyDescent="0.25">
      <c r="F42">
        <v>2</v>
      </c>
      <c r="G42">
        <v>13.858000000000001</v>
      </c>
      <c r="H42">
        <v>145.25</v>
      </c>
      <c r="I42">
        <v>6.3330000000000002</v>
      </c>
      <c r="J42">
        <v>196.333</v>
      </c>
      <c r="K42">
        <v>-90</v>
      </c>
      <c r="L42">
        <v>51.177999999999997</v>
      </c>
      <c r="N42">
        <f>L42</f>
        <v>51.177999999999997</v>
      </c>
      <c r="O42">
        <f>1.732*L44</f>
        <v>7.9308279999999991</v>
      </c>
    </row>
    <row r="43" spans="1:15" x14ac:dyDescent="0.25">
      <c r="F43">
        <v>3</v>
      </c>
      <c r="G43">
        <v>0.57999999999999996</v>
      </c>
      <c r="H43">
        <v>81.957999999999998</v>
      </c>
      <c r="I43">
        <v>69.667000000000002</v>
      </c>
      <c r="J43">
        <v>102.333</v>
      </c>
      <c r="K43">
        <v>-90</v>
      </c>
      <c r="L43">
        <v>1.8859999999999999</v>
      </c>
    </row>
    <row r="44" spans="1:15" x14ac:dyDescent="0.25">
      <c r="F44">
        <v>4</v>
      </c>
      <c r="G44">
        <v>1.306</v>
      </c>
      <c r="H44">
        <v>165.03700000000001</v>
      </c>
      <c r="I44">
        <v>144</v>
      </c>
      <c r="J44">
        <v>218.333</v>
      </c>
      <c r="K44">
        <v>-90</v>
      </c>
      <c r="L44">
        <v>4.5789999999999997</v>
      </c>
    </row>
    <row r="46" spans="1:15" s="1" customFormat="1" x14ac:dyDescent="0.25">
      <c r="A46" s="1">
        <v>33</v>
      </c>
      <c r="B46" s="1" t="s">
        <v>243</v>
      </c>
      <c r="C46" s="5" t="s">
        <v>392</v>
      </c>
      <c r="D46" s="11" t="s">
        <v>393</v>
      </c>
      <c r="E46" s="1" t="s">
        <v>245</v>
      </c>
      <c r="F46" t="s">
        <v>28</v>
      </c>
      <c r="G46">
        <v>3</v>
      </c>
      <c r="H46">
        <v>93.620999999999995</v>
      </c>
      <c r="I46">
        <v>5.374396</v>
      </c>
      <c r="J46">
        <v>3</v>
      </c>
      <c r="K46" s="1">
        <v>83.793000000000006</v>
      </c>
      <c r="L46" s="1">
        <v>0</v>
      </c>
    </row>
    <row r="48" spans="1:15" x14ac:dyDescent="0.25">
      <c r="G48" t="s">
        <v>373</v>
      </c>
      <c r="H48" t="s">
        <v>374</v>
      </c>
      <c r="I48" t="s">
        <v>375</v>
      </c>
      <c r="J48" t="s">
        <v>376</v>
      </c>
      <c r="K48" t="s">
        <v>377</v>
      </c>
      <c r="L48" t="s">
        <v>378</v>
      </c>
      <c r="N48" t="s">
        <v>379</v>
      </c>
      <c r="O48" t="s">
        <v>380</v>
      </c>
    </row>
    <row r="49" spans="1:15" x14ac:dyDescent="0.25">
      <c r="F49">
        <v>1</v>
      </c>
      <c r="G49">
        <v>48.692</v>
      </c>
      <c r="H49">
        <v>0.85199999999999998</v>
      </c>
      <c r="I49">
        <v>0</v>
      </c>
      <c r="J49">
        <v>117</v>
      </c>
      <c r="K49">
        <v>-90</v>
      </c>
      <c r="L49">
        <v>93.620999999999995</v>
      </c>
      <c r="N49">
        <f>L49</f>
        <v>93.620999999999995</v>
      </c>
      <c r="O49">
        <f>1.732*L51</f>
        <v>5.374396</v>
      </c>
    </row>
    <row r="50" spans="1:15" x14ac:dyDescent="0.25">
      <c r="F50">
        <v>2</v>
      </c>
      <c r="G50">
        <v>43.609000000000002</v>
      </c>
      <c r="H50">
        <v>69.144999999999996</v>
      </c>
      <c r="I50">
        <v>2</v>
      </c>
      <c r="J50">
        <v>127</v>
      </c>
      <c r="K50">
        <v>-90</v>
      </c>
      <c r="L50">
        <v>83.793000000000006</v>
      </c>
      <c r="N50">
        <f>L50</f>
        <v>83.793000000000006</v>
      </c>
      <c r="O50">
        <f>1.732*L52</f>
        <v>0</v>
      </c>
    </row>
    <row r="51" spans="1:15" x14ac:dyDescent="0.25">
      <c r="F51">
        <v>3</v>
      </c>
      <c r="G51">
        <v>1.873</v>
      </c>
      <c r="H51">
        <v>82.570999999999998</v>
      </c>
      <c r="I51">
        <v>0</v>
      </c>
      <c r="J51">
        <v>172</v>
      </c>
      <c r="K51">
        <v>-90</v>
      </c>
      <c r="L51">
        <v>3.1030000000000002</v>
      </c>
    </row>
    <row r="52" spans="1:15" x14ac:dyDescent="0.25">
      <c r="F52">
        <v>4</v>
      </c>
      <c r="G52">
        <v>42272.175999999999</v>
      </c>
      <c r="H52">
        <v>218.267</v>
      </c>
      <c r="I52">
        <v>0</v>
      </c>
      <c r="J52">
        <v>255</v>
      </c>
      <c r="K52">
        <v>0</v>
      </c>
      <c r="L52">
        <v>0</v>
      </c>
    </row>
    <row r="59" spans="1:15" s="1" customFormat="1" x14ac:dyDescent="0.25">
      <c r="A59" s="1">
        <v>37</v>
      </c>
      <c r="B59" s="1" t="s">
        <v>292</v>
      </c>
      <c r="C59" s="5" t="s">
        <v>392</v>
      </c>
      <c r="D59" s="11" t="s">
        <v>393</v>
      </c>
      <c r="E59" s="1" t="s">
        <v>294</v>
      </c>
      <c r="F59" t="s">
        <v>28</v>
      </c>
      <c r="G59">
        <v>3</v>
      </c>
      <c r="H59">
        <v>6.5739999999999998</v>
      </c>
      <c r="I59">
        <v>0.27365600000000001</v>
      </c>
      <c r="J59">
        <v>3</v>
      </c>
      <c r="K59" s="1">
        <v>6.0590000000000002</v>
      </c>
      <c r="L59" s="1">
        <v>0.34293600000000002</v>
      </c>
    </row>
    <row r="61" spans="1:15" x14ac:dyDescent="0.25">
      <c r="G61" t="s">
        <v>373</v>
      </c>
      <c r="H61" t="s">
        <v>374</v>
      </c>
      <c r="I61" t="s">
        <v>375</v>
      </c>
      <c r="J61" t="s">
        <v>376</v>
      </c>
      <c r="K61" t="s">
        <v>377</v>
      </c>
      <c r="L61" t="s">
        <v>378</v>
      </c>
      <c r="N61" t="s">
        <v>379</v>
      </c>
      <c r="O61" t="s">
        <v>380</v>
      </c>
    </row>
    <row r="62" spans="1:15" x14ac:dyDescent="0.25">
      <c r="F62">
        <v>1</v>
      </c>
      <c r="G62">
        <v>0.26200000000000001</v>
      </c>
      <c r="H62">
        <v>33.067999999999998</v>
      </c>
      <c r="I62">
        <v>23.667000000000002</v>
      </c>
      <c r="J62">
        <v>116.667</v>
      </c>
      <c r="K62">
        <v>-90</v>
      </c>
      <c r="L62">
        <v>6.5739999999999998</v>
      </c>
      <c r="N62">
        <f>L62</f>
        <v>6.5739999999999998</v>
      </c>
      <c r="O62">
        <f>1.732*L64</f>
        <v>0.27365600000000001</v>
      </c>
    </row>
    <row r="63" spans="1:15" x14ac:dyDescent="0.25">
      <c r="F63">
        <v>2</v>
      </c>
      <c r="G63">
        <v>0.24199999999999999</v>
      </c>
      <c r="H63">
        <v>158.93100000000001</v>
      </c>
      <c r="I63">
        <v>43.332999999999998</v>
      </c>
      <c r="J63">
        <v>255</v>
      </c>
      <c r="K63">
        <v>-90</v>
      </c>
      <c r="L63">
        <v>6.0590000000000002</v>
      </c>
      <c r="N63">
        <f>L63</f>
        <v>6.0590000000000002</v>
      </c>
      <c r="O63">
        <f>1.732*L65</f>
        <v>0.34293600000000002</v>
      </c>
    </row>
    <row r="64" spans="1:15" x14ac:dyDescent="0.25">
      <c r="F64">
        <v>3</v>
      </c>
      <c r="G64">
        <v>8.0000000000000002E-3</v>
      </c>
      <c r="H64">
        <v>66.400000000000006</v>
      </c>
      <c r="I64">
        <v>21.667000000000002</v>
      </c>
      <c r="J64">
        <v>109.333</v>
      </c>
      <c r="K64">
        <v>-90</v>
      </c>
      <c r="L64">
        <v>0.158</v>
      </c>
    </row>
    <row r="65" spans="1:15" x14ac:dyDescent="0.25">
      <c r="F65">
        <v>4</v>
      </c>
      <c r="G65">
        <v>8.9999999999999993E-3</v>
      </c>
      <c r="H65">
        <v>107.111</v>
      </c>
      <c r="I65">
        <v>23.667000000000002</v>
      </c>
      <c r="J65">
        <v>159.333</v>
      </c>
      <c r="K65">
        <v>-90</v>
      </c>
      <c r="L65">
        <v>0.19800000000000001</v>
      </c>
    </row>
    <row r="70" spans="1:15" s="1" customFormat="1" x14ac:dyDescent="0.25">
      <c r="A70" s="1">
        <v>40</v>
      </c>
      <c r="B70" s="1" t="s">
        <v>309</v>
      </c>
      <c r="C70" t="s">
        <v>454</v>
      </c>
      <c r="D70" t="s">
        <v>569</v>
      </c>
      <c r="E70" s="1" t="s">
        <v>52</v>
      </c>
      <c r="F70" t="s">
        <v>28</v>
      </c>
      <c r="G70">
        <v>3</v>
      </c>
      <c r="H70">
        <v>50.877000000000002</v>
      </c>
      <c r="I70">
        <v>4.2537919999999998</v>
      </c>
      <c r="J70">
        <v>3</v>
      </c>
      <c r="K70" s="1">
        <v>63.158000000000001</v>
      </c>
      <c r="L70" s="1">
        <v>5.4696559999999996</v>
      </c>
    </row>
    <row r="72" spans="1:15" x14ac:dyDescent="0.25">
      <c r="G72" t="s">
        <v>373</v>
      </c>
      <c r="H72" t="s">
        <v>374</v>
      </c>
      <c r="I72" t="s">
        <v>375</v>
      </c>
      <c r="J72" t="s">
        <v>376</v>
      </c>
      <c r="K72" t="s">
        <v>377</v>
      </c>
      <c r="L72" t="s">
        <v>378</v>
      </c>
      <c r="N72" t="s">
        <v>379</v>
      </c>
      <c r="O72" t="s">
        <v>380</v>
      </c>
    </row>
    <row r="73" spans="1:15" x14ac:dyDescent="0.25">
      <c r="F73">
        <v>1</v>
      </c>
      <c r="G73">
        <v>22.283999999999999</v>
      </c>
      <c r="H73">
        <v>249.70500000000001</v>
      </c>
      <c r="I73">
        <v>22.332999999999998</v>
      </c>
      <c r="J73">
        <v>255</v>
      </c>
      <c r="K73">
        <v>-90</v>
      </c>
      <c r="L73">
        <v>63.158000000000001</v>
      </c>
      <c r="N73">
        <f>L73</f>
        <v>63.158000000000001</v>
      </c>
      <c r="O73">
        <f>1.732*L75</f>
        <v>5.4696559999999996</v>
      </c>
    </row>
    <row r="74" spans="1:15" x14ac:dyDescent="0.25">
      <c r="F74">
        <v>2</v>
      </c>
      <c r="G74">
        <v>17.975000000000001</v>
      </c>
      <c r="H74">
        <v>165.114</v>
      </c>
      <c r="I74">
        <v>2</v>
      </c>
      <c r="J74">
        <v>253.333</v>
      </c>
      <c r="K74">
        <v>-90</v>
      </c>
      <c r="L74">
        <v>50.877000000000002</v>
      </c>
      <c r="N74">
        <f>L74</f>
        <v>50.877000000000002</v>
      </c>
      <c r="O74">
        <f>1.732*L76</f>
        <v>4.2537919999999998</v>
      </c>
    </row>
    <row r="75" spans="1:15" x14ac:dyDescent="0.25">
      <c r="F75">
        <v>3</v>
      </c>
      <c r="G75">
        <v>1.2310000000000001</v>
      </c>
      <c r="H75">
        <v>94.332999999999998</v>
      </c>
      <c r="I75">
        <v>13.667</v>
      </c>
      <c r="J75">
        <v>197</v>
      </c>
      <c r="K75">
        <v>-90</v>
      </c>
      <c r="L75">
        <v>3.1579999999999999</v>
      </c>
    </row>
    <row r="76" spans="1:15" x14ac:dyDescent="0.25">
      <c r="F76">
        <v>4</v>
      </c>
      <c r="G76">
        <v>0.98499999999999999</v>
      </c>
      <c r="H76">
        <v>117</v>
      </c>
      <c r="I76">
        <v>25.667000000000002</v>
      </c>
      <c r="J76">
        <v>190.667</v>
      </c>
      <c r="K76">
        <v>-90</v>
      </c>
      <c r="L76">
        <v>2.456</v>
      </c>
    </row>
    <row r="79" spans="1:15" x14ac:dyDescent="0.25">
      <c r="B79" s="1" t="s">
        <v>309</v>
      </c>
      <c r="C79" t="s">
        <v>454</v>
      </c>
      <c r="D79" t="s">
        <v>569</v>
      </c>
      <c r="E79" s="1" t="s">
        <v>39</v>
      </c>
      <c r="F79" t="s">
        <v>28</v>
      </c>
      <c r="G79">
        <v>3</v>
      </c>
      <c r="H79">
        <v>49.921999999999997</v>
      </c>
      <c r="I79">
        <v>2.6846000000000001</v>
      </c>
      <c r="J79">
        <v>3</v>
      </c>
      <c r="K79">
        <v>62.326000000000001</v>
      </c>
      <c r="L79">
        <v>3.7601719999999998</v>
      </c>
    </row>
    <row r="81" spans="6:15" x14ac:dyDescent="0.25">
      <c r="G81" t="s">
        <v>373</v>
      </c>
      <c r="H81" t="s">
        <v>374</v>
      </c>
      <c r="I81" t="s">
        <v>375</v>
      </c>
      <c r="J81" t="s">
        <v>376</v>
      </c>
      <c r="K81" t="s">
        <v>377</v>
      </c>
      <c r="L81" t="s">
        <v>378</v>
      </c>
      <c r="N81" t="s">
        <v>379</v>
      </c>
      <c r="O81" t="s">
        <v>380</v>
      </c>
    </row>
    <row r="82" spans="6:15" x14ac:dyDescent="0.25">
      <c r="F82">
        <v>1</v>
      </c>
      <c r="G82">
        <v>19.422000000000001</v>
      </c>
      <c r="H82">
        <v>252.90299999999999</v>
      </c>
      <c r="I82">
        <v>30.667000000000002</v>
      </c>
      <c r="J82">
        <v>255</v>
      </c>
      <c r="K82">
        <v>-90</v>
      </c>
      <c r="L82">
        <v>62.326000000000001</v>
      </c>
      <c r="N82">
        <f>L82</f>
        <v>62.326000000000001</v>
      </c>
      <c r="O82">
        <f>1.732*L84</f>
        <v>3.7601719999999998</v>
      </c>
    </row>
    <row r="83" spans="6:15" x14ac:dyDescent="0.25">
      <c r="F83">
        <v>2</v>
      </c>
      <c r="G83">
        <v>15.576000000000001</v>
      </c>
      <c r="H83">
        <v>164.80699999999999</v>
      </c>
      <c r="I83">
        <v>0</v>
      </c>
      <c r="J83">
        <v>253.333</v>
      </c>
      <c r="K83">
        <v>-90</v>
      </c>
      <c r="L83">
        <v>49.921999999999997</v>
      </c>
      <c r="N83">
        <f>L83</f>
        <v>49.921999999999997</v>
      </c>
      <c r="O83">
        <f>1.732*L85</f>
        <v>2.6846000000000001</v>
      </c>
    </row>
    <row r="84" spans="6:15" x14ac:dyDescent="0.25">
      <c r="F84">
        <v>3</v>
      </c>
      <c r="G84">
        <v>0.76900000000000002</v>
      </c>
      <c r="H84">
        <v>104</v>
      </c>
      <c r="I84">
        <v>12.333</v>
      </c>
      <c r="J84">
        <v>166.333</v>
      </c>
      <c r="K84">
        <v>-90</v>
      </c>
      <c r="L84">
        <v>2.1709999999999998</v>
      </c>
    </row>
    <row r="85" spans="6:15" x14ac:dyDescent="0.25">
      <c r="F85">
        <v>4</v>
      </c>
      <c r="G85">
        <v>0.57699999999999996</v>
      </c>
      <c r="H85">
        <v>34.777999999999999</v>
      </c>
      <c r="I85">
        <v>1</v>
      </c>
      <c r="J85">
        <v>73</v>
      </c>
      <c r="K85">
        <v>-90</v>
      </c>
      <c r="L85">
        <v>1.55</v>
      </c>
    </row>
  </sheetData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9"/>
  <sheetViews>
    <sheetView topLeftCell="A91" workbookViewId="0">
      <selection activeCell="A91" sqref="A1:XFD1048576"/>
    </sheetView>
  </sheetViews>
  <sheetFormatPr defaultRowHeight="13.8" x14ac:dyDescent="0.25"/>
  <cols>
    <col min="2" max="2" width="15.5546875" customWidth="1"/>
    <col min="3" max="3" width="10.5546875" bestFit="1" customWidth="1"/>
    <col min="5" max="5" width="8.88671875" bestFit="1" customWidth="1"/>
    <col min="6" max="6" width="11.109375" bestFit="1" customWidth="1"/>
    <col min="7" max="7" width="7.44140625" bestFit="1" customWidth="1"/>
    <col min="8" max="8" width="11.44140625" bestFit="1" customWidth="1"/>
  </cols>
  <sheetData>
    <row r="1" spans="1:15" x14ac:dyDescent="0.25">
      <c r="A1" t="s">
        <v>42</v>
      </c>
      <c r="B1" s="3" t="s">
        <v>1</v>
      </c>
      <c r="C1" s="3" t="s">
        <v>3</v>
      </c>
      <c r="D1" s="3" t="s">
        <v>25</v>
      </c>
      <c r="E1" s="3" t="s">
        <v>24</v>
      </c>
      <c r="F1" s="3" t="s">
        <v>8</v>
      </c>
      <c r="G1" s="3" t="s">
        <v>18</v>
      </c>
      <c r="H1" s="3" t="s">
        <v>19</v>
      </c>
      <c r="I1" s="3" t="s">
        <v>20</v>
      </c>
      <c r="J1" s="3" t="s">
        <v>21</v>
      </c>
      <c r="K1" s="3" t="s">
        <v>22</v>
      </c>
      <c r="L1" s="3" t="s">
        <v>23</v>
      </c>
    </row>
    <row r="2" spans="1:15" s="3" customFormat="1" x14ac:dyDescent="0.25">
      <c r="B2" s="1" t="s">
        <v>139</v>
      </c>
      <c r="C2" s="5" t="s">
        <v>392</v>
      </c>
      <c r="D2" s="11" t="s">
        <v>393</v>
      </c>
      <c r="E2" s="1" t="s">
        <v>141</v>
      </c>
      <c r="F2" t="s">
        <v>109</v>
      </c>
      <c r="G2" s="11">
        <v>3</v>
      </c>
      <c r="H2" s="11">
        <v>172.78</v>
      </c>
      <c r="I2" s="11">
        <v>18.390376</v>
      </c>
      <c r="J2" s="11">
        <v>3</v>
      </c>
      <c r="K2" s="3">
        <v>205.59800000000001</v>
      </c>
      <c r="L2" s="3">
        <v>16.718996000000001</v>
      </c>
    </row>
    <row r="3" spans="1:15" x14ac:dyDescent="0.25">
      <c r="B3" s="3"/>
      <c r="C3" s="3"/>
      <c r="D3" s="3"/>
      <c r="E3" s="3"/>
      <c r="F3" s="3"/>
      <c r="G3" s="3"/>
      <c r="H3" s="3"/>
      <c r="I3" s="3"/>
      <c r="J3" s="3"/>
      <c r="K3" s="3"/>
      <c r="L3" s="3"/>
    </row>
    <row r="4" spans="1:15" x14ac:dyDescent="0.25">
      <c r="B4" s="3"/>
      <c r="C4" s="3"/>
      <c r="D4" s="3"/>
      <c r="E4" s="3"/>
      <c r="G4" t="s">
        <v>373</v>
      </c>
      <c r="H4" t="s">
        <v>374</v>
      </c>
      <c r="I4" t="s">
        <v>375</v>
      </c>
      <c r="J4" t="s">
        <v>376</v>
      </c>
      <c r="K4" t="s">
        <v>377</v>
      </c>
      <c r="L4" t="s">
        <v>378</v>
      </c>
      <c r="N4" t="s">
        <v>379</v>
      </c>
      <c r="O4" t="s">
        <v>380</v>
      </c>
    </row>
    <row r="5" spans="1:15" x14ac:dyDescent="0.25">
      <c r="B5" s="3"/>
      <c r="C5" s="3"/>
      <c r="D5" s="3"/>
      <c r="E5" s="3"/>
      <c r="F5">
        <v>1</v>
      </c>
      <c r="G5">
        <v>199.386</v>
      </c>
      <c r="H5">
        <v>156.58600000000001</v>
      </c>
      <c r="I5">
        <v>8.6669999999999998</v>
      </c>
      <c r="J5">
        <v>237.667</v>
      </c>
      <c r="K5">
        <v>-90</v>
      </c>
      <c r="L5">
        <v>205.59800000000001</v>
      </c>
      <c r="N5">
        <f>L5</f>
        <v>205.59800000000001</v>
      </c>
      <c r="O5">
        <f>1.732*L7</f>
        <v>16.718996000000001</v>
      </c>
    </row>
    <row r="6" spans="1:15" x14ac:dyDescent="0.25">
      <c r="B6" s="3"/>
      <c r="C6" s="3"/>
      <c r="D6" s="3"/>
      <c r="E6" s="3"/>
      <c r="F6">
        <v>2</v>
      </c>
      <c r="G6">
        <v>167.708</v>
      </c>
      <c r="H6">
        <v>175.881</v>
      </c>
      <c r="I6">
        <v>10.667</v>
      </c>
      <c r="J6">
        <v>253.333</v>
      </c>
      <c r="K6">
        <v>-90</v>
      </c>
      <c r="L6">
        <v>172.78</v>
      </c>
      <c r="N6">
        <f>L6</f>
        <v>172.78</v>
      </c>
      <c r="O6">
        <f>1.732*L8</f>
        <v>18.390376</v>
      </c>
    </row>
    <row r="7" spans="1:15" x14ac:dyDescent="0.25">
      <c r="B7" s="3"/>
      <c r="C7" s="3"/>
      <c r="D7" s="3"/>
      <c r="E7" s="3"/>
      <c r="F7">
        <v>3</v>
      </c>
      <c r="G7">
        <v>10.249000000000001</v>
      </c>
      <c r="H7">
        <v>70.242000000000004</v>
      </c>
      <c r="I7">
        <v>0</v>
      </c>
      <c r="J7">
        <v>84</v>
      </c>
      <c r="K7">
        <v>-90</v>
      </c>
      <c r="L7">
        <v>9.6530000000000005</v>
      </c>
    </row>
    <row r="8" spans="1:15" x14ac:dyDescent="0.25">
      <c r="B8" s="3"/>
      <c r="C8" s="3"/>
      <c r="D8" s="3"/>
      <c r="E8" s="3"/>
      <c r="F8">
        <v>4</v>
      </c>
      <c r="G8">
        <v>11.180999999999999</v>
      </c>
      <c r="H8">
        <v>91.528000000000006</v>
      </c>
      <c r="I8">
        <v>0</v>
      </c>
      <c r="J8">
        <v>108</v>
      </c>
      <c r="K8">
        <v>-90</v>
      </c>
      <c r="L8">
        <v>10.618</v>
      </c>
    </row>
    <row r="9" spans="1:15" x14ac:dyDescent="0.25">
      <c r="B9" s="3"/>
      <c r="C9" s="3"/>
      <c r="D9" s="3"/>
      <c r="E9" s="3"/>
      <c r="F9" s="3"/>
      <c r="G9" s="3"/>
      <c r="H9" s="3"/>
      <c r="I9" s="3"/>
      <c r="J9" s="3"/>
      <c r="K9" s="3"/>
      <c r="L9" s="3"/>
    </row>
    <row r="10" spans="1:15" x14ac:dyDescent="0.25"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</row>
    <row r="11" spans="1:15" x14ac:dyDescent="0.25"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</row>
    <row r="12" spans="1:15" x14ac:dyDescent="0.25">
      <c r="B12" s="1" t="s">
        <v>125</v>
      </c>
      <c r="C12" s="5" t="s">
        <v>392</v>
      </c>
      <c r="D12" s="11" t="s">
        <v>393</v>
      </c>
      <c r="E12" s="1" t="s">
        <v>52</v>
      </c>
      <c r="F12" t="s">
        <v>29</v>
      </c>
      <c r="G12" s="11">
        <v>3</v>
      </c>
      <c r="H12" s="11">
        <v>1.7909999999999999</v>
      </c>
      <c r="I12" s="11">
        <v>0.12124000000000001</v>
      </c>
      <c r="J12" s="11">
        <v>3</v>
      </c>
      <c r="K12" s="3">
        <v>1.0049999999999999</v>
      </c>
      <c r="L12" s="3">
        <v>7.7939999999999995E-2</v>
      </c>
    </row>
    <row r="13" spans="1:15" x14ac:dyDescent="0.25"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</row>
    <row r="14" spans="1:15" x14ac:dyDescent="0.25">
      <c r="B14" s="3"/>
      <c r="C14" s="3"/>
      <c r="D14" s="3"/>
      <c r="E14" s="3"/>
      <c r="G14" t="s">
        <v>373</v>
      </c>
      <c r="H14" t="s">
        <v>374</v>
      </c>
      <c r="I14" t="s">
        <v>375</v>
      </c>
      <c r="J14" t="s">
        <v>376</v>
      </c>
      <c r="K14" t="s">
        <v>377</v>
      </c>
      <c r="L14" t="s">
        <v>378</v>
      </c>
      <c r="N14" t="s">
        <v>379</v>
      </c>
      <c r="O14" t="s">
        <v>380</v>
      </c>
    </row>
    <row r="15" spans="1:15" x14ac:dyDescent="0.25">
      <c r="B15" s="3"/>
      <c r="C15" s="3"/>
      <c r="D15" s="3"/>
      <c r="E15" s="3"/>
      <c r="F15">
        <v>1</v>
      </c>
      <c r="G15">
        <v>5.0000000000000001E-3</v>
      </c>
      <c r="H15">
        <v>166.315</v>
      </c>
      <c r="I15">
        <v>110.667</v>
      </c>
      <c r="J15">
        <v>250.667</v>
      </c>
      <c r="K15">
        <v>-90</v>
      </c>
      <c r="L15">
        <v>1.0049999999999999</v>
      </c>
      <c r="N15">
        <f>L15</f>
        <v>1.0049999999999999</v>
      </c>
      <c r="O15">
        <f>1.732*L17</f>
        <v>7.7939999999999995E-2</v>
      </c>
    </row>
    <row r="16" spans="1:15" x14ac:dyDescent="0.25">
      <c r="B16" s="3"/>
      <c r="C16" s="3"/>
      <c r="D16" s="3"/>
      <c r="E16" s="3"/>
      <c r="F16">
        <v>2</v>
      </c>
      <c r="G16">
        <v>8.9999999999999993E-3</v>
      </c>
      <c r="H16">
        <v>95.323999999999998</v>
      </c>
      <c r="I16">
        <v>65.332999999999998</v>
      </c>
      <c r="J16">
        <v>181.667</v>
      </c>
      <c r="K16">
        <v>-90</v>
      </c>
      <c r="L16">
        <v>1.7909999999999999</v>
      </c>
      <c r="N16">
        <f>L16</f>
        <v>1.7909999999999999</v>
      </c>
      <c r="O16">
        <f>1.732*L18</f>
        <v>0.12124000000000001</v>
      </c>
    </row>
    <row r="17" spans="2:15" x14ac:dyDescent="0.25">
      <c r="B17" s="3"/>
      <c r="C17" s="3"/>
      <c r="D17" s="3"/>
      <c r="E17" s="3"/>
      <c r="F17">
        <v>3</v>
      </c>
      <c r="G17" s="6">
        <v>2.475E-4</v>
      </c>
      <c r="H17">
        <v>228.06700000000001</v>
      </c>
      <c r="I17">
        <v>174.333</v>
      </c>
      <c r="J17">
        <v>248</v>
      </c>
      <c r="K17">
        <v>-90</v>
      </c>
      <c r="L17">
        <v>4.4999999999999998E-2</v>
      </c>
    </row>
    <row r="18" spans="2:15" x14ac:dyDescent="0.25">
      <c r="B18" s="3"/>
      <c r="C18" s="3"/>
      <c r="D18" s="3"/>
      <c r="E18" s="3"/>
      <c r="F18">
        <v>4</v>
      </c>
      <c r="G18" s="6">
        <v>3.7130000000000003E-4</v>
      </c>
      <c r="H18">
        <v>230</v>
      </c>
      <c r="I18">
        <v>109.333</v>
      </c>
      <c r="J18">
        <v>255</v>
      </c>
      <c r="K18">
        <v>-90</v>
      </c>
      <c r="L18">
        <v>7.0000000000000007E-2</v>
      </c>
    </row>
    <row r="19" spans="2:15" x14ac:dyDescent="0.25"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</row>
    <row r="20" spans="2:15" x14ac:dyDescent="0.25"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</row>
    <row r="21" spans="2:15" x14ac:dyDescent="0.25"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</row>
    <row r="22" spans="2:15" x14ac:dyDescent="0.25"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</row>
    <row r="23" spans="2:15" x14ac:dyDescent="0.25"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</row>
    <row r="24" spans="2:15" x14ac:dyDescent="0.25">
      <c r="B24" s="1" t="s">
        <v>441</v>
      </c>
      <c r="C24" s="1" t="s">
        <v>392</v>
      </c>
      <c r="D24" t="s">
        <v>393</v>
      </c>
      <c r="E24" s="1" t="s">
        <v>443</v>
      </c>
      <c r="F24" t="s">
        <v>29</v>
      </c>
      <c r="G24" s="11">
        <v>3</v>
      </c>
      <c r="H24" s="11">
        <v>105.694</v>
      </c>
      <c r="I24" s="11">
        <v>12.02008</v>
      </c>
      <c r="J24" s="11">
        <v>3</v>
      </c>
      <c r="K24" s="3">
        <v>105.694</v>
      </c>
      <c r="L24" s="3">
        <v>12.02008</v>
      </c>
    </row>
    <row r="25" spans="2:15" x14ac:dyDescent="0.25"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</row>
    <row r="26" spans="2:15" x14ac:dyDescent="0.25">
      <c r="B26" s="3"/>
      <c r="C26" s="3"/>
      <c r="D26" s="3"/>
      <c r="E26" s="3"/>
      <c r="G26" t="s">
        <v>373</v>
      </c>
      <c r="H26" t="s">
        <v>374</v>
      </c>
      <c r="I26" t="s">
        <v>375</v>
      </c>
      <c r="J26" t="s">
        <v>376</v>
      </c>
      <c r="K26" t="s">
        <v>377</v>
      </c>
      <c r="L26" t="s">
        <v>378</v>
      </c>
      <c r="N26" t="s">
        <v>379</v>
      </c>
      <c r="O26" t="s">
        <v>380</v>
      </c>
    </row>
    <row r="27" spans="2:15" x14ac:dyDescent="0.25">
      <c r="B27" s="3"/>
      <c r="C27" s="3"/>
      <c r="D27" s="3"/>
      <c r="E27" s="3"/>
      <c r="F27">
        <v>1</v>
      </c>
      <c r="G27">
        <v>49.295999999999999</v>
      </c>
      <c r="H27">
        <v>157.70099999999999</v>
      </c>
      <c r="I27">
        <v>12.333</v>
      </c>
      <c r="J27">
        <v>165.333</v>
      </c>
      <c r="K27">
        <v>-90</v>
      </c>
      <c r="L27">
        <v>91.814999999999998</v>
      </c>
      <c r="N27">
        <f>L27</f>
        <v>91.814999999999998</v>
      </c>
      <c r="O27">
        <f>1.732*L29</f>
        <v>14.793012000000001</v>
      </c>
    </row>
    <row r="28" spans="2:15" x14ac:dyDescent="0.25">
      <c r="B28" s="3"/>
      <c r="C28" s="3"/>
      <c r="D28" s="3"/>
      <c r="E28" s="3"/>
      <c r="F28">
        <v>2</v>
      </c>
      <c r="G28">
        <v>56.704999999999998</v>
      </c>
      <c r="H28">
        <v>3.6680000000000001</v>
      </c>
      <c r="I28">
        <v>0</v>
      </c>
      <c r="J28">
        <v>255</v>
      </c>
      <c r="K28">
        <v>-90</v>
      </c>
      <c r="L28">
        <v>105.694</v>
      </c>
      <c r="N28">
        <f>L28</f>
        <v>105.694</v>
      </c>
      <c r="O28">
        <f>1.732*L30</f>
        <v>12.02008</v>
      </c>
    </row>
    <row r="29" spans="2:15" x14ac:dyDescent="0.25">
      <c r="B29" s="3"/>
      <c r="C29" s="3"/>
      <c r="D29" s="3"/>
      <c r="E29" s="3"/>
      <c r="F29">
        <v>3</v>
      </c>
      <c r="G29">
        <v>4.8440000000000003</v>
      </c>
      <c r="H29">
        <v>129.29400000000001</v>
      </c>
      <c r="I29">
        <v>21</v>
      </c>
      <c r="J29">
        <v>181</v>
      </c>
      <c r="K29">
        <v>-90</v>
      </c>
      <c r="L29">
        <v>8.5410000000000004</v>
      </c>
    </row>
    <row r="30" spans="2:15" x14ac:dyDescent="0.25">
      <c r="B30" s="3"/>
      <c r="C30" s="3"/>
      <c r="D30" s="3"/>
      <c r="E30" s="3"/>
      <c r="F30">
        <v>4</v>
      </c>
      <c r="G30">
        <v>3.9889999999999999</v>
      </c>
      <c r="H30">
        <v>112.5</v>
      </c>
      <c r="I30">
        <v>0</v>
      </c>
      <c r="J30">
        <v>255</v>
      </c>
      <c r="K30">
        <v>-90</v>
      </c>
      <c r="L30">
        <v>6.94</v>
      </c>
    </row>
    <row r="31" spans="2:15" x14ac:dyDescent="0.25"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</row>
    <row r="32" spans="2:15" x14ac:dyDescent="0.25"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</row>
    <row r="33" spans="1:15" x14ac:dyDescent="0.25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</row>
    <row r="35" spans="1:15" x14ac:dyDescent="0.25">
      <c r="B35" s="1" t="s">
        <v>104</v>
      </c>
      <c r="C35" s="1" t="s">
        <v>454</v>
      </c>
      <c r="D35" t="s">
        <v>569</v>
      </c>
      <c r="E35" s="1" t="s">
        <v>108</v>
      </c>
      <c r="F35" t="s">
        <v>109</v>
      </c>
      <c r="G35">
        <v>33</v>
      </c>
      <c r="H35">
        <v>0.73099999999999998</v>
      </c>
      <c r="I35">
        <v>3.2908E-2</v>
      </c>
      <c r="J35">
        <v>3</v>
      </c>
      <c r="K35">
        <v>1.0029999999999999</v>
      </c>
      <c r="L35">
        <v>4.3300000000000005E-2</v>
      </c>
    </row>
    <row r="37" spans="1:15" x14ac:dyDescent="0.25">
      <c r="G37" t="s">
        <v>373</v>
      </c>
      <c r="H37" t="s">
        <v>374</v>
      </c>
      <c r="I37" t="s">
        <v>375</v>
      </c>
      <c r="J37" t="s">
        <v>376</v>
      </c>
      <c r="K37" t="s">
        <v>377</v>
      </c>
      <c r="L37" t="s">
        <v>378</v>
      </c>
      <c r="N37" t="s">
        <v>379</v>
      </c>
      <c r="O37" t="s">
        <v>380</v>
      </c>
    </row>
    <row r="38" spans="1:15" x14ac:dyDescent="0.25">
      <c r="F38">
        <v>1</v>
      </c>
      <c r="G38">
        <v>3.0000000000000001E-3</v>
      </c>
      <c r="H38">
        <v>252.86099999999999</v>
      </c>
      <c r="I38">
        <v>76.667000000000002</v>
      </c>
      <c r="J38">
        <v>255</v>
      </c>
      <c r="K38">
        <v>-90</v>
      </c>
      <c r="L38">
        <v>1.0029999999999999</v>
      </c>
      <c r="N38">
        <f>L38</f>
        <v>1.0029999999999999</v>
      </c>
      <c r="O38">
        <f>1.732*L40</f>
        <v>4.3300000000000005E-2</v>
      </c>
    </row>
    <row r="39" spans="1:15" x14ac:dyDescent="0.25">
      <c r="F39">
        <v>2</v>
      </c>
      <c r="G39">
        <v>2E-3</v>
      </c>
      <c r="H39">
        <v>1.6120000000000001</v>
      </c>
      <c r="I39">
        <v>0</v>
      </c>
      <c r="J39">
        <v>203</v>
      </c>
      <c r="K39">
        <v>-90</v>
      </c>
      <c r="L39">
        <v>0.73099999999999998</v>
      </c>
      <c r="N39">
        <f>L39</f>
        <v>0.73099999999999998</v>
      </c>
      <c r="O39">
        <f>1.732*L41</f>
        <v>3.2908E-2</v>
      </c>
    </row>
    <row r="40" spans="1:15" x14ac:dyDescent="0.25">
      <c r="F40">
        <v>3</v>
      </c>
      <c r="G40" s="6">
        <v>8.5729999999999994E-5</v>
      </c>
      <c r="H40">
        <v>152.70400000000001</v>
      </c>
      <c r="I40">
        <v>96</v>
      </c>
      <c r="J40">
        <v>183.667</v>
      </c>
      <c r="K40">
        <v>-90</v>
      </c>
      <c r="L40">
        <v>2.5000000000000001E-2</v>
      </c>
    </row>
    <row r="41" spans="1:15" x14ac:dyDescent="0.25">
      <c r="F41">
        <v>4</v>
      </c>
      <c r="G41" s="6">
        <v>6.6680000000000005E-5</v>
      </c>
      <c r="H41">
        <v>144.476</v>
      </c>
      <c r="I41">
        <v>5.3330000000000002</v>
      </c>
      <c r="J41">
        <v>211.333</v>
      </c>
      <c r="K41">
        <v>-90</v>
      </c>
      <c r="L41">
        <v>1.9E-2</v>
      </c>
    </row>
    <row r="46" spans="1:15" x14ac:dyDescent="0.25">
      <c r="A46" s="1">
        <v>13</v>
      </c>
      <c r="B46" s="1" t="s">
        <v>129</v>
      </c>
      <c r="C46" s="1" t="s">
        <v>454</v>
      </c>
      <c r="D46" t="s">
        <v>569</v>
      </c>
      <c r="E46" s="1" t="s">
        <v>131</v>
      </c>
      <c r="F46" t="s">
        <v>29</v>
      </c>
      <c r="G46">
        <v>3</v>
      </c>
      <c r="H46">
        <v>281.33</v>
      </c>
      <c r="I46">
        <v>7.087343999999999</v>
      </c>
      <c r="J46">
        <v>3</v>
      </c>
      <c r="K46">
        <v>214.834</v>
      </c>
      <c r="L46">
        <v>10.631015999999999</v>
      </c>
    </row>
    <row r="48" spans="1:15" x14ac:dyDescent="0.25">
      <c r="G48" t="s">
        <v>373</v>
      </c>
      <c r="H48" t="s">
        <v>374</v>
      </c>
      <c r="I48" t="s">
        <v>375</v>
      </c>
      <c r="J48" t="s">
        <v>376</v>
      </c>
      <c r="K48" t="s">
        <v>377</v>
      </c>
      <c r="L48" t="s">
        <v>378</v>
      </c>
      <c r="N48" t="s">
        <v>379</v>
      </c>
      <c r="O48" t="s">
        <v>380</v>
      </c>
    </row>
    <row r="49" spans="1:15" x14ac:dyDescent="0.25">
      <c r="F49">
        <v>1</v>
      </c>
      <c r="G49">
        <v>220.82499999999999</v>
      </c>
      <c r="H49">
        <v>39.191000000000003</v>
      </c>
      <c r="I49">
        <v>12</v>
      </c>
      <c r="J49">
        <v>177.333</v>
      </c>
      <c r="K49">
        <v>-90</v>
      </c>
      <c r="L49">
        <v>214.834</v>
      </c>
      <c r="N49">
        <f>L49</f>
        <v>214.834</v>
      </c>
      <c r="O49">
        <f>1.732*L51</f>
        <v>10.631015999999999</v>
      </c>
    </row>
    <row r="50" spans="1:15" x14ac:dyDescent="0.25">
      <c r="F50">
        <v>2</v>
      </c>
      <c r="G50">
        <v>288.85199999999998</v>
      </c>
      <c r="H50">
        <v>50.808999999999997</v>
      </c>
      <c r="I50">
        <v>15.333</v>
      </c>
      <c r="J50">
        <v>81</v>
      </c>
      <c r="K50">
        <v>-90</v>
      </c>
      <c r="L50">
        <v>281.33</v>
      </c>
      <c r="N50">
        <f>L50</f>
        <v>281.33</v>
      </c>
      <c r="O50">
        <f>1.732*L52</f>
        <v>7.087343999999999</v>
      </c>
    </row>
    <row r="51" spans="1:15" x14ac:dyDescent="0.25">
      <c r="F51">
        <v>3</v>
      </c>
      <c r="G51">
        <v>7.3259999999999996</v>
      </c>
      <c r="H51">
        <v>67.762</v>
      </c>
      <c r="I51">
        <v>49.667000000000002</v>
      </c>
      <c r="J51">
        <v>123.333</v>
      </c>
      <c r="K51">
        <v>-90</v>
      </c>
      <c r="L51">
        <v>6.1379999999999999</v>
      </c>
    </row>
    <row r="52" spans="1:15" x14ac:dyDescent="0.25">
      <c r="F52">
        <v>4</v>
      </c>
      <c r="G52">
        <v>5.2329999999999997</v>
      </c>
      <c r="H52">
        <v>78</v>
      </c>
      <c r="I52">
        <v>67</v>
      </c>
      <c r="J52">
        <v>97</v>
      </c>
      <c r="K52">
        <v>-90</v>
      </c>
      <c r="L52">
        <v>4.0919999999999996</v>
      </c>
    </row>
    <row r="56" spans="1:15" x14ac:dyDescent="0.25">
      <c r="A56">
        <v>16</v>
      </c>
      <c r="B56" s="1" t="s">
        <v>153</v>
      </c>
      <c r="C56" s="1" t="s">
        <v>392</v>
      </c>
      <c r="D56" t="s">
        <v>393</v>
      </c>
      <c r="E56" t="s">
        <v>155</v>
      </c>
      <c r="F56" t="s">
        <v>29</v>
      </c>
      <c r="G56">
        <v>3</v>
      </c>
      <c r="H56">
        <v>1.399</v>
      </c>
      <c r="I56">
        <v>0</v>
      </c>
      <c r="J56">
        <v>3</v>
      </c>
      <c r="K56">
        <v>1.7110000000000001</v>
      </c>
      <c r="L56">
        <v>6.9279999999999994E-2</v>
      </c>
    </row>
    <row r="58" spans="1:15" x14ac:dyDescent="0.25">
      <c r="G58" t="s">
        <v>373</v>
      </c>
      <c r="H58" t="s">
        <v>374</v>
      </c>
      <c r="I58" t="s">
        <v>375</v>
      </c>
      <c r="J58" t="s">
        <v>376</v>
      </c>
      <c r="K58" t="s">
        <v>377</v>
      </c>
      <c r="L58" t="s">
        <v>378</v>
      </c>
      <c r="N58" t="s">
        <v>379</v>
      </c>
      <c r="O58" t="s">
        <v>380</v>
      </c>
    </row>
    <row r="59" spans="1:15" x14ac:dyDescent="0.25">
      <c r="F59">
        <v>1</v>
      </c>
      <c r="G59">
        <v>0.01</v>
      </c>
      <c r="H59">
        <v>231.60499999999999</v>
      </c>
      <c r="I59">
        <v>0</v>
      </c>
      <c r="J59">
        <v>255</v>
      </c>
      <c r="K59">
        <v>-90</v>
      </c>
      <c r="L59">
        <v>1.7110000000000001</v>
      </c>
      <c r="N59">
        <f>L59</f>
        <v>1.7110000000000001</v>
      </c>
      <c r="O59">
        <f>1.732*L61</f>
        <v>6.9279999999999994E-2</v>
      </c>
    </row>
    <row r="60" spans="1:15" x14ac:dyDescent="0.25">
      <c r="F60">
        <v>2</v>
      </c>
      <c r="G60">
        <v>8.0000000000000002E-3</v>
      </c>
      <c r="H60">
        <v>122.589</v>
      </c>
      <c r="I60">
        <v>0</v>
      </c>
      <c r="J60">
        <v>217</v>
      </c>
      <c r="K60">
        <v>-90</v>
      </c>
      <c r="L60">
        <v>1.399</v>
      </c>
      <c r="N60">
        <f>L60</f>
        <v>1.399</v>
      </c>
      <c r="O60">
        <f>1.732*L62</f>
        <v>0</v>
      </c>
    </row>
    <row r="61" spans="1:15" x14ac:dyDescent="0.25">
      <c r="F61">
        <v>3</v>
      </c>
      <c r="G61" s="6">
        <v>2.5680000000000001E-4</v>
      </c>
      <c r="H61">
        <v>103.25</v>
      </c>
      <c r="I61">
        <v>4</v>
      </c>
      <c r="J61">
        <v>207</v>
      </c>
      <c r="K61">
        <v>-90</v>
      </c>
      <c r="L61">
        <v>0.04</v>
      </c>
    </row>
    <row r="62" spans="1:15" x14ac:dyDescent="0.25">
      <c r="F62">
        <v>4</v>
      </c>
      <c r="G62">
        <v>12.105</v>
      </c>
      <c r="H62">
        <v>226.71299999999999</v>
      </c>
      <c r="I62">
        <v>0</v>
      </c>
      <c r="J62">
        <v>255</v>
      </c>
      <c r="K62">
        <v>0</v>
      </c>
      <c r="L62">
        <v>0</v>
      </c>
    </row>
    <row r="70" spans="1:15" x14ac:dyDescent="0.25">
      <c r="A70">
        <v>21</v>
      </c>
      <c r="B70" t="s">
        <v>182</v>
      </c>
      <c r="C70" t="s">
        <v>454</v>
      </c>
      <c r="D70" s="1" t="s">
        <v>569</v>
      </c>
      <c r="E70" s="1" t="s">
        <v>184</v>
      </c>
      <c r="F70" t="s">
        <v>29</v>
      </c>
      <c r="G70">
        <v>3</v>
      </c>
      <c r="H70">
        <v>61.808</v>
      </c>
      <c r="I70">
        <v>2.8283559999999999</v>
      </c>
      <c r="J70">
        <v>3</v>
      </c>
      <c r="K70">
        <v>74.168999999999997</v>
      </c>
      <c r="L70">
        <v>2.8283559999999999</v>
      </c>
    </row>
    <row r="72" spans="1:15" x14ac:dyDescent="0.25">
      <c r="G72" t="s">
        <v>373</v>
      </c>
      <c r="H72" t="s">
        <v>374</v>
      </c>
      <c r="I72" t="s">
        <v>375</v>
      </c>
      <c r="J72" t="s">
        <v>376</v>
      </c>
      <c r="K72" t="s">
        <v>377</v>
      </c>
      <c r="L72" t="s">
        <v>378</v>
      </c>
      <c r="N72" t="s">
        <v>379</v>
      </c>
      <c r="O72" t="s">
        <v>380</v>
      </c>
    </row>
    <row r="73" spans="1:15" x14ac:dyDescent="0.25">
      <c r="F73">
        <v>1</v>
      </c>
      <c r="G73">
        <v>14.47</v>
      </c>
      <c r="H73">
        <v>40.987000000000002</v>
      </c>
      <c r="I73">
        <v>9</v>
      </c>
      <c r="J73">
        <v>63.332999999999998</v>
      </c>
      <c r="K73">
        <v>-90</v>
      </c>
      <c r="L73">
        <v>61.808</v>
      </c>
      <c r="N73">
        <f>L73</f>
        <v>61.808</v>
      </c>
      <c r="O73">
        <f>1.732*L75</f>
        <v>2.8283559999999999</v>
      </c>
    </row>
    <row r="74" spans="1:15" x14ac:dyDescent="0.25">
      <c r="F74">
        <v>2</v>
      </c>
      <c r="G74">
        <v>17.353000000000002</v>
      </c>
      <c r="H74">
        <v>127.592</v>
      </c>
      <c r="I74">
        <v>16.332999999999998</v>
      </c>
      <c r="J74">
        <v>205.667</v>
      </c>
      <c r="K74">
        <v>-90</v>
      </c>
      <c r="L74">
        <v>74.168999999999997</v>
      </c>
      <c r="N74">
        <f>L74</f>
        <v>74.168999999999997</v>
      </c>
      <c r="O74">
        <f>1.732*L76</f>
        <v>2.8283559999999999</v>
      </c>
    </row>
    <row r="75" spans="1:15" x14ac:dyDescent="0.25">
      <c r="F75">
        <v>3</v>
      </c>
      <c r="G75">
        <v>0.435</v>
      </c>
      <c r="H75">
        <v>182.417</v>
      </c>
      <c r="I75">
        <v>57.332999999999998</v>
      </c>
      <c r="J75">
        <v>255</v>
      </c>
      <c r="K75">
        <v>-90</v>
      </c>
      <c r="L75">
        <v>1.633</v>
      </c>
    </row>
    <row r="76" spans="1:15" x14ac:dyDescent="0.25">
      <c r="F76">
        <v>4</v>
      </c>
      <c r="G76">
        <v>0.435</v>
      </c>
      <c r="H76">
        <v>140.167</v>
      </c>
      <c r="I76">
        <v>129.333</v>
      </c>
      <c r="J76">
        <v>169</v>
      </c>
      <c r="K76">
        <v>-90</v>
      </c>
      <c r="L76">
        <v>1.633</v>
      </c>
    </row>
    <row r="80" spans="1:15" s="1" customFormat="1" x14ac:dyDescent="0.25">
      <c r="A80" s="1">
        <v>33</v>
      </c>
      <c r="B80" s="1" t="s">
        <v>243</v>
      </c>
      <c r="C80" s="1" t="s">
        <v>392</v>
      </c>
      <c r="D80" t="s">
        <v>393</v>
      </c>
      <c r="E80" s="1" t="s">
        <v>245</v>
      </c>
      <c r="F80" t="s">
        <v>29</v>
      </c>
      <c r="G80">
        <v>3</v>
      </c>
      <c r="H80">
        <v>75.275000000000006</v>
      </c>
      <c r="I80">
        <v>1.427168</v>
      </c>
      <c r="J80">
        <v>3</v>
      </c>
      <c r="K80" s="1">
        <v>89.56</v>
      </c>
      <c r="L80" s="1">
        <v>1.9034679999999999</v>
      </c>
    </row>
    <row r="82" spans="1:15" x14ac:dyDescent="0.25">
      <c r="G82" t="s">
        <v>373</v>
      </c>
      <c r="H82" t="s">
        <v>374</v>
      </c>
      <c r="I82" t="s">
        <v>375</v>
      </c>
      <c r="J82" t="s">
        <v>376</v>
      </c>
      <c r="K82" t="s">
        <v>377</v>
      </c>
      <c r="L82" t="s">
        <v>378</v>
      </c>
      <c r="N82" t="s">
        <v>379</v>
      </c>
      <c r="O82" t="s">
        <v>380</v>
      </c>
    </row>
    <row r="83" spans="1:15" x14ac:dyDescent="0.25">
      <c r="F83">
        <v>1</v>
      </c>
      <c r="G83">
        <v>20.754999999999999</v>
      </c>
      <c r="H83">
        <v>0.53800000000000003</v>
      </c>
      <c r="I83">
        <v>0</v>
      </c>
      <c r="J83">
        <v>75</v>
      </c>
      <c r="K83">
        <v>-90</v>
      </c>
      <c r="L83">
        <v>75.275000000000006</v>
      </c>
      <c r="N83">
        <f>L83</f>
        <v>75.275000000000006</v>
      </c>
      <c r="O83">
        <f>1.732*L85</f>
        <v>1.427168</v>
      </c>
    </row>
    <row r="84" spans="1:15" x14ac:dyDescent="0.25">
      <c r="F84">
        <v>2</v>
      </c>
      <c r="G84">
        <v>24.68</v>
      </c>
      <c r="H84">
        <v>159.922</v>
      </c>
      <c r="I84">
        <v>0</v>
      </c>
      <c r="J84">
        <v>164</v>
      </c>
      <c r="K84">
        <v>-90</v>
      </c>
      <c r="L84">
        <v>89.56</v>
      </c>
      <c r="N84">
        <f>L84</f>
        <v>89.56</v>
      </c>
      <c r="O84">
        <f>1.732*L86</f>
        <v>1.9034679999999999</v>
      </c>
    </row>
    <row r="85" spans="1:15" x14ac:dyDescent="0.25">
      <c r="F85">
        <v>3</v>
      </c>
      <c r="G85">
        <v>0.30199999999999999</v>
      </c>
      <c r="H85">
        <v>176.25</v>
      </c>
      <c r="I85">
        <v>161</v>
      </c>
      <c r="J85">
        <v>193</v>
      </c>
      <c r="K85">
        <v>-90</v>
      </c>
      <c r="L85">
        <v>0.82399999999999995</v>
      </c>
    </row>
    <row r="86" spans="1:15" x14ac:dyDescent="0.25">
      <c r="F86">
        <v>4</v>
      </c>
      <c r="G86">
        <v>0.377</v>
      </c>
      <c r="H86">
        <v>157.19999999999999</v>
      </c>
      <c r="I86">
        <v>121</v>
      </c>
      <c r="J86">
        <v>182</v>
      </c>
      <c r="K86">
        <v>-90</v>
      </c>
      <c r="L86">
        <v>1.099</v>
      </c>
    </row>
    <row r="91" spans="1:15" s="1" customFormat="1" x14ac:dyDescent="0.25">
      <c r="A91" s="1">
        <v>37</v>
      </c>
      <c r="B91" s="1" t="s">
        <v>292</v>
      </c>
      <c r="C91" s="1" t="s">
        <v>392</v>
      </c>
      <c r="D91" t="s">
        <v>393</v>
      </c>
      <c r="E91" s="1" t="s">
        <v>294</v>
      </c>
      <c r="F91" t="s">
        <v>29</v>
      </c>
      <c r="G91">
        <v>3</v>
      </c>
      <c r="H91">
        <v>3.05</v>
      </c>
      <c r="I91">
        <v>0.24074800000000002</v>
      </c>
      <c r="J91">
        <v>3</v>
      </c>
      <c r="K91" s="1">
        <v>4.218</v>
      </c>
      <c r="L91" s="1">
        <v>1.0634479999999999</v>
      </c>
    </row>
    <row r="93" spans="1:15" x14ac:dyDescent="0.25">
      <c r="G93" t="s">
        <v>373</v>
      </c>
      <c r="H93" t="s">
        <v>374</v>
      </c>
      <c r="I93" t="s">
        <v>375</v>
      </c>
      <c r="J93" t="s">
        <v>376</v>
      </c>
      <c r="K93" t="s">
        <v>377</v>
      </c>
      <c r="L93" t="s">
        <v>378</v>
      </c>
      <c r="N93" t="s">
        <v>379</v>
      </c>
      <c r="O93" t="s">
        <v>380</v>
      </c>
    </row>
    <row r="94" spans="1:15" x14ac:dyDescent="0.25">
      <c r="F94">
        <v>1</v>
      </c>
      <c r="G94">
        <v>6.0999999999999999E-2</v>
      </c>
      <c r="H94">
        <v>35.454000000000001</v>
      </c>
      <c r="I94">
        <v>28.667000000000002</v>
      </c>
      <c r="J94">
        <v>238.333</v>
      </c>
      <c r="K94">
        <v>-90</v>
      </c>
      <c r="L94">
        <v>3.05</v>
      </c>
      <c r="N94">
        <f>L94</f>
        <v>3.05</v>
      </c>
      <c r="O94">
        <f>1.732*L96</f>
        <v>0.24074800000000002</v>
      </c>
    </row>
    <row r="95" spans="1:15" x14ac:dyDescent="0.25">
      <c r="F95">
        <v>2</v>
      </c>
      <c r="G95">
        <v>8.4000000000000005E-2</v>
      </c>
      <c r="H95">
        <v>157.416</v>
      </c>
      <c r="I95">
        <v>26</v>
      </c>
      <c r="J95">
        <v>164.333</v>
      </c>
      <c r="K95">
        <v>-90</v>
      </c>
      <c r="L95">
        <v>4.218</v>
      </c>
      <c r="N95">
        <f>L95</f>
        <v>4.218</v>
      </c>
      <c r="O95">
        <f>1.732*L97</f>
        <v>1.0634479999999999</v>
      </c>
    </row>
    <row r="96" spans="1:15" x14ac:dyDescent="0.25">
      <c r="F96">
        <v>3</v>
      </c>
      <c r="G96">
        <v>3.0000000000000001E-3</v>
      </c>
      <c r="H96">
        <v>31.167000000000002</v>
      </c>
      <c r="I96">
        <v>29.667000000000002</v>
      </c>
      <c r="J96">
        <v>32.667000000000002</v>
      </c>
      <c r="K96">
        <v>-90</v>
      </c>
      <c r="L96">
        <v>0.13900000000000001</v>
      </c>
    </row>
    <row r="97" spans="1:15" x14ac:dyDescent="0.25">
      <c r="F97">
        <v>4</v>
      </c>
      <c r="G97">
        <v>1.2999999999999999E-2</v>
      </c>
      <c r="H97">
        <v>28.552</v>
      </c>
      <c r="I97">
        <v>27.332999999999998</v>
      </c>
      <c r="J97">
        <v>32.667000000000002</v>
      </c>
      <c r="K97">
        <v>-90</v>
      </c>
      <c r="L97">
        <v>0.61399999999999999</v>
      </c>
    </row>
    <row r="102" spans="1:15" s="1" customFormat="1" x14ac:dyDescent="0.25">
      <c r="A102" s="1">
        <v>40</v>
      </c>
      <c r="B102" s="1" t="s">
        <v>309</v>
      </c>
      <c r="C102" s="1" t="s">
        <v>454</v>
      </c>
      <c r="D102" s="1" t="s">
        <v>569</v>
      </c>
      <c r="E102" s="1" t="s">
        <v>52</v>
      </c>
      <c r="F102" t="s">
        <v>29</v>
      </c>
      <c r="G102">
        <v>3</v>
      </c>
      <c r="H102">
        <v>36.804000000000002</v>
      </c>
      <c r="I102">
        <v>3.555796</v>
      </c>
      <c r="J102">
        <v>3</v>
      </c>
      <c r="K102" s="1">
        <v>22.727</v>
      </c>
      <c r="L102" s="1">
        <v>6.0949080000000002</v>
      </c>
    </row>
    <row r="103" spans="1:15" x14ac:dyDescent="0.25">
      <c r="B103" s="1" t="s">
        <v>309</v>
      </c>
      <c r="C103" s="1" t="s">
        <v>454</v>
      </c>
      <c r="D103" s="1" t="s">
        <v>569</v>
      </c>
      <c r="E103" s="1" t="s">
        <v>39</v>
      </c>
      <c r="F103" t="s">
        <v>29</v>
      </c>
      <c r="G103">
        <v>3</v>
      </c>
      <c r="H103">
        <v>41.348999999999997</v>
      </c>
      <c r="I103">
        <v>3.8086679999999995</v>
      </c>
      <c r="J103">
        <v>3</v>
      </c>
      <c r="K103">
        <v>22.727</v>
      </c>
      <c r="L103">
        <v>6.0949080000000002</v>
      </c>
    </row>
    <row r="105" spans="1:15" x14ac:dyDescent="0.25">
      <c r="G105" t="s">
        <v>373</v>
      </c>
      <c r="H105" t="s">
        <v>374</v>
      </c>
      <c r="I105" t="s">
        <v>375</v>
      </c>
      <c r="J105" t="s">
        <v>376</v>
      </c>
      <c r="K105" t="s">
        <v>377</v>
      </c>
      <c r="L105" t="s">
        <v>378</v>
      </c>
      <c r="N105" t="s">
        <v>379</v>
      </c>
      <c r="O105" t="s">
        <v>380</v>
      </c>
    </row>
    <row r="106" spans="1:15" x14ac:dyDescent="0.25">
      <c r="F106">
        <v>1</v>
      </c>
      <c r="G106">
        <v>3.3540000000000001</v>
      </c>
      <c r="H106">
        <v>246.34800000000001</v>
      </c>
      <c r="I106">
        <v>0</v>
      </c>
      <c r="J106">
        <v>255</v>
      </c>
      <c r="K106">
        <v>-90</v>
      </c>
      <c r="L106">
        <v>22.727</v>
      </c>
      <c r="N106">
        <f>L106</f>
        <v>22.727</v>
      </c>
      <c r="O106">
        <f>1.732*L109</f>
        <v>6.0949080000000002</v>
      </c>
    </row>
    <row r="107" spans="1:15" x14ac:dyDescent="0.25">
      <c r="F107">
        <v>2</v>
      </c>
      <c r="G107">
        <v>5.4180000000000001</v>
      </c>
      <c r="H107">
        <v>223.98699999999999</v>
      </c>
      <c r="I107">
        <v>11.667</v>
      </c>
      <c r="J107">
        <v>255</v>
      </c>
      <c r="K107">
        <v>-90</v>
      </c>
      <c r="L107">
        <v>36.804000000000002</v>
      </c>
      <c r="N107">
        <f>L107</f>
        <v>36.804000000000002</v>
      </c>
      <c r="O107">
        <f>1.732*L110</f>
        <v>3.555796</v>
      </c>
    </row>
    <row r="108" spans="1:15" x14ac:dyDescent="0.25">
      <c r="F108">
        <v>3</v>
      </c>
      <c r="G108">
        <v>6.0839999999999996</v>
      </c>
      <c r="H108">
        <v>129.13399999999999</v>
      </c>
      <c r="I108">
        <v>3.6669999999999998</v>
      </c>
      <c r="J108">
        <v>199</v>
      </c>
      <c r="K108">
        <v>-90</v>
      </c>
      <c r="L108">
        <v>41.348999999999997</v>
      </c>
      <c r="N108">
        <f>L108</f>
        <v>41.348999999999997</v>
      </c>
      <c r="O108">
        <f>1.732*L111</f>
        <v>3.8086679999999995</v>
      </c>
    </row>
    <row r="109" spans="1:15" x14ac:dyDescent="0.25">
      <c r="F109">
        <v>4</v>
      </c>
      <c r="G109">
        <v>0.53700000000000003</v>
      </c>
      <c r="H109">
        <v>56.427</v>
      </c>
      <c r="I109">
        <v>2.3330000000000002</v>
      </c>
      <c r="J109">
        <v>69</v>
      </c>
      <c r="K109">
        <v>-90</v>
      </c>
      <c r="L109">
        <v>3.5190000000000001</v>
      </c>
    </row>
    <row r="110" spans="1:15" x14ac:dyDescent="0.25">
      <c r="F110">
        <v>5</v>
      </c>
      <c r="G110">
        <v>0.32200000000000001</v>
      </c>
      <c r="H110">
        <v>48.622</v>
      </c>
      <c r="I110">
        <v>3.6669999999999998</v>
      </c>
      <c r="J110">
        <v>58</v>
      </c>
      <c r="K110">
        <v>-90</v>
      </c>
      <c r="L110">
        <v>2.0529999999999999</v>
      </c>
    </row>
    <row r="111" spans="1:15" x14ac:dyDescent="0.25">
      <c r="F111">
        <v>6</v>
      </c>
      <c r="G111">
        <v>0.34399999999999997</v>
      </c>
      <c r="H111">
        <v>43.478999999999999</v>
      </c>
      <c r="I111">
        <v>0</v>
      </c>
      <c r="J111">
        <v>54.332999999999998</v>
      </c>
      <c r="K111">
        <v>-90</v>
      </c>
      <c r="L111">
        <v>2.1989999999999998</v>
      </c>
    </row>
    <row r="113" spans="1:15" s="1" customFormat="1" x14ac:dyDescent="0.25">
      <c r="A113" s="1">
        <v>46</v>
      </c>
      <c r="B113" s="1" t="s">
        <v>326</v>
      </c>
      <c r="C113" s="1" t="s">
        <v>454</v>
      </c>
      <c r="D113" s="1" t="s">
        <v>569</v>
      </c>
      <c r="E113" s="1" t="s">
        <v>14</v>
      </c>
      <c r="F113" t="s">
        <v>29</v>
      </c>
      <c r="G113">
        <v>3</v>
      </c>
      <c r="H113">
        <v>103.44799999999999</v>
      </c>
      <c r="I113">
        <v>8.0624599999999997</v>
      </c>
      <c r="J113">
        <v>3</v>
      </c>
      <c r="K113" s="1">
        <v>120</v>
      </c>
      <c r="L113" s="1">
        <v>6.2715719999999999</v>
      </c>
    </row>
    <row r="115" spans="1:15" x14ac:dyDescent="0.25">
      <c r="G115" t="s">
        <v>373</v>
      </c>
      <c r="H115" t="s">
        <v>374</v>
      </c>
      <c r="I115" t="s">
        <v>375</v>
      </c>
      <c r="J115" t="s">
        <v>376</v>
      </c>
      <c r="K115" t="s">
        <v>377</v>
      </c>
      <c r="L115" t="s">
        <v>378</v>
      </c>
      <c r="N115" t="s">
        <v>379</v>
      </c>
      <c r="O115" t="s">
        <v>380</v>
      </c>
    </row>
    <row r="116" spans="1:15" x14ac:dyDescent="0.25">
      <c r="F116">
        <v>1</v>
      </c>
      <c r="G116">
        <v>62.337000000000003</v>
      </c>
      <c r="H116">
        <v>247.65700000000001</v>
      </c>
      <c r="I116">
        <v>0</v>
      </c>
      <c r="J116">
        <v>255</v>
      </c>
      <c r="K116">
        <v>-90</v>
      </c>
      <c r="L116">
        <v>120</v>
      </c>
      <c r="N116">
        <f>L116</f>
        <v>120</v>
      </c>
      <c r="O116">
        <f>1.732*L118</f>
        <v>6.2715719999999999</v>
      </c>
    </row>
    <row r="117" spans="1:15" x14ac:dyDescent="0.25">
      <c r="F117">
        <v>2</v>
      </c>
      <c r="G117">
        <v>53.774999999999999</v>
      </c>
      <c r="H117">
        <v>5.0170000000000003</v>
      </c>
      <c r="I117">
        <v>0</v>
      </c>
      <c r="J117">
        <v>200.333</v>
      </c>
      <c r="K117">
        <v>-90</v>
      </c>
      <c r="L117">
        <v>103.44799999999999</v>
      </c>
      <c r="N117">
        <f>L117</f>
        <v>103.44799999999999</v>
      </c>
      <c r="O117">
        <f>1.732*L119</f>
        <v>8.0624599999999997</v>
      </c>
    </row>
    <row r="118" spans="1:15" x14ac:dyDescent="0.25">
      <c r="F118">
        <v>3</v>
      </c>
      <c r="G118">
        <v>2.14</v>
      </c>
      <c r="H118">
        <v>2.5</v>
      </c>
      <c r="I118">
        <v>0</v>
      </c>
      <c r="J118">
        <v>3.6669999999999998</v>
      </c>
      <c r="K118">
        <v>-90</v>
      </c>
      <c r="L118">
        <v>3.621</v>
      </c>
    </row>
    <row r="119" spans="1:15" x14ac:dyDescent="0.25">
      <c r="F119">
        <v>4</v>
      </c>
      <c r="G119">
        <v>2.6749999999999998</v>
      </c>
      <c r="H119">
        <v>75.466999999999999</v>
      </c>
      <c r="I119">
        <v>0</v>
      </c>
      <c r="J119">
        <v>133.333</v>
      </c>
      <c r="K119">
        <v>-90</v>
      </c>
      <c r="L119">
        <v>4.6550000000000002</v>
      </c>
    </row>
  </sheetData>
  <phoneticPr fontId="5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"/>
  <sheetViews>
    <sheetView workbookViewId="0">
      <selection sqref="A1:XFD1048576"/>
    </sheetView>
  </sheetViews>
  <sheetFormatPr defaultColWidth="9.109375" defaultRowHeight="13.8" x14ac:dyDescent="0.25"/>
  <cols>
    <col min="2" max="2" width="13.109375" bestFit="1" customWidth="1"/>
    <col min="6" max="6" width="15.109375" bestFit="1" customWidth="1"/>
  </cols>
  <sheetData>
    <row r="1" spans="1:14" x14ac:dyDescent="0.25">
      <c r="A1" t="s">
        <v>42</v>
      </c>
      <c r="B1" s="3" t="s">
        <v>1</v>
      </c>
      <c r="C1" s="3" t="s">
        <v>3</v>
      </c>
      <c r="D1" s="3" t="s">
        <v>25</v>
      </c>
      <c r="E1" s="3" t="s">
        <v>24</v>
      </c>
      <c r="F1" s="3" t="s">
        <v>8</v>
      </c>
      <c r="G1" s="3" t="s">
        <v>18</v>
      </c>
      <c r="H1" s="3" t="s">
        <v>19</v>
      </c>
      <c r="I1" s="3" t="s">
        <v>20</v>
      </c>
      <c r="J1" s="3" t="s">
        <v>21</v>
      </c>
      <c r="K1" s="3" t="s">
        <v>22</v>
      </c>
      <c r="L1" s="3" t="s">
        <v>23</v>
      </c>
    </row>
    <row r="2" spans="1:14" x14ac:dyDescent="0.25">
      <c r="A2" s="1">
        <v>14</v>
      </c>
      <c r="B2" s="1" t="s">
        <v>139</v>
      </c>
      <c r="C2" t="s">
        <v>65</v>
      </c>
      <c r="E2" t="s">
        <v>141</v>
      </c>
      <c r="F2" t="s">
        <v>28</v>
      </c>
      <c r="G2">
        <v>3</v>
      </c>
      <c r="H2">
        <v>8.9999999999999993E-3</v>
      </c>
      <c r="I2">
        <v>3.4640000000000001E-3</v>
      </c>
      <c r="J2">
        <v>3</v>
      </c>
      <c r="K2">
        <v>3.0000000000000001E-3</v>
      </c>
      <c r="L2">
        <v>1.37261E-3</v>
      </c>
    </row>
    <row r="4" spans="1:14" x14ac:dyDescent="0.25">
      <c r="F4" t="s">
        <v>373</v>
      </c>
      <c r="G4" t="s">
        <v>374</v>
      </c>
      <c r="H4" t="s">
        <v>375</v>
      </c>
      <c r="I4" t="s">
        <v>376</v>
      </c>
      <c r="J4" t="s">
        <v>377</v>
      </c>
      <c r="K4" t="s">
        <v>378</v>
      </c>
      <c r="M4" t="s">
        <v>379</v>
      </c>
      <c r="N4" t="s">
        <v>380</v>
      </c>
    </row>
    <row r="5" spans="1:14" x14ac:dyDescent="0.25">
      <c r="E5">
        <v>1</v>
      </c>
      <c r="F5" s="6">
        <v>5.1900000000000003E-7</v>
      </c>
      <c r="G5">
        <v>169.98599999999999</v>
      </c>
      <c r="H5">
        <v>0</v>
      </c>
      <c r="I5">
        <v>255</v>
      </c>
      <c r="J5">
        <v>-90</v>
      </c>
      <c r="K5">
        <v>8.9999999999999993E-3</v>
      </c>
      <c r="M5">
        <f>K5</f>
        <v>8.9999999999999993E-3</v>
      </c>
      <c r="N5">
        <f>1.732*K7</f>
        <v>3.4640000000000001E-3</v>
      </c>
    </row>
    <row r="6" spans="1:14" x14ac:dyDescent="0.25">
      <c r="E6">
        <v>2</v>
      </c>
      <c r="F6" s="6">
        <v>1.698E-7</v>
      </c>
      <c r="G6">
        <v>146.101</v>
      </c>
      <c r="H6">
        <v>141.667</v>
      </c>
      <c r="I6">
        <v>188</v>
      </c>
      <c r="J6">
        <v>-90</v>
      </c>
      <c r="K6">
        <v>3.0000000000000001E-3</v>
      </c>
      <c r="M6">
        <f>K6</f>
        <v>3.0000000000000001E-3</v>
      </c>
      <c r="N6">
        <f>1.732*K8</f>
        <v>1.37261E-3</v>
      </c>
    </row>
    <row r="7" spans="1:14" x14ac:dyDescent="0.25">
      <c r="E7">
        <v>3</v>
      </c>
      <c r="F7" s="6">
        <v>1.185E-7</v>
      </c>
      <c r="G7">
        <v>6.5229999999999997</v>
      </c>
      <c r="H7">
        <v>0</v>
      </c>
      <c r="I7">
        <v>133</v>
      </c>
      <c r="J7">
        <v>-90</v>
      </c>
      <c r="K7">
        <v>2E-3</v>
      </c>
    </row>
    <row r="8" spans="1:14" x14ac:dyDescent="0.25">
      <c r="E8">
        <v>4</v>
      </c>
      <c r="F8" s="6">
        <v>4.8060000000000002E-8</v>
      </c>
      <c r="G8">
        <v>130.11099999999999</v>
      </c>
      <c r="H8">
        <v>0</v>
      </c>
      <c r="I8">
        <v>154</v>
      </c>
      <c r="J8">
        <v>-90</v>
      </c>
      <c r="K8" s="6">
        <v>7.9250000000000002E-4</v>
      </c>
    </row>
    <row r="14" spans="1:14" x14ac:dyDescent="0.25">
      <c r="A14">
        <v>16</v>
      </c>
      <c r="B14" s="1" t="s">
        <v>153</v>
      </c>
      <c r="C14" s="1" t="s">
        <v>154</v>
      </c>
      <c r="E14" t="s">
        <v>155</v>
      </c>
      <c r="F14" t="s">
        <v>28</v>
      </c>
      <c r="G14">
        <v>3</v>
      </c>
      <c r="H14">
        <v>4.4999999999999998E-2</v>
      </c>
      <c r="I14">
        <v>2.0784E-2</v>
      </c>
      <c r="J14">
        <v>3</v>
      </c>
      <c r="K14">
        <v>0.19500000000000001</v>
      </c>
      <c r="L14">
        <v>2.598E-2</v>
      </c>
    </row>
    <row r="16" spans="1:14" x14ac:dyDescent="0.25">
      <c r="F16" t="s">
        <v>373</v>
      </c>
      <c r="G16" t="s">
        <v>374</v>
      </c>
      <c r="H16" t="s">
        <v>375</v>
      </c>
      <c r="I16" t="s">
        <v>376</v>
      </c>
      <c r="J16" t="s">
        <v>377</v>
      </c>
      <c r="K16" t="s">
        <v>378</v>
      </c>
      <c r="M16" t="s">
        <v>379</v>
      </c>
      <c r="N16" t="s">
        <v>380</v>
      </c>
    </row>
    <row r="17" spans="1:14" x14ac:dyDescent="0.25">
      <c r="E17">
        <v>1</v>
      </c>
      <c r="F17" s="6">
        <v>1.529E-4</v>
      </c>
      <c r="G17">
        <v>237.57900000000001</v>
      </c>
      <c r="H17">
        <v>13</v>
      </c>
      <c r="I17">
        <v>255</v>
      </c>
      <c r="J17">
        <v>-90</v>
      </c>
      <c r="K17">
        <v>0.19500000000000001</v>
      </c>
      <c r="M17">
        <f>K17</f>
        <v>0.19500000000000001</v>
      </c>
      <c r="N17">
        <f>1.732*K19</f>
        <v>2.598E-2</v>
      </c>
    </row>
    <row r="18" spans="1:14" x14ac:dyDescent="0.25">
      <c r="E18">
        <v>2</v>
      </c>
      <c r="F18" s="6">
        <v>3.5790000000000001E-5</v>
      </c>
      <c r="G18">
        <v>108.57599999999999</v>
      </c>
      <c r="H18">
        <v>0</v>
      </c>
      <c r="I18">
        <v>134</v>
      </c>
      <c r="J18">
        <v>-90</v>
      </c>
      <c r="K18">
        <v>4.4999999999999998E-2</v>
      </c>
      <c r="M18">
        <f>K18</f>
        <v>4.4999999999999998E-2</v>
      </c>
      <c r="N18">
        <f>1.732*K20</f>
        <v>2.0784E-2</v>
      </c>
    </row>
    <row r="19" spans="1:14" x14ac:dyDescent="0.25">
      <c r="E19">
        <v>3</v>
      </c>
      <c r="F19" s="6">
        <v>1.2130000000000001E-5</v>
      </c>
      <c r="G19">
        <v>41.1</v>
      </c>
      <c r="H19">
        <v>4</v>
      </c>
      <c r="I19">
        <v>54</v>
      </c>
      <c r="J19">
        <v>-90</v>
      </c>
      <c r="K19">
        <v>1.4999999999999999E-2</v>
      </c>
    </row>
    <row r="20" spans="1:14" x14ac:dyDescent="0.25">
      <c r="E20">
        <v>4</v>
      </c>
      <c r="F20" s="6">
        <v>1.031E-5</v>
      </c>
      <c r="G20">
        <v>21.353000000000002</v>
      </c>
      <c r="H20">
        <v>0</v>
      </c>
      <c r="I20">
        <v>119</v>
      </c>
      <c r="J20">
        <v>-90</v>
      </c>
      <c r="K20">
        <v>1.2E-2</v>
      </c>
    </row>
    <row r="26" spans="1:14" x14ac:dyDescent="0.25">
      <c r="A26" s="1">
        <v>18</v>
      </c>
      <c r="B26" s="1" t="s">
        <v>171</v>
      </c>
      <c r="C26" s="1" t="s">
        <v>16</v>
      </c>
      <c r="E26" s="1" t="s">
        <v>173</v>
      </c>
      <c r="F26" t="s">
        <v>28</v>
      </c>
      <c r="G26">
        <v>3</v>
      </c>
      <c r="H26">
        <v>515.83000000000004</v>
      </c>
      <c r="I26">
        <f>34.58*1.732</f>
        <v>59.892559999999996</v>
      </c>
      <c r="J26">
        <v>3</v>
      </c>
      <c r="K26">
        <v>192.63</v>
      </c>
      <c r="L26">
        <f>18.6*1.732</f>
        <v>32.215200000000003</v>
      </c>
    </row>
    <row r="27" spans="1:14" x14ac:dyDescent="0.25">
      <c r="E27" s="1" t="s">
        <v>174</v>
      </c>
      <c r="F27" t="s">
        <v>28</v>
      </c>
      <c r="G27">
        <v>3</v>
      </c>
      <c r="H27">
        <v>760.2</v>
      </c>
      <c r="I27">
        <f>78.28*1.732</f>
        <v>135.58096</v>
      </c>
      <c r="J27">
        <v>3</v>
      </c>
      <c r="K27">
        <v>192.63</v>
      </c>
      <c r="L27">
        <f t="shared" ref="L27:L28" si="0">18.6*1.732</f>
        <v>32.215200000000003</v>
      </c>
    </row>
    <row r="28" spans="1:14" x14ac:dyDescent="0.25">
      <c r="E28" s="1" t="s">
        <v>175</v>
      </c>
      <c r="F28" t="s">
        <v>28</v>
      </c>
      <c r="G28">
        <v>3</v>
      </c>
      <c r="H28">
        <v>492.87</v>
      </c>
      <c r="I28">
        <f>13.69*1.73</f>
        <v>23.683699999999998</v>
      </c>
      <c r="J28">
        <v>3</v>
      </c>
      <c r="K28">
        <v>192.63</v>
      </c>
      <c r="L28">
        <f t="shared" si="0"/>
        <v>32.215200000000003</v>
      </c>
    </row>
    <row r="29" spans="1:14" s="1" customFormat="1" x14ac:dyDescent="0.25">
      <c r="A29" s="1">
        <v>35</v>
      </c>
      <c r="B29" s="1" t="s">
        <v>280</v>
      </c>
      <c r="C29" s="1" t="s">
        <v>16</v>
      </c>
      <c r="E29" s="1" t="s">
        <v>282</v>
      </c>
      <c r="F29" t="s">
        <v>28</v>
      </c>
      <c r="G29">
        <v>3</v>
      </c>
      <c r="H29">
        <v>2.1160000000000001</v>
      </c>
      <c r="I29">
        <f>0.29*1.732</f>
        <v>0.50227999999999995</v>
      </c>
      <c r="J29">
        <v>3</v>
      </c>
      <c r="K29">
        <v>1.3640000000000001</v>
      </c>
      <c r="L29" s="1">
        <f>0.22*1.732</f>
        <v>0.38103999999999999</v>
      </c>
    </row>
    <row r="31" spans="1:14" s="1" customFormat="1" x14ac:dyDescent="0.25">
      <c r="A31" s="1">
        <v>45</v>
      </c>
      <c r="B31" s="1" t="s">
        <v>323</v>
      </c>
      <c r="C31" s="1" t="s">
        <v>15</v>
      </c>
      <c r="E31" s="1" t="s">
        <v>325</v>
      </c>
      <c r="F31" t="s">
        <v>28</v>
      </c>
      <c r="G31">
        <v>3</v>
      </c>
      <c r="H31">
        <v>51.119</v>
      </c>
      <c r="I31">
        <v>3.0015560000000003</v>
      </c>
      <c r="J31">
        <v>3</v>
      </c>
      <c r="K31" s="1">
        <v>56.895000000000003</v>
      </c>
      <c r="L31" s="1">
        <v>114.04873599999999</v>
      </c>
    </row>
    <row r="34" spans="5:14" x14ac:dyDescent="0.25">
      <c r="F34" t="s">
        <v>373</v>
      </c>
      <c r="G34" t="s">
        <v>374</v>
      </c>
      <c r="H34" t="s">
        <v>375</v>
      </c>
      <c r="I34" t="s">
        <v>376</v>
      </c>
      <c r="J34" t="s">
        <v>377</v>
      </c>
      <c r="K34" t="s">
        <v>378</v>
      </c>
      <c r="M34" t="s">
        <v>379</v>
      </c>
      <c r="N34" t="s">
        <v>380</v>
      </c>
    </row>
    <row r="35" spans="5:14" x14ac:dyDescent="0.25">
      <c r="E35">
        <v>1</v>
      </c>
      <c r="F35">
        <v>16.515000000000001</v>
      </c>
      <c r="G35">
        <v>3.8279999999999998</v>
      </c>
      <c r="H35">
        <v>0</v>
      </c>
      <c r="I35">
        <v>240</v>
      </c>
      <c r="J35">
        <v>-90</v>
      </c>
      <c r="K35">
        <v>56.895000000000003</v>
      </c>
      <c r="M35">
        <f>K35</f>
        <v>56.895000000000003</v>
      </c>
      <c r="N35">
        <f>1.732*K37</f>
        <v>114.04873599999999</v>
      </c>
    </row>
    <row r="36" spans="5:14" x14ac:dyDescent="0.25">
      <c r="E36">
        <v>2</v>
      </c>
      <c r="F36">
        <v>14.847</v>
      </c>
      <c r="G36">
        <v>160.101</v>
      </c>
      <c r="H36">
        <v>52.332999999999998</v>
      </c>
      <c r="I36">
        <v>163.667</v>
      </c>
      <c r="J36">
        <v>-90</v>
      </c>
      <c r="K36">
        <v>51.119</v>
      </c>
      <c r="M36">
        <f>K36</f>
        <v>51.119</v>
      </c>
      <c r="N36">
        <f>1.732*K38</f>
        <v>3.0015560000000003</v>
      </c>
    </row>
    <row r="37" spans="5:14" x14ac:dyDescent="0.25">
      <c r="E37">
        <v>3</v>
      </c>
      <c r="F37">
        <v>19.100999999999999</v>
      </c>
      <c r="G37">
        <v>130.43700000000001</v>
      </c>
      <c r="H37">
        <v>45</v>
      </c>
      <c r="I37">
        <v>148</v>
      </c>
      <c r="J37">
        <v>-90</v>
      </c>
      <c r="K37">
        <v>65.847999999999999</v>
      </c>
    </row>
    <row r="38" spans="5:14" x14ac:dyDescent="0.25">
      <c r="E38">
        <v>4</v>
      </c>
      <c r="F38">
        <v>0.58399999999999996</v>
      </c>
      <c r="G38">
        <v>65.570999999999998</v>
      </c>
      <c r="H38">
        <v>18</v>
      </c>
      <c r="I38">
        <v>159</v>
      </c>
      <c r="J38">
        <v>-90</v>
      </c>
      <c r="K38">
        <v>1.7330000000000001</v>
      </c>
    </row>
    <row r="39" spans="5:14" x14ac:dyDescent="0.25">
      <c r="F39">
        <v>0.41699999999999998</v>
      </c>
      <c r="G39">
        <v>50.067</v>
      </c>
      <c r="H39">
        <v>6.6669999999999998</v>
      </c>
      <c r="I39">
        <v>110.667</v>
      </c>
      <c r="J39">
        <v>-90</v>
      </c>
      <c r="K39">
        <v>1.155</v>
      </c>
    </row>
    <row r="40" spans="5:14" x14ac:dyDescent="0.25">
      <c r="F40">
        <v>23588.723999999998</v>
      </c>
      <c r="G40">
        <v>223.346</v>
      </c>
      <c r="H40">
        <v>0</v>
      </c>
      <c r="I40">
        <v>255</v>
      </c>
      <c r="J40">
        <v>0</v>
      </c>
      <c r="K40">
        <v>0</v>
      </c>
    </row>
  </sheetData>
  <phoneticPr fontId="5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"/>
  <sheetViews>
    <sheetView topLeftCell="A22" zoomScale="110" zoomScaleNormal="110" workbookViewId="0">
      <selection activeCell="A22" sqref="A1:XFD1048576"/>
    </sheetView>
  </sheetViews>
  <sheetFormatPr defaultRowHeight="13.8" x14ac:dyDescent="0.25"/>
  <cols>
    <col min="6" max="6" width="15.109375" bestFit="1" customWidth="1"/>
  </cols>
  <sheetData>
    <row r="1" spans="1:14" x14ac:dyDescent="0.25">
      <c r="A1" t="s">
        <v>42</v>
      </c>
      <c r="B1" s="3" t="s">
        <v>1</v>
      </c>
      <c r="C1" s="3" t="s">
        <v>3</v>
      </c>
      <c r="D1" s="3" t="s">
        <v>25</v>
      </c>
      <c r="E1" s="3" t="s">
        <v>24</v>
      </c>
      <c r="F1" s="3" t="s">
        <v>8</v>
      </c>
      <c r="G1" s="3" t="s">
        <v>18</v>
      </c>
      <c r="H1" s="3" t="s">
        <v>19</v>
      </c>
      <c r="I1" s="3" t="s">
        <v>20</v>
      </c>
      <c r="J1" s="3" t="s">
        <v>21</v>
      </c>
      <c r="K1" s="3" t="s">
        <v>22</v>
      </c>
      <c r="L1" s="3" t="s">
        <v>23</v>
      </c>
    </row>
    <row r="2" spans="1:14" x14ac:dyDescent="0.25">
      <c r="A2" s="1">
        <v>14</v>
      </c>
      <c r="B2" s="1" t="s">
        <v>139</v>
      </c>
      <c r="C2" t="s">
        <v>65</v>
      </c>
      <c r="E2" t="s">
        <v>141</v>
      </c>
      <c r="F2" t="s">
        <v>29</v>
      </c>
      <c r="G2">
        <v>3</v>
      </c>
      <c r="H2">
        <v>0.02</v>
      </c>
      <c r="I2">
        <v>1.732E-3</v>
      </c>
      <c r="J2">
        <v>3</v>
      </c>
      <c r="K2">
        <v>3.4000000000000002E-2</v>
      </c>
      <c r="L2">
        <v>5.1960000000000001E-3</v>
      </c>
    </row>
    <row r="4" spans="1:14" x14ac:dyDescent="0.25">
      <c r="F4" t="s">
        <v>373</v>
      </c>
      <c r="G4" t="s">
        <v>374</v>
      </c>
      <c r="H4" t="s">
        <v>375</v>
      </c>
      <c r="I4" t="s">
        <v>376</v>
      </c>
      <c r="J4" t="s">
        <v>377</v>
      </c>
      <c r="K4" t="s">
        <v>378</v>
      </c>
      <c r="M4" t="s">
        <v>379</v>
      </c>
      <c r="N4" t="s">
        <v>380</v>
      </c>
    </row>
    <row r="5" spans="1:14" x14ac:dyDescent="0.25">
      <c r="E5">
        <v>1</v>
      </c>
      <c r="F5" s="6">
        <v>6.2870000000000001E-6</v>
      </c>
      <c r="G5">
        <v>154.429</v>
      </c>
      <c r="H5">
        <v>0.66700000000000004</v>
      </c>
      <c r="I5">
        <v>161</v>
      </c>
      <c r="J5">
        <v>-90</v>
      </c>
      <c r="K5">
        <v>0.02</v>
      </c>
      <c r="M5">
        <f>K5</f>
        <v>0.02</v>
      </c>
      <c r="N5">
        <f>1.732*K7</f>
        <v>1.732E-3</v>
      </c>
    </row>
    <row r="6" spans="1:14" x14ac:dyDescent="0.25">
      <c r="E6">
        <v>2</v>
      </c>
      <c r="F6" s="6">
        <v>1.0669999999999999E-5</v>
      </c>
      <c r="G6">
        <v>177.137</v>
      </c>
      <c r="H6">
        <v>149.333</v>
      </c>
      <c r="I6">
        <v>185.667</v>
      </c>
      <c r="J6">
        <v>-90</v>
      </c>
      <c r="K6">
        <v>3.4000000000000002E-2</v>
      </c>
      <c r="M6">
        <f>K6</f>
        <v>3.4000000000000002E-2</v>
      </c>
      <c r="N6">
        <f>1.732*K8</f>
        <v>5.1960000000000001E-3</v>
      </c>
    </row>
    <row r="7" spans="1:14" x14ac:dyDescent="0.25">
      <c r="E7">
        <v>3</v>
      </c>
      <c r="F7" s="6">
        <v>4.763E-7</v>
      </c>
      <c r="G7">
        <v>137.333</v>
      </c>
      <c r="H7">
        <v>11.667</v>
      </c>
      <c r="I7">
        <v>214</v>
      </c>
      <c r="J7">
        <v>-90</v>
      </c>
      <c r="K7">
        <v>1E-3</v>
      </c>
    </row>
    <row r="8" spans="1:14" x14ac:dyDescent="0.25">
      <c r="E8">
        <v>4</v>
      </c>
      <c r="F8" s="6">
        <v>1.1429999999999999E-6</v>
      </c>
      <c r="G8">
        <v>228.97200000000001</v>
      </c>
      <c r="H8">
        <v>4</v>
      </c>
      <c r="I8">
        <v>255</v>
      </c>
      <c r="J8">
        <v>-90</v>
      </c>
      <c r="K8">
        <v>3.0000000000000001E-3</v>
      </c>
    </row>
    <row r="14" spans="1:14" x14ac:dyDescent="0.25">
      <c r="A14">
        <v>16</v>
      </c>
      <c r="B14" s="1" t="s">
        <v>153</v>
      </c>
      <c r="C14" s="1" t="s">
        <v>154</v>
      </c>
      <c r="E14" t="s">
        <v>155</v>
      </c>
      <c r="F14" t="s">
        <v>29</v>
      </c>
      <c r="G14">
        <v>3</v>
      </c>
      <c r="H14">
        <v>0.67100000000000004</v>
      </c>
      <c r="I14">
        <v>0.14895199999999997</v>
      </c>
      <c r="J14">
        <v>3</v>
      </c>
      <c r="K14">
        <v>0.44</v>
      </c>
      <c r="L14">
        <v>8.4867999999999999E-2</v>
      </c>
    </row>
    <row r="16" spans="1:14" x14ac:dyDescent="0.25">
      <c r="F16" t="s">
        <v>373</v>
      </c>
      <c r="G16" t="s">
        <v>374</v>
      </c>
      <c r="H16" t="s">
        <v>375</v>
      </c>
      <c r="I16" t="s">
        <v>376</v>
      </c>
      <c r="J16" t="s">
        <v>377</v>
      </c>
      <c r="K16" t="s">
        <v>378</v>
      </c>
      <c r="M16" t="s">
        <v>379</v>
      </c>
      <c r="N16" t="s">
        <v>380</v>
      </c>
    </row>
    <row r="17" spans="1:14" x14ac:dyDescent="0.25">
      <c r="E17">
        <v>1</v>
      </c>
      <c r="F17">
        <v>1E-3</v>
      </c>
      <c r="G17">
        <v>228.93700000000001</v>
      </c>
      <c r="H17">
        <v>0</v>
      </c>
      <c r="I17">
        <v>255</v>
      </c>
      <c r="J17">
        <v>-90</v>
      </c>
      <c r="K17">
        <v>0.44</v>
      </c>
      <c r="M17">
        <f>K17</f>
        <v>0.44</v>
      </c>
      <c r="N17">
        <f>1.732*K19</f>
        <v>8.4867999999999999E-2</v>
      </c>
    </row>
    <row r="18" spans="1:14" x14ac:dyDescent="0.25">
      <c r="E18">
        <v>2</v>
      </c>
      <c r="F18">
        <v>2E-3</v>
      </c>
      <c r="G18">
        <v>122.795</v>
      </c>
      <c r="H18">
        <v>0</v>
      </c>
      <c r="I18">
        <v>233</v>
      </c>
      <c r="J18">
        <v>-90</v>
      </c>
      <c r="K18">
        <v>0.67100000000000004</v>
      </c>
      <c r="M18">
        <f>K18</f>
        <v>0.67100000000000004</v>
      </c>
      <c r="N18">
        <f>1.732*K20</f>
        <v>0.14895199999999997</v>
      </c>
    </row>
    <row r="19" spans="1:14" x14ac:dyDescent="0.25">
      <c r="E19">
        <v>3</v>
      </c>
      <c r="F19" s="6">
        <v>1.6090000000000001E-4</v>
      </c>
      <c r="G19">
        <v>152.059</v>
      </c>
      <c r="H19">
        <v>1</v>
      </c>
      <c r="I19">
        <v>255</v>
      </c>
      <c r="J19">
        <v>-90</v>
      </c>
      <c r="K19">
        <v>4.9000000000000002E-2</v>
      </c>
    </row>
    <row r="20" spans="1:14" x14ac:dyDescent="0.25">
      <c r="E20">
        <v>4</v>
      </c>
      <c r="F20" s="6">
        <v>2.7460000000000001E-4</v>
      </c>
      <c r="G20">
        <v>181.517</v>
      </c>
      <c r="H20">
        <v>0</v>
      </c>
      <c r="I20">
        <v>255</v>
      </c>
      <c r="J20">
        <v>-90</v>
      </c>
      <c r="K20">
        <v>8.5999999999999993E-2</v>
      </c>
    </row>
    <row r="28" spans="1:14" x14ac:dyDescent="0.25">
      <c r="A28" s="1">
        <v>18</v>
      </c>
      <c r="B28" s="1" t="s">
        <v>171</v>
      </c>
      <c r="C28" s="1" t="s">
        <v>16</v>
      </c>
      <c r="E28" s="1" t="s">
        <v>173</v>
      </c>
      <c r="F28" t="s">
        <v>29</v>
      </c>
      <c r="G28">
        <v>3</v>
      </c>
      <c r="H28">
        <v>348.73</v>
      </c>
      <c r="I28">
        <f>2.91*1.732</f>
        <v>5.0401199999999999</v>
      </c>
      <c r="J28">
        <v>3</v>
      </c>
      <c r="K28">
        <v>460.35</v>
      </c>
      <c r="L28">
        <f>11.92*1.732</f>
        <v>20.645440000000001</v>
      </c>
    </row>
    <row r="29" spans="1:14" x14ac:dyDescent="0.25">
      <c r="E29" s="1" t="s">
        <v>174</v>
      </c>
      <c r="F29" t="s">
        <v>29</v>
      </c>
      <c r="G29">
        <v>3</v>
      </c>
      <c r="H29">
        <v>368.47</v>
      </c>
      <c r="I29">
        <f>0.87*1.732</f>
        <v>1.50684</v>
      </c>
      <c r="J29">
        <v>3</v>
      </c>
      <c r="K29">
        <v>460.35</v>
      </c>
      <c r="L29">
        <f>11.92*1.732</f>
        <v>20.645440000000001</v>
      </c>
    </row>
    <row r="30" spans="1:14" x14ac:dyDescent="0.25">
      <c r="E30" s="1" t="s">
        <v>175</v>
      </c>
      <c r="F30" t="s">
        <v>29</v>
      </c>
      <c r="G30">
        <v>3</v>
      </c>
      <c r="H30">
        <v>530.77</v>
      </c>
      <c r="I30">
        <f>29.34*1.73</f>
        <v>50.758200000000002</v>
      </c>
      <c r="J30">
        <v>3</v>
      </c>
      <c r="K30">
        <v>460.35</v>
      </c>
      <c r="L30">
        <f>11.92*1.732</f>
        <v>20.645440000000001</v>
      </c>
    </row>
    <row r="31" spans="1:14" s="1" customFormat="1" x14ac:dyDescent="0.25">
      <c r="A31" s="1">
        <v>35</v>
      </c>
      <c r="B31" s="1" t="s">
        <v>280</v>
      </c>
      <c r="C31" s="1" t="s">
        <v>16</v>
      </c>
      <c r="E31" s="1" t="s">
        <v>282</v>
      </c>
      <c r="F31" t="s">
        <v>29</v>
      </c>
      <c r="G31">
        <v>3</v>
      </c>
      <c r="H31">
        <v>1.3640000000000001</v>
      </c>
      <c r="I31">
        <f>0.22*1.732</f>
        <v>0.38103999999999999</v>
      </c>
      <c r="J31">
        <v>3</v>
      </c>
      <c r="K31">
        <v>0.95299999999999996</v>
      </c>
      <c r="L31" s="1">
        <f>0.2*1.732</f>
        <v>0.34640000000000004</v>
      </c>
    </row>
    <row r="33" spans="1:14" s="1" customFormat="1" x14ac:dyDescent="0.25">
      <c r="A33" s="1">
        <v>45</v>
      </c>
      <c r="B33" s="1" t="s">
        <v>323</v>
      </c>
      <c r="C33" s="1" t="s">
        <v>15</v>
      </c>
      <c r="E33" s="1" t="s">
        <v>325</v>
      </c>
      <c r="F33" t="s">
        <v>29</v>
      </c>
      <c r="G33">
        <v>3</v>
      </c>
      <c r="H33">
        <v>65.847999999999999</v>
      </c>
      <c r="I33">
        <v>0</v>
      </c>
      <c r="J33">
        <v>3</v>
      </c>
      <c r="K33" s="1">
        <v>56.895000000000003</v>
      </c>
      <c r="L33" s="1">
        <v>3.0015560000000003</v>
      </c>
    </row>
    <row r="35" spans="1:14" x14ac:dyDescent="0.25">
      <c r="F35" t="s">
        <v>373</v>
      </c>
      <c r="G35" t="s">
        <v>374</v>
      </c>
      <c r="H35" t="s">
        <v>375</v>
      </c>
      <c r="I35" t="s">
        <v>376</v>
      </c>
      <c r="J35" t="s">
        <v>377</v>
      </c>
      <c r="K35" t="s">
        <v>378</v>
      </c>
      <c r="M35" t="s">
        <v>379</v>
      </c>
      <c r="N35" t="s">
        <v>380</v>
      </c>
    </row>
    <row r="36" spans="1:14" x14ac:dyDescent="0.25">
      <c r="E36">
        <v>1</v>
      </c>
      <c r="F36">
        <v>16.515000000000001</v>
      </c>
      <c r="G36">
        <v>3.8279999999999998</v>
      </c>
      <c r="H36">
        <v>0</v>
      </c>
      <c r="I36">
        <v>240</v>
      </c>
      <c r="J36">
        <v>-90</v>
      </c>
      <c r="K36">
        <v>56.895000000000003</v>
      </c>
      <c r="M36">
        <f>K36</f>
        <v>56.895000000000003</v>
      </c>
      <c r="N36">
        <f>1.732*K38</f>
        <v>3.0015560000000003</v>
      </c>
    </row>
    <row r="37" spans="1:14" x14ac:dyDescent="0.25">
      <c r="E37">
        <v>2</v>
      </c>
      <c r="F37">
        <v>19.100999999999999</v>
      </c>
      <c r="G37">
        <v>130.43700000000001</v>
      </c>
      <c r="H37">
        <v>45</v>
      </c>
      <c r="I37">
        <v>148</v>
      </c>
      <c r="J37">
        <v>-90</v>
      </c>
      <c r="K37">
        <v>65.847999999999999</v>
      </c>
      <c r="M37">
        <f>K37</f>
        <v>65.847999999999999</v>
      </c>
      <c r="N37">
        <f>1.732*K39</f>
        <v>0</v>
      </c>
    </row>
    <row r="38" spans="1:14" x14ac:dyDescent="0.25">
      <c r="E38">
        <v>3</v>
      </c>
      <c r="F38">
        <v>0.58399999999999996</v>
      </c>
      <c r="G38">
        <v>65.570999999999998</v>
      </c>
      <c r="H38">
        <v>18</v>
      </c>
      <c r="I38">
        <v>159</v>
      </c>
      <c r="J38">
        <v>-90</v>
      </c>
      <c r="K38">
        <v>1.7330000000000001</v>
      </c>
    </row>
    <row r="39" spans="1:14" x14ac:dyDescent="0.25">
      <c r="E39">
        <v>4</v>
      </c>
      <c r="F39">
        <v>23588.723999999998</v>
      </c>
      <c r="G39">
        <v>223.346</v>
      </c>
      <c r="H39">
        <v>0</v>
      </c>
      <c r="I39">
        <v>255</v>
      </c>
      <c r="J39">
        <v>0</v>
      </c>
      <c r="K39">
        <v>0</v>
      </c>
    </row>
  </sheetData>
  <phoneticPr fontId="5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2"/>
  <sheetViews>
    <sheetView workbookViewId="0">
      <selection sqref="A1:XFD2"/>
    </sheetView>
  </sheetViews>
  <sheetFormatPr defaultRowHeight="13.8" x14ac:dyDescent="0.25"/>
  <cols>
    <col min="2" max="2" width="11.44140625" bestFit="1" customWidth="1"/>
    <col min="3" max="3" width="12.6640625" bestFit="1" customWidth="1"/>
    <col min="6" max="6" width="16.33203125" customWidth="1"/>
  </cols>
  <sheetData>
    <row r="1" spans="1:14" x14ac:dyDescent="0.25">
      <c r="A1" t="s">
        <v>42</v>
      </c>
      <c r="B1" s="3" t="s">
        <v>1</v>
      </c>
      <c r="C1" s="3" t="s">
        <v>3</v>
      </c>
      <c r="D1" s="3" t="s">
        <v>25</v>
      </c>
      <c r="E1" s="3" t="s">
        <v>24</v>
      </c>
      <c r="F1" s="3" t="s">
        <v>8</v>
      </c>
      <c r="G1" s="3" t="s">
        <v>18</v>
      </c>
      <c r="H1" s="3" t="s">
        <v>19</v>
      </c>
      <c r="I1" s="3" t="s">
        <v>20</v>
      </c>
      <c r="J1" s="3" t="s">
        <v>21</v>
      </c>
      <c r="K1" s="3" t="s">
        <v>22</v>
      </c>
      <c r="L1" s="3" t="s">
        <v>23</v>
      </c>
    </row>
    <row r="2" spans="1:14" x14ac:dyDescent="0.25">
      <c r="B2" s="11" t="s">
        <v>400</v>
      </c>
      <c r="C2" s="11" t="s">
        <v>401</v>
      </c>
      <c r="D2" s="11" t="s">
        <v>402</v>
      </c>
      <c r="E2" s="1" t="s">
        <v>399</v>
      </c>
      <c r="F2" t="s">
        <v>28</v>
      </c>
      <c r="G2" s="11">
        <v>3</v>
      </c>
      <c r="H2" s="12">
        <v>117.27500000000001</v>
      </c>
      <c r="I2" s="12">
        <v>13.353719999999999</v>
      </c>
      <c r="J2" s="12">
        <v>3</v>
      </c>
      <c r="K2" s="12">
        <v>99.42</v>
      </c>
      <c r="L2" s="12">
        <v>11.245876000000001</v>
      </c>
    </row>
    <row r="3" spans="1:14" x14ac:dyDescent="0.25">
      <c r="B3" s="3"/>
      <c r="C3" s="3"/>
      <c r="D3" s="3"/>
      <c r="E3" s="3"/>
      <c r="F3" s="3"/>
      <c r="G3" s="3"/>
      <c r="H3" s="3"/>
      <c r="I3" s="3"/>
      <c r="J3" s="3"/>
      <c r="K3" s="3"/>
      <c r="L3" s="3"/>
    </row>
    <row r="4" spans="1:14" x14ac:dyDescent="0.25">
      <c r="B4" s="3"/>
      <c r="C4" s="3"/>
      <c r="D4" s="3"/>
      <c r="F4" t="s">
        <v>373</v>
      </c>
      <c r="G4" t="s">
        <v>374</v>
      </c>
      <c r="H4" t="s">
        <v>375</v>
      </c>
      <c r="I4" t="s">
        <v>376</v>
      </c>
      <c r="J4" t="s">
        <v>377</v>
      </c>
      <c r="K4" t="s">
        <v>378</v>
      </c>
      <c r="M4" t="s">
        <v>379</v>
      </c>
      <c r="N4" t="s">
        <v>380</v>
      </c>
    </row>
    <row r="5" spans="1:14" x14ac:dyDescent="0.25">
      <c r="B5" s="3"/>
      <c r="C5" s="3"/>
      <c r="D5" s="3"/>
      <c r="E5">
        <v>1</v>
      </c>
      <c r="F5">
        <v>40.509</v>
      </c>
      <c r="G5">
        <v>48.098999999999997</v>
      </c>
      <c r="H5">
        <v>0</v>
      </c>
      <c r="I5">
        <v>49</v>
      </c>
      <c r="J5">
        <v>-90</v>
      </c>
      <c r="K5">
        <v>99.42</v>
      </c>
      <c r="M5">
        <f>K5</f>
        <v>99.42</v>
      </c>
      <c r="N5">
        <f>1.732*K7</f>
        <v>11.245876000000001</v>
      </c>
    </row>
    <row r="6" spans="1:14" x14ac:dyDescent="0.25">
      <c r="B6" s="3"/>
      <c r="C6" s="3"/>
      <c r="D6" s="3"/>
      <c r="E6">
        <v>2</v>
      </c>
      <c r="F6">
        <v>47.755000000000003</v>
      </c>
      <c r="G6">
        <v>1.407</v>
      </c>
      <c r="H6">
        <v>222.333</v>
      </c>
      <c r="I6">
        <v>164.333</v>
      </c>
      <c r="J6">
        <v>-90</v>
      </c>
      <c r="K6">
        <v>117.27500000000001</v>
      </c>
      <c r="M6">
        <f>K6</f>
        <v>117.27500000000001</v>
      </c>
      <c r="N6">
        <f>1.732*K8</f>
        <v>13.353719999999999</v>
      </c>
    </row>
    <row r="7" spans="1:14" x14ac:dyDescent="0.25">
      <c r="B7" s="3"/>
      <c r="C7" s="3"/>
      <c r="D7" s="3"/>
      <c r="E7">
        <v>3</v>
      </c>
      <c r="F7">
        <v>2.7989999999999999</v>
      </c>
      <c r="G7">
        <v>2.2349999999999999</v>
      </c>
      <c r="H7">
        <v>0</v>
      </c>
      <c r="I7">
        <v>22</v>
      </c>
      <c r="J7">
        <v>-90</v>
      </c>
      <c r="K7">
        <v>6.4930000000000003</v>
      </c>
    </row>
    <row r="8" spans="1:14" x14ac:dyDescent="0.25">
      <c r="B8" s="3"/>
      <c r="C8" s="3"/>
      <c r="D8" s="3"/>
      <c r="E8">
        <v>4</v>
      </c>
      <c r="F8">
        <v>3.2930000000000001</v>
      </c>
      <c r="G8">
        <v>4.133</v>
      </c>
      <c r="H8">
        <v>0</v>
      </c>
      <c r="I8">
        <v>13.333</v>
      </c>
      <c r="J8">
        <v>-90</v>
      </c>
      <c r="K8">
        <v>7.71</v>
      </c>
    </row>
    <row r="9" spans="1:14" x14ac:dyDescent="0.25">
      <c r="B9" s="3"/>
      <c r="C9" s="3"/>
      <c r="D9" s="3"/>
      <c r="E9" s="3"/>
      <c r="F9" s="3"/>
      <c r="G9" s="3"/>
      <c r="H9" s="3"/>
      <c r="I9" s="3"/>
      <c r="J9" s="3"/>
      <c r="K9" s="3"/>
      <c r="L9" s="3"/>
    </row>
    <row r="10" spans="1:14" x14ac:dyDescent="0.25"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</row>
    <row r="11" spans="1:14" x14ac:dyDescent="0.25"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</row>
    <row r="12" spans="1:14" x14ac:dyDescent="0.25"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</row>
    <row r="13" spans="1:14" x14ac:dyDescent="0.25"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</row>
    <row r="14" spans="1:14" x14ac:dyDescent="0.25"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</row>
    <row r="15" spans="1:14" x14ac:dyDescent="0.25"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</row>
    <row r="16" spans="1:14" x14ac:dyDescent="0.25"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</row>
    <row r="17" spans="2:12" x14ac:dyDescent="0.25"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</row>
    <row r="18" spans="2:12" x14ac:dyDescent="0.25"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</row>
    <row r="19" spans="2:12" x14ac:dyDescent="0.25"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</row>
    <row r="20" spans="2:12" x14ac:dyDescent="0.25"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</row>
    <row r="21" spans="2:12" x14ac:dyDescent="0.25"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</row>
    <row r="22" spans="2:12" x14ac:dyDescent="0.25"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</row>
    <row r="23" spans="2:12" x14ac:dyDescent="0.25"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</row>
    <row r="24" spans="2:12" x14ac:dyDescent="0.25"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  <row r="25" spans="2:12" x14ac:dyDescent="0.25"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</row>
    <row r="26" spans="2:12" x14ac:dyDescent="0.25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</row>
    <row r="27" spans="2:12" x14ac:dyDescent="0.25"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</row>
    <row r="28" spans="2:12" x14ac:dyDescent="0.25"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</row>
    <row r="29" spans="2:12" x14ac:dyDescent="0.25"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</row>
    <row r="30" spans="2:12" x14ac:dyDescent="0.25"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</row>
    <row r="31" spans="2:12" x14ac:dyDescent="0.25"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</row>
    <row r="32" spans="2:12" x14ac:dyDescent="0.25"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</row>
    <row r="33" spans="1:12" x14ac:dyDescent="0.25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</row>
    <row r="34" spans="1:12" x14ac:dyDescent="0.25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</row>
    <row r="35" spans="1:12" x14ac:dyDescent="0.25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</row>
    <row r="36" spans="1:12" x14ac:dyDescent="0.25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1:12" x14ac:dyDescent="0.25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</row>
    <row r="38" spans="1:12" x14ac:dyDescent="0.25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</row>
    <row r="39" spans="1:12" x14ac:dyDescent="0.25">
      <c r="A39" s="1">
        <v>18</v>
      </c>
      <c r="B39" s="1" t="s">
        <v>171</v>
      </c>
      <c r="C39" s="1" t="s">
        <v>16</v>
      </c>
      <c r="E39" s="1" t="s">
        <v>173</v>
      </c>
      <c r="F39" t="s">
        <v>28</v>
      </c>
      <c r="G39">
        <v>3</v>
      </c>
      <c r="H39">
        <v>1171.3699999999999</v>
      </c>
      <c r="I39">
        <f>76.45*1.732</f>
        <v>132.41140000000001</v>
      </c>
      <c r="J39">
        <v>3</v>
      </c>
      <c r="K39">
        <v>507.6</v>
      </c>
      <c r="L39">
        <f>48.42*1.732</f>
        <v>83.863439999999997</v>
      </c>
    </row>
    <row r="40" spans="1:12" x14ac:dyDescent="0.25">
      <c r="E40" s="1" t="s">
        <v>174</v>
      </c>
      <c r="F40" t="s">
        <v>28</v>
      </c>
      <c r="G40">
        <v>3</v>
      </c>
      <c r="H40">
        <v>1748.8</v>
      </c>
      <c r="I40">
        <f>110.65*1.732</f>
        <v>191.64580000000001</v>
      </c>
      <c r="J40">
        <v>3</v>
      </c>
      <c r="K40">
        <v>507.6</v>
      </c>
      <c r="L40">
        <f t="shared" ref="L40:L41" si="0">48.42*1.732</f>
        <v>83.863439999999997</v>
      </c>
    </row>
    <row r="41" spans="1:12" x14ac:dyDescent="0.25">
      <c r="E41" s="1" t="s">
        <v>175</v>
      </c>
      <c r="F41" t="s">
        <v>28</v>
      </c>
      <c r="G41">
        <v>3</v>
      </c>
      <c r="H41">
        <v>1113.7</v>
      </c>
      <c r="I41">
        <f>38.72*1.73</f>
        <v>66.985599999999991</v>
      </c>
      <c r="J41">
        <v>3</v>
      </c>
      <c r="K41">
        <v>507.6</v>
      </c>
      <c r="L41">
        <f t="shared" si="0"/>
        <v>83.863439999999997</v>
      </c>
    </row>
    <row r="42" spans="1:12" s="1" customFormat="1" x14ac:dyDescent="0.25">
      <c r="A42" s="1">
        <v>35</v>
      </c>
      <c r="B42" s="1" t="s">
        <v>280</v>
      </c>
      <c r="C42" s="1" t="s">
        <v>16</v>
      </c>
      <c r="E42" s="1" t="s">
        <v>282</v>
      </c>
      <c r="F42" t="s">
        <v>28</v>
      </c>
      <c r="G42">
        <v>3</v>
      </c>
      <c r="H42">
        <v>2.8380000000000001</v>
      </c>
      <c r="I42">
        <f>0.45*1.732</f>
        <v>0.77939999999999998</v>
      </c>
      <c r="J42">
        <v>3</v>
      </c>
      <c r="K42">
        <v>2.5350000000000001</v>
      </c>
      <c r="L42" s="1">
        <f>0.5*1.732</f>
        <v>0.86599999999999999</v>
      </c>
    </row>
  </sheetData>
  <phoneticPr fontId="5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workbookViewId="0">
      <selection sqref="A1:XFD5"/>
    </sheetView>
  </sheetViews>
  <sheetFormatPr defaultRowHeight="13.8" x14ac:dyDescent="0.25"/>
  <cols>
    <col min="6" max="6" width="11.33203125" bestFit="1" customWidth="1"/>
  </cols>
  <sheetData>
    <row r="1" spans="1:12" x14ac:dyDescent="0.25">
      <c r="A1" t="s">
        <v>42</v>
      </c>
      <c r="B1" s="3" t="s">
        <v>1</v>
      </c>
      <c r="C1" s="3" t="s">
        <v>3</v>
      </c>
      <c r="D1" s="3" t="s">
        <v>25</v>
      </c>
      <c r="E1" s="3" t="s">
        <v>24</v>
      </c>
      <c r="F1" s="3" t="s">
        <v>8</v>
      </c>
      <c r="G1" s="3" t="s">
        <v>18</v>
      </c>
      <c r="H1" s="3" t="s">
        <v>19</v>
      </c>
      <c r="I1" s="3" t="s">
        <v>20</v>
      </c>
      <c r="J1" s="3" t="s">
        <v>21</v>
      </c>
      <c r="K1" s="3" t="s">
        <v>22</v>
      </c>
      <c r="L1" s="3" t="s">
        <v>23</v>
      </c>
    </row>
    <row r="2" spans="1:12" x14ac:dyDescent="0.25">
      <c r="A2" s="1">
        <v>18</v>
      </c>
      <c r="B2" s="1" t="s">
        <v>171</v>
      </c>
      <c r="C2" s="1" t="s">
        <v>16</v>
      </c>
      <c r="E2" s="1" t="s">
        <v>173</v>
      </c>
      <c r="F2" t="s">
        <v>29</v>
      </c>
      <c r="G2">
        <v>3</v>
      </c>
      <c r="H2">
        <v>764.5</v>
      </c>
      <c r="I2">
        <f>11.17*1.732</f>
        <v>19.346440000000001</v>
      </c>
      <c r="J2">
        <v>3</v>
      </c>
      <c r="K2">
        <v>919.74</v>
      </c>
      <c r="L2">
        <f>13.86*1.732</f>
        <v>24.005519999999997</v>
      </c>
    </row>
    <row r="3" spans="1:12" x14ac:dyDescent="0.25">
      <c r="E3" s="1" t="s">
        <v>174</v>
      </c>
      <c r="F3" t="s">
        <v>29</v>
      </c>
      <c r="G3">
        <v>3</v>
      </c>
      <c r="H3">
        <v>810.67</v>
      </c>
      <c r="I3">
        <f>6.73*1.732</f>
        <v>11.656360000000001</v>
      </c>
      <c r="J3">
        <v>3</v>
      </c>
      <c r="K3">
        <v>919.74</v>
      </c>
      <c r="L3">
        <f t="shared" ref="L3:L4" si="0">13.86*1.732</f>
        <v>24.005519999999997</v>
      </c>
    </row>
    <row r="4" spans="1:12" x14ac:dyDescent="0.25">
      <c r="E4" s="1" t="s">
        <v>175</v>
      </c>
      <c r="F4" t="s">
        <v>29</v>
      </c>
      <c r="G4">
        <v>3</v>
      </c>
      <c r="H4">
        <v>1182.0999999999999</v>
      </c>
      <c r="I4">
        <f>27.78*1.732</f>
        <v>48.114960000000004</v>
      </c>
      <c r="J4">
        <v>3</v>
      </c>
      <c r="K4">
        <v>919.74</v>
      </c>
      <c r="L4">
        <f t="shared" si="0"/>
        <v>24.005519999999997</v>
      </c>
    </row>
    <row r="5" spans="1:12" s="1" customFormat="1" x14ac:dyDescent="0.25">
      <c r="A5" s="1">
        <v>35</v>
      </c>
      <c r="B5" s="1" t="s">
        <v>280</v>
      </c>
      <c r="C5" s="1" t="s">
        <v>16</v>
      </c>
      <c r="E5" s="1" t="s">
        <v>282</v>
      </c>
      <c r="F5" t="s">
        <v>29</v>
      </c>
      <c r="G5">
        <v>3</v>
      </c>
      <c r="H5">
        <v>2.5870000000000002</v>
      </c>
      <c r="I5">
        <f>0.56*1.732</f>
        <v>0.96992000000000012</v>
      </c>
      <c r="J5">
        <v>3</v>
      </c>
      <c r="K5">
        <v>2.5350000000000001</v>
      </c>
      <c r="L5" s="1">
        <f>0.49*1.732</f>
        <v>0.84867999999999999</v>
      </c>
    </row>
  </sheetData>
  <phoneticPr fontId="5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"/>
  <sheetViews>
    <sheetView workbookViewId="0">
      <selection sqref="A1:XFD6"/>
    </sheetView>
  </sheetViews>
  <sheetFormatPr defaultRowHeight="13.8" x14ac:dyDescent="0.25"/>
  <cols>
    <col min="2" max="2" width="11" customWidth="1"/>
    <col min="3" max="3" width="12.6640625" bestFit="1" customWidth="1"/>
    <col min="6" max="6" width="11.33203125" bestFit="1" customWidth="1"/>
  </cols>
  <sheetData>
    <row r="1" spans="1:12" x14ac:dyDescent="0.25">
      <c r="A1" t="s">
        <v>42</v>
      </c>
      <c r="B1" s="3" t="s">
        <v>1</v>
      </c>
      <c r="C1" s="3" t="s">
        <v>3</v>
      </c>
      <c r="D1" s="3" t="s">
        <v>25</v>
      </c>
      <c r="E1" s="3" t="s">
        <v>24</v>
      </c>
      <c r="F1" s="3" t="s">
        <v>8</v>
      </c>
      <c r="G1" s="3" t="s">
        <v>18</v>
      </c>
      <c r="H1" s="3" t="s">
        <v>19</v>
      </c>
      <c r="I1" s="3" t="s">
        <v>20</v>
      </c>
      <c r="J1" s="3" t="s">
        <v>21</v>
      </c>
      <c r="K1" s="3" t="s">
        <v>22</v>
      </c>
      <c r="L1" s="3" t="s">
        <v>23</v>
      </c>
    </row>
    <row r="2" spans="1:12" x14ac:dyDescent="0.25">
      <c r="B2" s="1" t="s">
        <v>139</v>
      </c>
      <c r="C2" s="5" t="s">
        <v>392</v>
      </c>
      <c r="D2" s="11" t="s">
        <v>393</v>
      </c>
      <c r="E2" s="1" t="s">
        <v>141</v>
      </c>
      <c r="F2" t="s">
        <v>29</v>
      </c>
      <c r="G2" s="11">
        <v>3</v>
      </c>
      <c r="H2" s="11">
        <v>11.5</v>
      </c>
      <c r="I2" s="11">
        <f>0.283*1.732</f>
        <v>0.49015599999999993</v>
      </c>
      <c r="J2" s="11">
        <v>3</v>
      </c>
      <c r="K2" s="11">
        <v>11</v>
      </c>
      <c r="L2">
        <f>0.123*1.732</f>
        <v>0.213036</v>
      </c>
    </row>
    <row r="3" spans="1:12" x14ac:dyDescent="0.25">
      <c r="B3" s="1"/>
      <c r="C3" s="5"/>
      <c r="D3" s="11"/>
      <c r="E3" s="1"/>
      <c r="G3" s="11"/>
      <c r="H3" s="11"/>
      <c r="I3" s="11"/>
      <c r="J3" s="11"/>
    </row>
    <row r="4" spans="1:12" x14ac:dyDescent="0.25">
      <c r="A4" s="1">
        <v>18</v>
      </c>
      <c r="B4" s="1" t="s">
        <v>171</v>
      </c>
      <c r="C4" s="1" t="s">
        <v>16</v>
      </c>
      <c r="E4" s="1" t="s">
        <v>173</v>
      </c>
      <c r="F4" t="s">
        <v>29</v>
      </c>
      <c r="G4">
        <v>3</v>
      </c>
      <c r="H4">
        <v>129.4</v>
      </c>
      <c r="I4">
        <f>7.64*1.732</f>
        <v>13.232479999999999</v>
      </c>
      <c r="J4">
        <v>3</v>
      </c>
      <c r="K4">
        <v>31.97</v>
      </c>
      <c r="L4">
        <f>3.71*1.732</f>
        <v>6.4257200000000001</v>
      </c>
    </row>
    <row r="5" spans="1:12" x14ac:dyDescent="0.25">
      <c r="E5" s="1" t="s">
        <v>174</v>
      </c>
      <c r="F5" t="s">
        <v>29</v>
      </c>
      <c r="G5">
        <v>3</v>
      </c>
      <c r="H5">
        <v>194</v>
      </c>
      <c r="I5">
        <f>19.35*1.732</f>
        <v>33.514200000000002</v>
      </c>
      <c r="J5">
        <v>3</v>
      </c>
      <c r="K5">
        <v>31.97</v>
      </c>
      <c r="L5">
        <f t="shared" ref="L5:L6" si="0">3.71*1.732</f>
        <v>6.4257200000000001</v>
      </c>
    </row>
    <row r="6" spans="1:12" x14ac:dyDescent="0.25">
      <c r="E6" s="1" t="s">
        <v>175</v>
      </c>
      <c r="F6" t="s">
        <v>29</v>
      </c>
      <c r="G6">
        <v>3</v>
      </c>
      <c r="H6">
        <v>130.27000000000001</v>
      </c>
      <c r="I6">
        <f>6.49*1.732</f>
        <v>11.240680000000001</v>
      </c>
      <c r="J6">
        <v>3</v>
      </c>
      <c r="K6">
        <v>31.97</v>
      </c>
      <c r="L6">
        <f t="shared" si="0"/>
        <v>6.4257200000000001</v>
      </c>
    </row>
  </sheetData>
  <phoneticPr fontId="5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"/>
  <sheetViews>
    <sheetView workbookViewId="0">
      <selection sqref="A1:XFD6"/>
    </sheetView>
  </sheetViews>
  <sheetFormatPr defaultRowHeight="13.8" x14ac:dyDescent="0.25"/>
  <cols>
    <col min="1" max="1" width="3.5546875" bestFit="1" customWidth="1"/>
    <col min="2" max="2" width="12.6640625" bestFit="1" customWidth="1"/>
    <col min="3" max="3" width="14.33203125" bestFit="1" customWidth="1"/>
    <col min="4" max="4" width="7.33203125" bestFit="1" customWidth="1"/>
    <col min="5" max="5" width="8.33203125" bestFit="1" customWidth="1"/>
    <col min="6" max="6" width="15" bestFit="1" customWidth="1"/>
    <col min="7" max="7" width="8" bestFit="1" customWidth="1"/>
    <col min="8" max="8" width="12.109375" bestFit="1" customWidth="1"/>
    <col min="9" max="9" width="9.5546875" bestFit="1" customWidth="1"/>
    <col min="10" max="10" width="10.33203125" bestFit="1" customWidth="1"/>
    <col min="11" max="11" width="14.44140625" bestFit="1" customWidth="1"/>
    <col min="12" max="12" width="11.33203125" bestFit="1" customWidth="1"/>
  </cols>
  <sheetData>
    <row r="1" spans="1:12" x14ac:dyDescent="0.25">
      <c r="A1" t="s">
        <v>42</v>
      </c>
      <c r="B1" s="3" t="s">
        <v>1</v>
      </c>
      <c r="C1" s="3" t="s">
        <v>3</v>
      </c>
      <c r="D1" s="3" t="s">
        <v>25</v>
      </c>
      <c r="E1" s="3" t="s">
        <v>24</v>
      </c>
      <c r="F1" s="3" t="s">
        <v>8</v>
      </c>
      <c r="G1" s="3" t="s">
        <v>18</v>
      </c>
      <c r="H1" s="3" t="s">
        <v>19</v>
      </c>
      <c r="I1" s="3" t="s">
        <v>20</v>
      </c>
      <c r="J1" s="3" t="s">
        <v>21</v>
      </c>
      <c r="K1" s="3" t="s">
        <v>22</v>
      </c>
      <c r="L1" s="3" t="s">
        <v>23</v>
      </c>
    </row>
    <row r="2" spans="1:12" x14ac:dyDescent="0.25">
      <c r="B2" s="1" t="s">
        <v>139</v>
      </c>
      <c r="C2" s="5" t="s">
        <v>392</v>
      </c>
      <c r="D2" s="11" t="s">
        <v>393</v>
      </c>
      <c r="E2" s="1" t="s">
        <v>141</v>
      </c>
      <c r="F2" t="s">
        <v>28</v>
      </c>
      <c r="G2" s="11">
        <v>3</v>
      </c>
      <c r="H2" s="11">
        <v>12</v>
      </c>
      <c r="I2" s="11">
        <f>1.732*0.296</f>
        <v>0.51267200000000002</v>
      </c>
      <c r="J2" s="11">
        <v>3</v>
      </c>
      <c r="K2" s="11">
        <v>12.3</v>
      </c>
      <c r="L2">
        <f>1.212*1.732</f>
        <v>2.0991839999999997</v>
      </c>
    </row>
    <row r="3" spans="1:12" x14ac:dyDescent="0.25">
      <c r="B3" s="1"/>
      <c r="C3" s="5"/>
      <c r="D3" s="11"/>
      <c r="E3" s="1"/>
      <c r="G3" s="11"/>
      <c r="H3" s="11"/>
      <c r="I3" s="11"/>
      <c r="J3" s="11"/>
    </row>
    <row r="4" spans="1:12" x14ac:dyDescent="0.25">
      <c r="A4" s="1">
        <v>18</v>
      </c>
      <c r="B4" s="1" t="s">
        <v>171</v>
      </c>
      <c r="C4" s="1" t="s">
        <v>16</v>
      </c>
      <c r="E4" s="1" t="s">
        <v>173</v>
      </c>
      <c r="F4" t="s">
        <v>28</v>
      </c>
      <c r="G4">
        <v>3</v>
      </c>
      <c r="H4">
        <v>129.4</v>
      </c>
      <c r="I4">
        <f>7.64*1.732</f>
        <v>13.232479999999999</v>
      </c>
      <c r="J4">
        <v>3</v>
      </c>
      <c r="K4">
        <v>31.97</v>
      </c>
      <c r="L4">
        <f>3.71*1.732</f>
        <v>6.4257200000000001</v>
      </c>
    </row>
    <row r="5" spans="1:12" x14ac:dyDescent="0.25">
      <c r="E5" s="1" t="s">
        <v>174</v>
      </c>
      <c r="F5" t="s">
        <v>28</v>
      </c>
      <c r="G5">
        <v>3</v>
      </c>
      <c r="H5">
        <v>194</v>
      </c>
      <c r="I5">
        <f>19.34*1.732</f>
        <v>33.496879999999997</v>
      </c>
      <c r="J5">
        <v>3</v>
      </c>
      <c r="K5">
        <v>31.97</v>
      </c>
      <c r="L5">
        <f t="shared" ref="L5:L6" si="0">3.71*1.732</f>
        <v>6.4257200000000001</v>
      </c>
    </row>
    <row r="6" spans="1:12" x14ac:dyDescent="0.25">
      <c r="E6" s="1" t="s">
        <v>175</v>
      </c>
      <c r="F6" t="s">
        <v>28</v>
      </c>
      <c r="G6">
        <v>3</v>
      </c>
      <c r="H6">
        <v>130.27000000000001</v>
      </c>
      <c r="I6">
        <f>6.49*1.732</f>
        <v>11.240680000000001</v>
      </c>
      <c r="J6">
        <v>3</v>
      </c>
      <c r="K6">
        <v>31.97</v>
      </c>
      <c r="L6">
        <f t="shared" si="0"/>
        <v>6.4257200000000001</v>
      </c>
    </row>
  </sheetData>
  <phoneticPr fontId="5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"/>
  <sheetViews>
    <sheetView workbookViewId="0">
      <selection sqref="A1:XFD6"/>
    </sheetView>
  </sheetViews>
  <sheetFormatPr defaultRowHeight="13.8" x14ac:dyDescent="0.25"/>
  <cols>
    <col min="1" max="1" width="3.5546875" bestFit="1" customWidth="1"/>
    <col min="2" max="2" width="12.6640625" bestFit="1" customWidth="1"/>
    <col min="3" max="3" width="14.33203125" bestFit="1" customWidth="1"/>
    <col min="4" max="4" width="7.33203125" bestFit="1" customWidth="1"/>
    <col min="5" max="5" width="8.33203125" bestFit="1" customWidth="1"/>
    <col min="6" max="6" width="11.5546875" bestFit="1" customWidth="1"/>
    <col min="7" max="7" width="8" bestFit="1" customWidth="1"/>
    <col min="8" max="8" width="12.109375" bestFit="1" customWidth="1"/>
    <col min="10" max="10" width="10.33203125" bestFit="1" customWidth="1"/>
    <col min="11" max="11" width="14.44140625" bestFit="1" customWidth="1"/>
    <col min="12" max="12" width="11.33203125" bestFit="1" customWidth="1"/>
  </cols>
  <sheetData>
    <row r="1" spans="1:12" x14ac:dyDescent="0.25">
      <c r="A1" t="s">
        <v>42</v>
      </c>
      <c r="B1" s="3" t="s">
        <v>1</v>
      </c>
      <c r="C1" s="3" t="s">
        <v>3</v>
      </c>
      <c r="D1" s="3" t="s">
        <v>25</v>
      </c>
      <c r="E1" s="3" t="s">
        <v>24</v>
      </c>
      <c r="F1" s="3" t="s">
        <v>8</v>
      </c>
      <c r="G1" s="3" t="s">
        <v>18</v>
      </c>
      <c r="H1" s="3" t="s">
        <v>19</v>
      </c>
      <c r="I1" s="3" t="s">
        <v>20</v>
      </c>
      <c r="J1" s="3" t="s">
        <v>21</v>
      </c>
      <c r="K1" s="3" t="s">
        <v>22</v>
      </c>
      <c r="L1" s="3" t="s">
        <v>23</v>
      </c>
    </row>
    <row r="2" spans="1:12" x14ac:dyDescent="0.25">
      <c r="B2" s="1" t="s">
        <v>139</v>
      </c>
      <c r="C2" s="5" t="s">
        <v>392</v>
      </c>
      <c r="D2" s="11" t="s">
        <v>393</v>
      </c>
      <c r="E2" s="1" t="s">
        <v>141</v>
      </c>
      <c r="F2" t="s">
        <v>29</v>
      </c>
      <c r="G2" s="11">
        <v>3</v>
      </c>
      <c r="H2" s="11">
        <v>23.6</v>
      </c>
      <c r="I2" s="11">
        <f>1.732*0.612</f>
        <v>1.059984</v>
      </c>
      <c r="J2" s="11">
        <v>3</v>
      </c>
      <c r="K2" s="11">
        <v>22.3</v>
      </c>
      <c r="L2">
        <f>1.732*0.246</f>
        <v>0.42607200000000001</v>
      </c>
    </row>
    <row r="3" spans="1:12" x14ac:dyDescent="0.25">
      <c r="B3" s="1"/>
      <c r="C3" s="5"/>
      <c r="D3" s="11"/>
      <c r="E3" s="1"/>
      <c r="G3" s="11"/>
      <c r="H3" s="11"/>
      <c r="I3" s="11"/>
      <c r="J3" s="11"/>
    </row>
    <row r="4" spans="1:12" x14ac:dyDescent="0.25">
      <c r="A4" s="1">
        <v>18</v>
      </c>
      <c r="B4" s="1" t="s">
        <v>171</v>
      </c>
      <c r="C4" s="1" t="s">
        <v>16</v>
      </c>
      <c r="E4" s="1" t="s">
        <v>173</v>
      </c>
      <c r="F4" t="s">
        <v>29</v>
      </c>
      <c r="G4">
        <v>3</v>
      </c>
      <c r="H4">
        <v>78.73</v>
      </c>
      <c r="I4">
        <f>1.72*1.732</f>
        <v>2.9790399999999999</v>
      </c>
      <c r="J4">
        <v>3</v>
      </c>
      <c r="K4">
        <v>114.28</v>
      </c>
      <c r="L4">
        <f>4.48*1.732</f>
        <v>7.7593600000000009</v>
      </c>
    </row>
    <row r="5" spans="1:12" x14ac:dyDescent="0.25">
      <c r="E5" s="1" t="s">
        <v>174</v>
      </c>
      <c r="F5" t="s">
        <v>29</v>
      </c>
      <c r="G5">
        <v>3</v>
      </c>
      <c r="H5">
        <v>90.03</v>
      </c>
      <c r="I5">
        <f>2.19*1.732</f>
        <v>3.7930799999999998</v>
      </c>
      <c r="J5">
        <v>3</v>
      </c>
      <c r="K5">
        <v>114.28</v>
      </c>
      <c r="L5">
        <f t="shared" ref="L5:L6" si="0">4.48*1.732</f>
        <v>7.7593600000000009</v>
      </c>
    </row>
    <row r="6" spans="1:12" x14ac:dyDescent="0.25">
      <c r="E6" s="1" t="s">
        <v>175</v>
      </c>
      <c r="F6" t="s">
        <v>29</v>
      </c>
      <c r="G6">
        <v>3</v>
      </c>
      <c r="H6">
        <v>123.87</v>
      </c>
      <c r="I6">
        <f>2.82*1.732</f>
        <v>4.8842399999999992</v>
      </c>
      <c r="J6">
        <v>3</v>
      </c>
      <c r="K6">
        <v>114.28</v>
      </c>
      <c r="L6">
        <f t="shared" si="0"/>
        <v>7.7593600000000009</v>
      </c>
    </row>
  </sheetData>
  <phoneticPr fontId="5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"/>
  <sheetViews>
    <sheetView workbookViewId="0">
      <selection sqref="A1:XFD6"/>
    </sheetView>
  </sheetViews>
  <sheetFormatPr defaultRowHeight="13.8" x14ac:dyDescent="0.25"/>
  <cols>
    <col min="1" max="1" width="3.5546875" bestFit="1" customWidth="1"/>
    <col min="2" max="2" width="12.6640625" bestFit="1" customWidth="1"/>
    <col min="3" max="3" width="14.33203125" bestFit="1" customWidth="1"/>
    <col min="4" max="4" width="7.33203125" bestFit="1" customWidth="1"/>
    <col min="5" max="5" width="8.33203125" bestFit="1" customWidth="1"/>
    <col min="6" max="6" width="15" bestFit="1" customWidth="1"/>
    <col min="7" max="7" width="8" bestFit="1" customWidth="1"/>
    <col min="8" max="8" width="12.109375" bestFit="1" customWidth="1"/>
    <col min="9" max="9" width="9.5546875" bestFit="1" customWidth="1"/>
    <col min="10" max="10" width="10.33203125" bestFit="1" customWidth="1"/>
    <col min="11" max="11" width="14.44140625" bestFit="1" customWidth="1"/>
    <col min="12" max="12" width="11.33203125" bestFit="1" customWidth="1"/>
  </cols>
  <sheetData>
    <row r="1" spans="1:12" x14ac:dyDescent="0.25">
      <c r="A1" t="s">
        <v>42</v>
      </c>
      <c r="B1" s="3" t="s">
        <v>1</v>
      </c>
      <c r="C1" s="3" t="s">
        <v>3</v>
      </c>
      <c r="D1" s="3" t="s">
        <v>25</v>
      </c>
      <c r="E1" s="3" t="s">
        <v>24</v>
      </c>
      <c r="F1" s="3" t="s">
        <v>8</v>
      </c>
      <c r="G1" s="3" t="s">
        <v>18</v>
      </c>
      <c r="H1" s="3" t="s">
        <v>19</v>
      </c>
      <c r="I1" s="3" t="s">
        <v>20</v>
      </c>
      <c r="J1" s="3" t="s">
        <v>21</v>
      </c>
      <c r="K1" s="3" t="s">
        <v>22</v>
      </c>
      <c r="L1" s="3" t="s">
        <v>23</v>
      </c>
    </row>
    <row r="2" spans="1:12" x14ac:dyDescent="0.25">
      <c r="B2" s="1" t="s">
        <v>139</v>
      </c>
      <c r="C2" s="5" t="s">
        <v>392</v>
      </c>
      <c r="D2" s="11" t="s">
        <v>393</v>
      </c>
      <c r="E2" s="1" t="s">
        <v>141</v>
      </c>
      <c r="F2" t="s">
        <v>28</v>
      </c>
      <c r="G2" s="11">
        <v>3</v>
      </c>
      <c r="H2" s="11">
        <v>23.6</v>
      </c>
      <c r="I2" s="11">
        <f>1.732*0.928</f>
        <v>1.6072960000000001</v>
      </c>
      <c r="J2" s="11">
        <v>3</v>
      </c>
      <c r="K2" s="11">
        <v>25.4</v>
      </c>
      <c r="L2">
        <f>1.26*1.732</f>
        <v>2.1823199999999998</v>
      </c>
    </row>
    <row r="3" spans="1:12" x14ac:dyDescent="0.25">
      <c r="B3" s="1"/>
      <c r="C3" s="5"/>
      <c r="D3" s="11"/>
      <c r="E3" s="1"/>
      <c r="G3" s="11"/>
      <c r="H3" s="11"/>
      <c r="I3" s="11"/>
      <c r="J3" s="11"/>
      <c r="K3" s="11"/>
    </row>
    <row r="4" spans="1:12" x14ac:dyDescent="0.25">
      <c r="A4" s="1">
        <v>18</v>
      </c>
      <c r="B4" s="1" t="s">
        <v>171</v>
      </c>
      <c r="C4" s="1" t="s">
        <v>16</v>
      </c>
      <c r="E4" s="1" t="s">
        <v>173</v>
      </c>
      <c r="F4" t="s">
        <v>28</v>
      </c>
      <c r="G4">
        <v>3</v>
      </c>
      <c r="H4">
        <v>141.30000000000001</v>
      </c>
      <c r="I4">
        <f>10.01*1.732</f>
        <v>17.337319999999998</v>
      </c>
      <c r="J4">
        <v>3</v>
      </c>
      <c r="K4">
        <v>60.5</v>
      </c>
      <c r="L4">
        <f>6.97*1.732</f>
        <v>12.072039999999999</v>
      </c>
    </row>
    <row r="5" spans="1:12" x14ac:dyDescent="0.25">
      <c r="E5" s="1" t="s">
        <v>174</v>
      </c>
      <c r="F5" t="s">
        <v>28</v>
      </c>
      <c r="G5">
        <v>3</v>
      </c>
      <c r="H5">
        <v>214.57</v>
      </c>
      <c r="I5">
        <f>19.44*1.732</f>
        <v>33.670079999999999</v>
      </c>
      <c r="J5">
        <v>3</v>
      </c>
      <c r="K5">
        <v>60.5</v>
      </c>
      <c r="L5">
        <f t="shared" ref="L5:L6" si="0">6.97*1.732</f>
        <v>12.072039999999999</v>
      </c>
    </row>
    <row r="6" spans="1:12" x14ac:dyDescent="0.25">
      <c r="E6" s="1" t="s">
        <v>175</v>
      </c>
      <c r="F6" t="s">
        <v>28</v>
      </c>
      <c r="G6">
        <v>3</v>
      </c>
      <c r="H6">
        <v>135.63</v>
      </c>
      <c r="I6">
        <f>3.91*1.732</f>
        <v>6.7721200000000001</v>
      </c>
      <c r="J6">
        <v>3</v>
      </c>
      <c r="K6">
        <v>60.5</v>
      </c>
      <c r="L6">
        <f t="shared" si="0"/>
        <v>12.072039999999999</v>
      </c>
    </row>
  </sheetData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Article_information</vt:lpstr>
      <vt:lpstr>Effect_size_cal(Gene_OE)</vt:lpstr>
      <vt:lpstr>Effect_size_cal(Gene_KD)</vt:lpstr>
      <vt:lpstr>Effect_size_cal(related_gen_OE)</vt:lpstr>
      <vt:lpstr>Effect_size_cal(related_gene_K)</vt:lpstr>
      <vt:lpstr>Effect_size_cal(protein_OE)</vt:lpstr>
      <vt:lpstr>Effect_size_cal(protein_KD)</vt:lpstr>
      <vt:lpstr>Effect_size_cal(related_pro_KD)</vt:lpstr>
      <vt:lpstr>Effect_size_cal(related_pro_OE)</vt:lpstr>
      <vt:lpstr>Effect_size_cal(TAG_OE)</vt:lpstr>
      <vt:lpstr>Effect_size_cal(TAG_KD)</vt:lpstr>
      <vt:lpstr>Effect_size_cal(lipid_OE)</vt:lpstr>
      <vt:lpstr>Effect_size_cal(lipid_KD)</vt:lpstr>
      <vt:lpstr>Effect_size_cal(cholesterol_OE)</vt:lpstr>
      <vt:lpstr>Effect_size_cal(cholesterol_KD)</vt:lpstr>
      <vt:lpstr>Effect_size_cal(UFAs_OE)</vt:lpstr>
      <vt:lpstr>Effect_size_cal(UFAs_KD)</vt:lpstr>
      <vt:lpstr>Effect_size_cal(TFAs_OE)</vt:lpstr>
      <vt:lpstr>Effect_size_cal(TFAs_KD)</vt:lpstr>
      <vt:lpstr>Effect_size_cal(W3_KD)</vt:lpstr>
      <vt:lpstr>Effect_size_cal(W3_OE)</vt:lpstr>
      <vt:lpstr>Effect_size_cal(W6_KD)</vt:lpstr>
      <vt:lpstr>Effect_size_cal(W6_OE)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Jinhai Wang</dc:creator>
  <cp:lastModifiedBy>Windows L</cp:lastModifiedBy>
  <dcterms:created xsi:type="dcterms:W3CDTF">2015-06-05T18:17:20Z</dcterms:created>
  <dcterms:modified xsi:type="dcterms:W3CDTF">2024-07-02T10:29:06Z</dcterms:modified>
</cp:coreProperties>
</file>