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van\Documents\Models\Lilypad\V4\"/>
    </mc:Choice>
  </mc:AlternateContent>
  <xr:revisionPtr revIDLastSave="0" documentId="13_ncr:1_{0DBBFB8B-E3B4-4E05-A294-A65D23E67C94}" xr6:coauthVersionLast="47" xr6:coauthVersionMax="47" xr10:uidLastSave="{00000000-0000-0000-0000-000000000000}"/>
  <bookViews>
    <workbookView xWindow="-120" yWindow="-120" windowWidth="29040" windowHeight="15720" xr2:uid="{98566AF0-1F57-4A20-8F47-33B6ACBFD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/>
  <c r="J13" i="1"/>
  <c r="K10" i="1"/>
  <c r="C22" i="1"/>
  <c r="C23" i="1" s="1"/>
  <c r="C24" i="1" s="1"/>
  <c r="D23" i="1" s="1"/>
  <c r="D22" i="1" s="1"/>
  <c r="B17" i="1"/>
  <c r="K5" i="1"/>
  <c r="K4" i="1"/>
  <c r="K7" i="1"/>
  <c r="K9" i="1"/>
  <c r="I12" i="1"/>
  <c r="I13" i="1" s="1"/>
  <c r="K3" i="1"/>
  <c r="I6" i="1"/>
  <c r="K6" i="1" s="1"/>
  <c r="K8" i="1"/>
  <c r="K11" i="1"/>
  <c r="K2" i="1"/>
  <c r="L2" i="1" s="1"/>
  <c r="F4" i="1"/>
  <c r="F3" i="1"/>
  <c r="F7" i="1"/>
  <c r="F8" i="1"/>
  <c r="C6" i="1"/>
  <c r="F6" i="1" s="1"/>
  <c r="C2" i="1"/>
  <c r="F2" i="1" s="1"/>
  <c r="D9" i="1"/>
  <c r="E9" i="1"/>
  <c r="K12" i="1" l="1"/>
  <c r="M2" i="1"/>
  <c r="M3" i="1" s="1"/>
  <c r="M4" i="1" s="1"/>
  <c r="M5" i="1" s="1"/>
  <c r="M6" i="1" s="1"/>
  <c r="M7" i="1" s="1"/>
  <c r="M8" i="1" s="1"/>
  <c r="M9" i="1" s="1"/>
  <c r="K13" i="1"/>
  <c r="L3" i="1"/>
  <c r="C9" i="1"/>
  <c r="F9" i="1" s="1"/>
  <c r="L4" i="1" l="1"/>
  <c r="L5" i="1" s="1"/>
  <c r="L6" i="1" s="1"/>
  <c r="L7" i="1" s="1"/>
  <c r="L8" i="1" s="1"/>
  <c r="L9" i="1" s="1"/>
  <c r="L10" i="1" s="1"/>
  <c r="L11" i="1" s="1"/>
  <c r="L12" i="1" s="1"/>
</calcChain>
</file>

<file path=xl/sharedStrings.xml><?xml version="1.0" encoding="utf-8"?>
<sst xmlns="http://schemas.openxmlformats.org/spreadsheetml/2006/main" count="53" uniqueCount="49">
  <si>
    <t>Battery</t>
  </si>
  <si>
    <t>Shipping</t>
  </si>
  <si>
    <t>Cable</t>
  </si>
  <si>
    <t>Quantity</t>
  </si>
  <si>
    <t>Main PCB</t>
  </si>
  <si>
    <t>AUX PCB</t>
  </si>
  <si>
    <t>Assembly</t>
  </si>
  <si>
    <t>BMI160</t>
  </si>
  <si>
    <t>Max Qty</t>
  </si>
  <si>
    <t>Case</t>
  </si>
  <si>
    <t>Cost Per Quantity</t>
  </si>
  <si>
    <t>Threaded Insert</t>
  </si>
  <si>
    <t>Total</t>
  </si>
  <si>
    <t>Initial</t>
  </si>
  <si>
    <t>Material Costs</t>
  </si>
  <si>
    <t>Transaction Plan</t>
  </si>
  <si>
    <t>Test PCBs</t>
  </si>
  <si>
    <t>Cost</t>
  </si>
  <si>
    <t>Bulk PCBs</t>
  </si>
  <si>
    <t>Batteries</t>
  </si>
  <si>
    <t>BMI160s</t>
  </si>
  <si>
    <t>Pins</t>
  </si>
  <si>
    <t>Aux Cables</t>
  </si>
  <si>
    <t>Part List</t>
  </si>
  <si>
    <t>Board</t>
  </si>
  <si>
    <t>Insert</t>
  </si>
  <si>
    <t>screw</t>
  </si>
  <si>
    <t>cable</t>
  </si>
  <si>
    <t>charger</t>
  </si>
  <si>
    <t>power brick</t>
  </si>
  <si>
    <t>bmi</t>
  </si>
  <si>
    <t>battery</t>
  </si>
  <si>
    <t>Cases</t>
  </si>
  <si>
    <t>calibration rig</t>
  </si>
  <si>
    <t>foam</t>
  </si>
  <si>
    <t>Molex</t>
  </si>
  <si>
    <t>Budget Left</t>
  </si>
  <si>
    <t>Test PCBs 2</t>
  </si>
  <si>
    <t>V</t>
  </si>
  <si>
    <t>R</t>
  </si>
  <si>
    <t>I</t>
  </si>
  <si>
    <t>rIv</t>
  </si>
  <si>
    <t>Iv</t>
  </si>
  <si>
    <t>Red</t>
  </si>
  <si>
    <t>Green</t>
  </si>
  <si>
    <t>Charging Cables (20x)</t>
  </si>
  <si>
    <t>Power Bricks (20x)</t>
  </si>
  <si>
    <t>Aux Cables (20x)</t>
  </si>
  <si>
    <t>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</si>
</sst>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0" fillId="0" borderId="2" xfId="0" applyBorder="1"/>
    <xf numFmtId="0" fontId="2" fillId="0" borderId="1" xfId="0" applyFont="1" applyBorder="1"/>
    <xf numFmtId="44" fontId="0" fillId="0" borderId="2" xfId="1" applyFont="1" applyBorder="1" applyAlignment="1">
      <alignment horizontal="center"/>
    </xf>
    <xf numFmtId="164" fontId="0" fillId="0" borderId="0" xfId="0" applyNumberFormat="1"/>
    <xf numFmtId="164" fontId="0" fillId="3" borderId="2" xfId="1" applyNumberFormat="1" applyFont="1" applyFill="1" applyBorder="1" applyAlignment="1">
      <alignment horizontal="center"/>
    </xf>
    <xf numFmtId="164" fontId="0" fillId="3" borderId="2" xfId="1" applyNumberFormat="1" applyFont="1" applyFill="1" applyBorder="1" applyAlignment="1">
      <alignment horizontal="center" vertical="center"/>
    </xf>
    <xf numFmtId="164" fontId="0" fillId="4" borderId="2" xfId="1" applyNumberFormat="1" applyFont="1" applyFill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1" defaultTableStyle="TableStyleMedium2" defaultPivotStyle="PivotStyleLight16">
    <tableStyle name="Table Style 1" pivot="0" count="2" xr9:uid="{C17A2705-A34C-4ADE-916F-0FB40ACC8059}"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D789-D923-489E-888D-7AD0A28AA3F5}">
  <dimension ref="A1:M30"/>
  <sheetViews>
    <sheetView tabSelected="1" topLeftCell="G1" zoomScale="130" zoomScaleNormal="130" workbookViewId="0">
      <selection activeCell="M16" sqref="M16"/>
    </sheetView>
  </sheetViews>
  <sheetFormatPr defaultRowHeight="15" x14ac:dyDescent="0.25"/>
  <cols>
    <col min="1" max="1" width="15.5703125" bestFit="1" customWidth="1"/>
    <col min="2" max="2" width="8.42578125" bestFit="1" customWidth="1"/>
    <col min="3" max="3" width="16.5703125" bestFit="1" customWidth="1"/>
    <col min="4" max="4" width="9.5703125" bestFit="1" customWidth="1"/>
    <col min="5" max="5" width="8.7109375" bestFit="1" customWidth="1"/>
    <col min="8" max="8" width="20.140625" bestFit="1" customWidth="1"/>
    <col min="9" max="9" width="9.42578125" bestFit="1" customWidth="1"/>
    <col min="10" max="10" width="8.85546875" bestFit="1" customWidth="1"/>
    <col min="11" max="11" width="9.42578125" bestFit="1" customWidth="1"/>
    <col min="12" max="12" width="11.140625" bestFit="1" customWidth="1"/>
  </cols>
  <sheetData>
    <row r="1" spans="1:13" x14ac:dyDescent="0.25">
      <c r="A1" s="1" t="s">
        <v>14</v>
      </c>
      <c r="B1" s="5" t="s">
        <v>8</v>
      </c>
      <c r="C1" s="5" t="s">
        <v>10</v>
      </c>
      <c r="D1" s="5" t="s">
        <v>6</v>
      </c>
      <c r="E1" s="5" t="s">
        <v>1</v>
      </c>
      <c r="F1" s="5" t="s">
        <v>12</v>
      </c>
      <c r="H1" s="7" t="s">
        <v>15</v>
      </c>
      <c r="I1" s="5" t="s">
        <v>17</v>
      </c>
      <c r="J1" s="5" t="s">
        <v>1</v>
      </c>
      <c r="K1" s="5" t="s">
        <v>12</v>
      </c>
      <c r="L1" s="5" t="s">
        <v>36</v>
      </c>
      <c r="M1" s="5" t="s">
        <v>48</v>
      </c>
    </row>
    <row r="2" spans="1:13" x14ac:dyDescent="0.25">
      <c r="A2" s="4" t="s">
        <v>0</v>
      </c>
      <c r="B2" s="2"/>
      <c r="C2" s="3">
        <f>1.59*A12</f>
        <v>47.7</v>
      </c>
      <c r="D2" s="2">
        <v>0</v>
      </c>
      <c r="E2" s="2">
        <v>15</v>
      </c>
      <c r="F2" s="6">
        <f>SUM(C2:E2)</f>
        <v>62.7</v>
      </c>
      <c r="H2" s="4" t="s">
        <v>16</v>
      </c>
      <c r="I2" s="10">
        <v>84.57</v>
      </c>
      <c r="J2" s="10">
        <v>19.05</v>
      </c>
      <c r="K2" s="10">
        <f t="shared" ref="K2:K6" si="0">SUM(I2:J2)</f>
        <v>103.61999999999999</v>
      </c>
      <c r="L2" s="10">
        <f>H16-K2</f>
        <v>546.38</v>
      </c>
      <c r="M2" s="9">
        <f>K2</f>
        <v>103.61999999999999</v>
      </c>
    </row>
    <row r="3" spans="1:13" x14ac:dyDescent="0.25">
      <c r="A3" s="4" t="s">
        <v>2</v>
      </c>
      <c r="B3" s="2"/>
      <c r="C3" s="3"/>
      <c r="D3" s="2">
        <v>0</v>
      </c>
      <c r="E3" s="2"/>
      <c r="F3" s="6">
        <f t="shared" ref="F3:F8" si="1">SUM(C3:E3)</f>
        <v>0</v>
      </c>
      <c r="H3" s="4" t="s">
        <v>21</v>
      </c>
      <c r="I3" s="10">
        <v>7.99</v>
      </c>
      <c r="J3" s="10">
        <v>0</v>
      </c>
      <c r="K3" s="10">
        <f t="shared" si="0"/>
        <v>7.99</v>
      </c>
      <c r="L3" s="10">
        <f>L2-K3</f>
        <v>538.39</v>
      </c>
      <c r="M3" s="9">
        <f>M2+K3</f>
        <v>111.60999999999999</v>
      </c>
    </row>
    <row r="4" spans="1:13" x14ac:dyDescent="0.25">
      <c r="A4" s="4" t="s">
        <v>4</v>
      </c>
      <c r="B4" s="2">
        <v>30</v>
      </c>
      <c r="C4" s="3">
        <v>10.1</v>
      </c>
      <c r="D4" s="2">
        <v>163.54</v>
      </c>
      <c r="E4" s="14">
        <v>31.73</v>
      </c>
      <c r="F4" s="16">
        <f>SUM(C4:E5)</f>
        <v>227.82999999999998</v>
      </c>
      <c r="H4" s="4" t="s">
        <v>35</v>
      </c>
      <c r="I4" s="10">
        <v>18.989999999999998</v>
      </c>
      <c r="J4" s="10">
        <v>0</v>
      </c>
      <c r="K4" s="10">
        <f t="shared" si="0"/>
        <v>18.989999999999998</v>
      </c>
      <c r="L4" s="10">
        <f>L3-K4</f>
        <v>519.4</v>
      </c>
      <c r="M4" s="9">
        <f t="shared" ref="M4:M10" si="2">M3+K4</f>
        <v>130.6</v>
      </c>
    </row>
    <row r="5" spans="1:13" x14ac:dyDescent="0.25">
      <c r="A5" s="4" t="s">
        <v>5</v>
      </c>
      <c r="B5" s="2">
        <v>30</v>
      </c>
      <c r="C5" s="3">
        <v>5.6</v>
      </c>
      <c r="D5" s="2">
        <v>16.86</v>
      </c>
      <c r="E5" s="15"/>
      <c r="F5" s="16"/>
      <c r="H5" s="4" t="s">
        <v>22</v>
      </c>
      <c r="I5" s="10">
        <v>7.29</v>
      </c>
      <c r="J5" s="10">
        <v>0</v>
      </c>
      <c r="K5" s="10">
        <f t="shared" si="0"/>
        <v>7.29</v>
      </c>
      <c r="L5" s="10">
        <f>L4-K5</f>
        <v>512.11</v>
      </c>
      <c r="M5" s="9">
        <f t="shared" si="2"/>
        <v>137.88999999999999</v>
      </c>
    </row>
    <row r="6" spans="1:13" x14ac:dyDescent="0.25">
      <c r="A6" s="4" t="s">
        <v>7</v>
      </c>
      <c r="B6" s="2">
        <v>96</v>
      </c>
      <c r="C6" s="3">
        <f>1.19*A12</f>
        <v>35.699999999999996</v>
      </c>
      <c r="D6" s="2">
        <v>0</v>
      </c>
      <c r="E6" s="2">
        <v>3.25</v>
      </c>
      <c r="F6" s="6">
        <f t="shared" si="1"/>
        <v>38.949999999999996</v>
      </c>
      <c r="H6" s="4" t="s">
        <v>19</v>
      </c>
      <c r="I6" s="10">
        <f>30*1.59</f>
        <v>47.7</v>
      </c>
      <c r="J6" s="10">
        <v>15</v>
      </c>
      <c r="K6" s="10">
        <f t="shared" si="0"/>
        <v>62.7</v>
      </c>
      <c r="L6" s="10">
        <f t="shared" ref="L6:L12" si="3">L5-K6</f>
        <v>449.41</v>
      </c>
      <c r="M6" s="9">
        <f t="shared" si="2"/>
        <v>200.58999999999997</v>
      </c>
    </row>
    <row r="7" spans="1:13" x14ac:dyDescent="0.25">
      <c r="A7" s="4" t="s">
        <v>9</v>
      </c>
      <c r="B7" s="2"/>
      <c r="C7" s="3">
        <v>0.9</v>
      </c>
      <c r="D7" s="2">
        <v>0</v>
      </c>
      <c r="E7" s="2">
        <v>0</v>
      </c>
      <c r="F7" s="6">
        <f t="shared" si="1"/>
        <v>0.9</v>
      </c>
      <c r="H7" s="4" t="s">
        <v>46</v>
      </c>
      <c r="I7" s="10">
        <v>29.52</v>
      </c>
      <c r="J7" s="10">
        <v>0</v>
      </c>
      <c r="K7" s="10">
        <f>SUM(I7:J7)</f>
        <v>29.52</v>
      </c>
      <c r="L7" s="10">
        <f t="shared" si="3"/>
        <v>419.89000000000004</v>
      </c>
      <c r="M7" s="9">
        <f t="shared" si="2"/>
        <v>230.10999999999999</v>
      </c>
    </row>
    <row r="8" spans="1:13" x14ac:dyDescent="0.25">
      <c r="A8" s="4" t="s">
        <v>11</v>
      </c>
      <c r="B8" s="2"/>
      <c r="C8" s="3">
        <v>0.27</v>
      </c>
      <c r="D8" s="2">
        <v>0</v>
      </c>
      <c r="E8" s="2">
        <v>0</v>
      </c>
      <c r="F8" s="6">
        <f t="shared" si="1"/>
        <v>0.27</v>
      </c>
      <c r="H8" s="4" t="s">
        <v>47</v>
      </c>
      <c r="I8" s="10">
        <v>29.56</v>
      </c>
      <c r="J8" s="11">
        <v>16.02</v>
      </c>
      <c r="K8" s="10">
        <f>SUM(I8:J8)</f>
        <v>45.58</v>
      </c>
      <c r="L8" s="10">
        <f t="shared" si="3"/>
        <v>374.31000000000006</v>
      </c>
      <c r="M8" s="9">
        <f t="shared" si="2"/>
        <v>275.69</v>
      </c>
    </row>
    <row r="9" spans="1:13" x14ac:dyDescent="0.25">
      <c r="A9" s="4" t="s">
        <v>12</v>
      </c>
      <c r="B9" s="6"/>
      <c r="C9" s="2">
        <f>SUM(C2:C8)</f>
        <v>100.27</v>
      </c>
      <c r="D9" s="2">
        <f t="shared" ref="D9:E9" si="4">SUM(D2:D8)</f>
        <v>180.39999999999998</v>
      </c>
      <c r="E9" s="2">
        <f t="shared" si="4"/>
        <v>49.980000000000004</v>
      </c>
      <c r="F9" s="2">
        <f>SUM(B9:E9)</f>
        <v>330.65</v>
      </c>
      <c r="H9" s="4" t="s">
        <v>45</v>
      </c>
      <c r="I9" s="10">
        <v>12.4</v>
      </c>
      <c r="J9" s="10">
        <v>14</v>
      </c>
      <c r="K9" s="10">
        <f>SUM(I9:J9)</f>
        <v>26.4</v>
      </c>
      <c r="L9" s="10">
        <f t="shared" si="3"/>
        <v>347.91000000000008</v>
      </c>
      <c r="M9" s="9">
        <f t="shared" si="2"/>
        <v>302.08999999999997</v>
      </c>
    </row>
    <row r="10" spans="1:13" x14ac:dyDescent="0.25">
      <c r="H10" s="4" t="s">
        <v>37</v>
      </c>
      <c r="I10" s="10">
        <v>84.57</v>
      </c>
      <c r="J10" s="10">
        <v>19.05</v>
      </c>
      <c r="K10" s="10">
        <f t="shared" ref="K10" si="5">SUM(I10:J10)</f>
        <v>103.61999999999999</v>
      </c>
      <c r="L10" s="10">
        <f t="shared" si="3"/>
        <v>244.29000000000008</v>
      </c>
      <c r="M10" s="9">
        <f t="shared" si="2"/>
        <v>405.71</v>
      </c>
    </row>
    <row r="11" spans="1:13" x14ac:dyDescent="0.25">
      <c r="A11" s="5" t="s">
        <v>3</v>
      </c>
      <c r="H11" s="4" t="s">
        <v>18</v>
      </c>
      <c r="I11" s="13">
        <v>202.39</v>
      </c>
      <c r="J11" s="13">
        <v>31.73</v>
      </c>
      <c r="K11" s="13">
        <f>SUM(I11:J11)</f>
        <v>234.11999999999998</v>
      </c>
      <c r="L11" s="12">
        <f t="shared" si="3"/>
        <v>10.170000000000101</v>
      </c>
      <c r="M11" s="9"/>
    </row>
    <row r="12" spans="1:13" x14ac:dyDescent="0.25">
      <c r="A12" s="2">
        <v>30</v>
      </c>
      <c r="H12" s="4" t="s">
        <v>20</v>
      </c>
      <c r="I12" s="13">
        <f>1.19*42</f>
        <v>49.98</v>
      </c>
      <c r="J12" s="13">
        <v>3.51</v>
      </c>
      <c r="K12" s="13">
        <f t="shared" ref="K12" si="6">SUM(I12:J12)</f>
        <v>53.489999999999995</v>
      </c>
      <c r="L12" s="12">
        <f t="shared" si="3"/>
        <v>-43.319999999999894</v>
      </c>
      <c r="M12" s="9"/>
    </row>
    <row r="13" spans="1:13" x14ac:dyDescent="0.25">
      <c r="H13" s="4" t="s">
        <v>12</v>
      </c>
      <c r="I13" s="13">
        <f>SUM(I2:I12)</f>
        <v>574.96</v>
      </c>
      <c r="J13" s="13">
        <f>SUM(J2:J12)</f>
        <v>118.36</v>
      </c>
      <c r="K13" s="13">
        <f>SUM(I13:J13)</f>
        <v>693.32</v>
      </c>
      <c r="L13" s="9"/>
      <c r="M13" s="9"/>
    </row>
    <row r="15" spans="1:13" x14ac:dyDescent="0.25">
      <c r="H15" s="5" t="s">
        <v>13</v>
      </c>
    </row>
    <row r="16" spans="1:13" x14ac:dyDescent="0.25">
      <c r="H16" s="8">
        <v>650</v>
      </c>
    </row>
    <row r="17" spans="2:8" x14ac:dyDescent="0.25">
      <c r="B17">
        <f>0.2/5</f>
        <v>0.04</v>
      </c>
    </row>
    <row r="19" spans="2:8" x14ac:dyDescent="0.25">
      <c r="C19" t="s">
        <v>43</v>
      </c>
      <c r="D19" t="s">
        <v>44</v>
      </c>
      <c r="H19" s="4" t="s">
        <v>23</v>
      </c>
    </row>
    <row r="20" spans="2:8" x14ac:dyDescent="0.25">
      <c r="B20" t="s">
        <v>38</v>
      </c>
      <c r="C20">
        <v>1.83</v>
      </c>
      <c r="H20" s="6" t="s">
        <v>24</v>
      </c>
    </row>
    <row r="21" spans="2:8" x14ac:dyDescent="0.25">
      <c r="B21" t="s">
        <v>39</v>
      </c>
      <c r="C21">
        <v>1000</v>
      </c>
      <c r="H21" s="6" t="s">
        <v>32</v>
      </c>
    </row>
    <row r="22" spans="2:8" x14ac:dyDescent="0.25">
      <c r="B22" t="s">
        <v>40</v>
      </c>
      <c r="C22">
        <f>(3.3-C20)*1000/C21</f>
        <v>1.4699999999999998</v>
      </c>
      <c r="D22">
        <f>D23/0.05</f>
        <v>0.23683333333333334</v>
      </c>
      <c r="H22" s="6" t="s">
        <v>25</v>
      </c>
    </row>
    <row r="23" spans="2:8" x14ac:dyDescent="0.25">
      <c r="B23" t="s">
        <v>41</v>
      </c>
      <c r="C23">
        <f>C22*0.05</f>
        <v>7.3499999999999996E-2</v>
      </c>
      <c r="D23">
        <f>C24/90</f>
        <v>1.1841666666666667E-2</v>
      </c>
      <c r="H23" s="6" t="s">
        <v>26</v>
      </c>
    </row>
    <row r="24" spans="2:8" x14ac:dyDescent="0.25">
      <c r="B24" t="s">
        <v>42</v>
      </c>
      <c r="C24">
        <f>14.5*C23</f>
        <v>1.06575</v>
      </c>
      <c r="H24" s="6" t="s">
        <v>27</v>
      </c>
    </row>
    <row r="25" spans="2:8" x14ac:dyDescent="0.25">
      <c r="H25" s="6" t="s">
        <v>28</v>
      </c>
    </row>
    <row r="26" spans="2:8" x14ac:dyDescent="0.25">
      <c r="H26" s="6" t="s">
        <v>29</v>
      </c>
    </row>
    <row r="27" spans="2:8" x14ac:dyDescent="0.25">
      <c r="H27" s="6" t="s">
        <v>30</v>
      </c>
    </row>
    <row r="28" spans="2:8" x14ac:dyDescent="0.25">
      <c r="H28" s="6" t="s">
        <v>31</v>
      </c>
    </row>
    <row r="29" spans="2:8" x14ac:dyDescent="0.25">
      <c r="H29" s="6" t="s">
        <v>33</v>
      </c>
    </row>
    <row r="30" spans="2:8" x14ac:dyDescent="0.25">
      <c r="H30" s="6" t="s">
        <v>34</v>
      </c>
    </row>
  </sheetData>
  <mergeCells count="2">
    <mergeCell ref="E4:E5"/>
    <mergeCell ref="F4:F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40056651956419BA5748FBC5C81D6" ma:contentTypeVersion="7" ma:contentTypeDescription="Create a new document." ma:contentTypeScope="" ma:versionID="86fdbe405b9971188a517a60bc18b9aa">
  <xsd:schema xmlns:xsd="http://www.w3.org/2001/XMLSchema" xmlns:xs="http://www.w3.org/2001/XMLSchema" xmlns:p="http://schemas.microsoft.com/office/2006/metadata/properties" xmlns:ns3="dca0aac3-e061-4391-9894-e3c3ae27110f" xmlns:ns4="e067ea3b-ac64-4489-9e3c-2c02f8b6cba5" targetNamespace="http://schemas.microsoft.com/office/2006/metadata/properties" ma:root="true" ma:fieldsID="7782fc1d3606b857d30b27375c883975" ns3:_="" ns4:_="">
    <xsd:import namespace="dca0aac3-e061-4391-9894-e3c3ae27110f"/>
    <xsd:import namespace="e067ea3b-ac64-4489-9e3c-2c02f8b6cb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0aac3-e061-4391-9894-e3c3ae2711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ea3b-ac64-4489-9e3c-2c02f8b6cb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ADB408-7D34-4492-A4E5-C1D925F42FBA}">
  <ds:schemaRefs>
    <ds:schemaRef ds:uri="http://www.w3.org/XML/1998/namespace"/>
    <ds:schemaRef ds:uri="http://purl.org/dc/terms/"/>
    <ds:schemaRef ds:uri="http://schemas.microsoft.com/office/2006/metadata/properties"/>
    <ds:schemaRef ds:uri="http://purl.org/dc/elements/1.1/"/>
    <ds:schemaRef ds:uri="dca0aac3-e061-4391-9894-e3c3ae2711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067ea3b-ac64-4489-9e3c-2c02f8b6cba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F284872-7F54-4DE5-9D97-EE6C286A2B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a0aac3-e061-4391-9894-e3c3ae27110f"/>
    <ds:schemaRef ds:uri="e067ea3b-ac64-4489-9e3c-2c02f8b6cb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AF0896-DAD9-4F0A-BDF7-60B0C68FDD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Jevan Lewis</dc:creator>
  <cp:lastModifiedBy>Jevan Lewis</cp:lastModifiedBy>
  <dcterms:created xsi:type="dcterms:W3CDTF">2022-11-23T03:08:20Z</dcterms:created>
  <dcterms:modified xsi:type="dcterms:W3CDTF">2022-12-20T06:03:48Z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0x010100C7D40056651956419BA5748FBC5C81D6</vt:lpwstr>
  </property>
</Properties>
</file>