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trlProps/ctrlProp6.xml" ContentType="application/vnd.ms-excel.controlproperties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trlProps/ctrlProp7.xml" ContentType="application/vnd.ms-excel.controlproperti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7006b469a4455b3/Documents/"/>
    </mc:Choice>
  </mc:AlternateContent>
  <bookViews>
    <workbookView xWindow="0" yWindow="0" windowWidth="15345" windowHeight="6705" tabRatio="838" activeTab="1"/>
  </bookViews>
  <sheets>
    <sheet name="Data Entry" sheetId="1" r:id="rId1"/>
    <sheet name="Hierarchy" sheetId="7" r:id="rId2"/>
    <sheet name="Individual" sheetId="2" r:id="rId3"/>
    <sheet name="Comparison" sheetId="3" r:id="rId4"/>
    <sheet name="Comparison PieChart" sheetId="6" r:id="rId5"/>
    <sheet name="Pipeline" sheetId="4" r:id="rId6"/>
    <sheet name="Pipeline Summary" sheetId="5" r:id="rId7"/>
  </sheets>
  <definedNames>
    <definedName name="_xlnm._FilterDatabase" localSheetId="5" hidden="1">Pipeline!$A$19:$P$44</definedName>
    <definedName name="Another_Country_Flag">INDEX('Data Entry'!$B$93:$B$98,MATCH('Comparison PieChart'!$J$17:$K$17,'Data Entry'!$A$93:$A$98,0))</definedName>
    <definedName name="Country_Flag">INDEX('Data Entry'!$B$93:$B$99,'Data Entry'!$F$4,1)</definedName>
    <definedName name="Country_Owner">INDEX('Data Entry'!$H$93:$H$99,MATCH('Data Entry'!$A$102,'Data Entry'!$F$93:$F$99,0))</definedName>
    <definedName name="Employee_Photo">INDEX('Data Entry'!$C$93:$C$99,'Data Entry'!$F$4,1)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A102" i="1"/>
  <c r="C2" i="7" s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E105" i="1"/>
  <c r="E106" i="1"/>
  <c r="E107" i="1"/>
  <c r="E108" i="1"/>
  <c r="E109" i="1"/>
  <c r="E104" i="1"/>
  <c r="A105" i="1"/>
  <c r="A106" i="1"/>
  <c r="A107" i="1"/>
  <c r="A108" i="1"/>
  <c r="A109" i="1"/>
  <c r="A104" i="1"/>
  <c r="A103" i="1"/>
  <c r="K8" i="1"/>
  <c r="F103" i="1" s="1"/>
  <c r="F102" i="1" s="1"/>
  <c r="L8" i="1"/>
  <c r="G103" i="1" s="1"/>
  <c r="G102" i="1" s="1"/>
  <c r="M8" i="1"/>
  <c r="H103" i="1" s="1"/>
  <c r="H102" i="1" s="1"/>
  <c r="N8" i="1"/>
  <c r="I103" i="1" s="1"/>
  <c r="I102" i="1" s="1"/>
  <c r="J8" i="1"/>
  <c r="E103" i="1" s="1"/>
  <c r="E102" i="1" s="1"/>
  <c r="P82" i="1"/>
  <c r="P88" i="1" s="1"/>
  <c r="G82" i="1"/>
  <c r="P85" i="1" l="1"/>
  <c r="P83" i="1"/>
  <c r="P87" i="1"/>
  <c r="P84" i="1"/>
  <c r="P86" i="1"/>
  <c r="C49" i="4"/>
  <c r="C72" i="4" s="1"/>
  <c r="C50" i="4"/>
  <c r="C51" i="4"/>
  <c r="C70" i="4" s="1"/>
  <c r="C52" i="4"/>
  <c r="C53" i="4"/>
  <c r="C68" i="4" s="1"/>
  <c r="C54" i="4"/>
  <c r="C55" i="4"/>
  <c r="C66" i="4" s="1"/>
  <c r="C56" i="4"/>
  <c r="C57" i="4"/>
  <c r="C64" i="4" s="1"/>
  <c r="C58" i="4"/>
  <c r="C59" i="4"/>
  <c r="C74" i="4" s="1"/>
  <c r="C48" i="4"/>
  <c r="C73" i="4" s="1"/>
  <c r="B49" i="4"/>
  <c r="B72" i="4" s="1"/>
  <c r="D72" i="4" s="1"/>
  <c r="B50" i="4"/>
  <c r="F50" i="4" s="1"/>
  <c r="B51" i="4"/>
  <c r="B70" i="4" s="1"/>
  <c r="D70" i="4" s="1"/>
  <c r="B52" i="4"/>
  <c r="F52" i="4" s="1"/>
  <c r="B53" i="4"/>
  <c r="B68" i="4" s="1"/>
  <c r="D68" i="4" s="1"/>
  <c r="B54" i="4"/>
  <c r="F54" i="4" s="1"/>
  <c r="B55" i="4"/>
  <c r="B66" i="4" s="1"/>
  <c r="D66" i="4" s="1"/>
  <c r="B56" i="4"/>
  <c r="F56" i="4" s="1"/>
  <c r="B57" i="4"/>
  <c r="B64" i="4" s="1"/>
  <c r="D64" i="4" s="1"/>
  <c r="B58" i="4"/>
  <c r="F58" i="4" s="1"/>
  <c r="B59" i="4"/>
  <c r="B74" i="4" s="1"/>
  <c r="D74" i="4" s="1"/>
  <c r="B48" i="4"/>
  <c r="F48" i="4" s="1"/>
  <c r="D48" i="4"/>
  <c r="D51" i="4"/>
  <c r="D55" i="4"/>
  <c r="D59" i="4"/>
  <c r="C5" i="5"/>
  <c r="C4" i="5"/>
  <c r="C3" i="5"/>
  <c r="C2" i="5"/>
  <c r="D6" i="5"/>
  <c r="C7" i="5" s="1"/>
  <c r="K44" i="4"/>
  <c r="M44" i="4" s="1"/>
  <c r="G44" i="4"/>
  <c r="I44" i="4" s="1"/>
  <c r="K43" i="4"/>
  <c r="G43" i="4"/>
  <c r="I43" i="4" s="1"/>
  <c r="K42" i="4"/>
  <c r="G42" i="4"/>
  <c r="I42" i="4" s="1"/>
  <c r="K41" i="4"/>
  <c r="G41" i="4"/>
  <c r="I41" i="4" s="1"/>
  <c r="K40" i="4"/>
  <c r="M40" i="4" s="1"/>
  <c r="G40" i="4"/>
  <c r="I40" i="4" s="1"/>
  <c r="K39" i="4"/>
  <c r="G39" i="4"/>
  <c r="I39" i="4" s="1"/>
  <c r="K38" i="4"/>
  <c r="G38" i="4"/>
  <c r="I38" i="4" s="1"/>
  <c r="K37" i="4"/>
  <c r="G37" i="4"/>
  <c r="I37" i="4" s="1"/>
  <c r="K36" i="4"/>
  <c r="G36" i="4"/>
  <c r="I36" i="4" s="1"/>
  <c r="K35" i="4"/>
  <c r="G35" i="4"/>
  <c r="I35" i="4" s="1"/>
  <c r="K34" i="4"/>
  <c r="G34" i="4"/>
  <c r="I34" i="4" s="1"/>
  <c r="K33" i="4"/>
  <c r="G33" i="4"/>
  <c r="I33" i="4" s="1"/>
  <c r="K32" i="4"/>
  <c r="G32" i="4"/>
  <c r="I32" i="4" s="1"/>
  <c r="K31" i="4"/>
  <c r="G31" i="4"/>
  <c r="I31" i="4" s="1"/>
  <c r="K30" i="4"/>
  <c r="G30" i="4"/>
  <c r="I30" i="4" s="1"/>
  <c r="K29" i="4"/>
  <c r="G29" i="4"/>
  <c r="I29" i="4" s="1"/>
  <c r="K28" i="4"/>
  <c r="G28" i="4"/>
  <c r="I28" i="4" s="1"/>
  <c r="K27" i="4"/>
  <c r="G27" i="4"/>
  <c r="I27" i="4" s="1"/>
  <c r="K26" i="4"/>
  <c r="G26" i="4"/>
  <c r="I26" i="4" s="1"/>
  <c r="K25" i="4"/>
  <c r="G25" i="4"/>
  <c r="I25" i="4" s="1"/>
  <c r="K24" i="4"/>
  <c r="G24" i="4"/>
  <c r="I24" i="4" s="1"/>
  <c r="K23" i="4"/>
  <c r="G23" i="4"/>
  <c r="I23" i="4" s="1"/>
  <c r="K22" i="4"/>
  <c r="G22" i="4"/>
  <c r="I22" i="4" s="1"/>
  <c r="K21" i="4"/>
  <c r="G21" i="4"/>
  <c r="I21" i="4" s="1"/>
  <c r="K20" i="4"/>
  <c r="G20" i="4"/>
  <c r="I20" i="4" s="1"/>
  <c r="P1" i="4"/>
  <c r="M21" i="4" s="1"/>
  <c r="E59" i="4" l="1"/>
  <c r="E74" i="4" s="1"/>
  <c r="E55" i="4"/>
  <c r="E66" i="4" s="1"/>
  <c r="E51" i="4"/>
  <c r="E70" i="4" s="1"/>
  <c r="E49" i="4"/>
  <c r="E72" i="4" s="1"/>
  <c r="F57" i="4"/>
  <c r="F55" i="4"/>
  <c r="F53" i="4"/>
  <c r="F51" i="4"/>
  <c r="F49" i="4"/>
  <c r="B63" i="4"/>
  <c r="B65" i="4"/>
  <c r="B67" i="4"/>
  <c r="B69" i="4"/>
  <c r="B71" i="4"/>
  <c r="B73" i="4"/>
  <c r="D73" i="4" s="1"/>
  <c r="E57" i="4"/>
  <c r="E64" i="4" s="1"/>
  <c r="E53" i="4"/>
  <c r="E68" i="4" s="1"/>
  <c r="F59" i="4"/>
  <c r="D57" i="4"/>
  <c r="D53" i="4"/>
  <c r="D49" i="4"/>
  <c r="D58" i="4"/>
  <c r="D56" i="4"/>
  <c r="D54" i="4"/>
  <c r="D52" i="4"/>
  <c r="D50" i="4"/>
  <c r="E48" i="4"/>
  <c r="E58" i="4"/>
  <c r="E63" i="4" s="1"/>
  <c r="E56" i="4"/>
  <c r="E65" i="4" s="1"/>
  <c r="E54" i="4"/>
  <c r="E67" i="4" s="1"/>
  <c r="E52" i="4"/>
  <c r="E69" i="4" s="1"/>
  <c r="E50" i="4"/>
  <c r="E71" i="4" s="1"/>
  <c r="C71" i="4"/>
  <c r="C69" i="4"/>
  <c r="C67" i="4"/>
  <c r="C65" i="4"/>
  <c r="C63" i="4"/>
  <c r="F61" i="4"/>
  <c r="T10" i="4"/>
  <c r="T3" i="4"/>
  <c r="T5" i="4"/>
  <c r="T7" i="4"/>
  <c r="T9" i="4"/>
  <c r="T11" i="4"/>
  <c r="T12" i="4"/>
  <c r="T4" i="4"/>
  <c r="T6" i="4"/>
  <c r="T8" i="4"/>
  <c r="M42" i="4"/>
  <c r="M38" i="4"/>
  <c r="M34" i="4"/>
  <c r="M30" i="4"/>
  <c r="M26" i="4"/>
  <c r="M36" i="4"/>
  <c r="M32" i="4"/>
  <c r="M28" i="4"/>
  <c r="M24" i="4"/>
  <c r="M22" i="4"/>
  <c r="M43" i="4"/>
  <c r="M41" i="4"/>
  <c r="M39" i="4"/>
  <c r="M37" i="4"/>
  <c r="M35" i="4"/>
  <c r="M33" i="4"/>
  <c r="M31" i="4"/>
  <c r="M29" i="4"/>
  <c r="M27" i="4"/>
  <c r="M25" i="4"/>
  <c r="M23" i="4"/>
  <c r="M20" i="4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60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E74" i="1"/>
  <c r="F74" i="1"/>
  <c r="G74" i="1"/>
  <c r="H74" i="1"/>
  <c r="I74" i="1"/>
  <c r="J74" i="1"/>
  <c r="K74" i="1"/>
  <c r="L74" i="1"/>
  <c r="M74" i="1"/>
  <c r="E75" i="1"/>
  <c r="F75" i="1"/>
  <c r="G75" i="1"/>
  <c r="H75" i="1"/>
  <c r="I75" i="1"/>
  <c r="J75" i="1"/>
  <c r="K75" i="1"/>
  <c r="L75" i="1"/>
  <c r="M75" i="1"/>
  <c r="E76" i="1"/>
  <c r="F76" i="1"/>
  <c r="G76" i="1"/>
  <c r="H76" i="1"/>
  <c r="I76" i="1"/>
  <c r="J76" i="1"/>
  <c r="K76" i="1"/>
  <c r="L76" i="1"/>
  <c r="M76" i="1"/>
  <c r="E77" i="1"/>
  <c r="F77" i="1"/>
  <c r="G77" i="1"/>
  <c r="H77" i="1"/>
  <c r="I77" i="1"/>
  <c r="J77" i="1"/>
  <c r="K77" i="1"/>
  <c r="L77" i="1"/>
  <c r="M77" i="1"/>
  <c r="E78" i="1"/>
  <c r="F78" i="1"/>
  <c r="H78" i="1"/>
  <c r="I78" i="1"/>
  <c r="K78" i="1"/>
  <c r="L78" i="1"/>
  <c r="M78" i="1"/>
  <c r="E79" i="1"/>
  <c r="F79" i="1"/>
  <c r="G79" i="1"/>
  <c r="H79" i="1"/>
  <c r="I79" i="1"/>
  <c r="J79" i="1"/>
  <c r="K79" i="1"/>
  <c r="L79" i="1"/>
  <c r="M79" i="1"/>
  <c r="E80" i="1"/>
  <c r="F80" i="1"/>
  <c r="G80" i="1"/>
  <c r="H80" i="1"/>
  <c r="I80" i="1"/>
  <c r="J80" i="1"/>
  <c r="K80" i="1"/>
  <c r="L80" i="1"/>
  <c r="M80" i="1"/>
  <c r="B80" i="1"/>
  <c r="C80" i="1"/>
  <c r="B79" i="1"/>
  <c r="D79" i="1"/>
  <c r="C78" i="1"/>
  <c r="D78" i="1"/>
  <c r="B77" i="1"/>
  <c r="C77" i="1"/>
  <c r="B76" i="1"/>
  <c r="D76" i="1"/>
  <c r="C75" i="1"/>
  <c r="D75" i="1"/>
  <c r="B74" i="1"/>
  <c r="C74" i="1"/>
  <c r="B73" i="1"/>
  <c r="D73" i="1"/>
  <c r="C72" i="1"/>
  <c r="D72" i="1"/>
  <c r="B71" i="1"/>
  <c r="C71" i="1"/>
  <c r="B70" i="1"/>
  <c r="D70" i="1"/>
  <c r="C69" i="1"/>
  <c r="D69" i="1"/>
  <c r="B68" i="1"/>
  <c r="C68" i="1"/>
  <c r="D67" i="1"/>
  <c r="B67" i="1"/>
  <c r="C66" i="1"/>
  <c r="D66" i="1"/>
  <c r="D71" i="1"/>
  <c r="D74" i="1"/>
  <c r="D77" i="1"/>
  <c r="D80" i="1"/>
  <c r="D68" i="1"/>
  <c r="C70" i="1"/>
  <c r="C73" i="1"/>
  <c r="C76" i="1"/>
  <c r="C79" i="1"/>
  <c r="C67" i="1"/>
  <c r="B72" i="1"/>
  <c r="B75" i="1"/>
  <c r="B69" i="1"/>
  <c r="B66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B65" i="1"/>
  <c r="B64" i="1"/>
  <c r="B63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B62" i="1"/>
  <c r="B61" i="1"/>
  <c r="B60" i="1"/>
  <c r="H1" i="2"/>
  <c r="D71" i="4" l="1"/>
  <c r="D67" i="4"/>
  <c r="D63" i="4"/>
  <c r="E73" i="4"/>
  <c r="E61" i="4"/>
  <c r="D69" i="4"/>
  <c r="D65" i="4"/>
  <c r="T1" i="4"/>
  <c r="U12" i="4" s="1"/>
  <c r="U9" i="4"/>
  <c r="U10" i="4"/>
  <c r="U11" i="4"/>
  <c r="U3" i="4"/>
  <c r="E7" i="5"/>
  <c r="D7" i="5"/>
  <c r="E8" i="5"/>
  <c r="D8" i="5"/>
  <c r="N23" i="3"/>
  <c r="J23" i="3"/>
  <c r="H23" i="3"/>
  <c r="F23" i="3"/>
  <c r="K23" i="3"/>
  <c r="I23" i="3"/>
  <c r="G23" i="3"/>
  <c r="B57" i="1"/>
  <c r="B56" i="1"/>
  <c r="B55" i="1"/>
  <c r="B54" i="1"/>
  <c r="B53" i="1"/>
  <c r="B52" i="1"/>
  <c r="M50" i="1"/>
  <c r="L50" i="1"/>
  <c r="K50" i="1"/>
  <c r="J50" i="1"/>
  <c r="I50" i="1"/>
  <c r="H50" i="1"/>
  <c r="G50" i="1"/>
  <c r="F50" i="1"/>
  <c r="E50" i="1"/>
  <c r="D50" i="1"/>
  <c r="C50" i="1"/>
  <c r="B50" i="1"/>
  <c r="N50" i="1" s="1"/>
  <c r="N49" i="1"/>
  <c r="N48" i="1"/>
  <c r="N47" i="1"/>
  <c r="N46" i="1"/>
  <c r="N45" i="1"/>
  <c r="N44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B40" i="1"/>
  <c r="C40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B39" i="1"/>
  <c r="C39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B38" i="1"/>
  <c r="C38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B37" i="1"/>
  <c r="C37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B36" i="1"/>
  <c r="C36" i="1" s="1"/>
  <c r="C35" i="1"/>
  <c r="C41" i="1" s="1"/>
  <c r="B35" i="1"/>
  <c r="B41" i="1" s="1"/>
  <c r="O33" i="1" s="1"/>
  <c r="M33" i="1"/>
  <c r="L33" i="1"/>
  <c r="K33" i="1"/>
  <c r="J33" i="1"/>
  <c r="I33" i="1"/>
  <c r="H33" i="1"/>
  <c r="G33" i="1"/>
  <c r="F33" i="1"/>
  <c r="E33" i="1"/>
  <c r="D33" i="1"/>
  <c r="C33" i="1"/>
  <c r="B33" i="1"/>
  <c r="N33" i="1" s="1"/>
  <c r="O32" i="1"/>
  <c r="N32" i="1"/>
  <c r="O31" i="1"/>
  <c r="N31" i="1"/>
  <c r="O30" i="1"/>
  <c r="N30" i="1"/>
  <c r="O29" i="1"/>
  <c r="N29" i="1"/>
  <c r="O28" i="1"/>
  <c r="N28" i="1"/>
  <c r="O27" i="1"/>
  <c r="N27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B22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B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B20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B19" i="1"/>
  <c r="C18" i="1"/>
  <c r="D18" i="1" s="1"/>
  <c r="B18" i="1"/>
  <c r="B24" i="1" s="1"/>
  <c r="M16" i="1"/>
  <c r="L16" i="1"/>
  <c r="K16" i="1"/>
  <c r="J16" i="1"/>
  <c r="J78" i="1" s="1"/>
  <c r="I16" i="1"/>
  <c r="H16" i="1"/>
  <c r="G16" i="1"/>
  <c r="G78" i="1" s="1"/>
  <c r="F16" i="1"/>
  <c r="E16" i="1"/>
  <c r="D16" i="1"/>
  <c r="C16" i="1"/>
  <c r="B16" i="1"/>
  <c r="O15" i="1"/>
  <c r="N15" i="1"/>
  <c r="O14" i="1"/>
  <c r="N14" i="1"/>
  <c r="O13" i="1"/>
  <c r="N13" i="1"/>
  <c r="O12" i="1"/>
  <c r="N12" i="1"/>
  <c r="O11" i="1"/>
  <c r="N11" i="1"/>
  <c r="N10" i="1"/>
  <c r="F3" i="1"/>
  <c r="A3" i="2" s="1"/>
  <c r="F1" i="1"/>
  <c r="A1" i="3" s="1"/>
  <c r="E1" i="3" s="1"/>
  <c r="N16" i="1" l="1"/>
  <c r="D2" i="1" s="1"/>
  <c r="B78" i="1"/>
  <c r="C3" i="1"/>
  <c r="U4" i="4"/>
  <c r="U7" i="4"/>
  <c r="U6" i="4"/>
  <c r="U5" i="4"/>
  <c r="U8" i="4"/>
  <c r="A1" i="2"/>
  <c r="F6" i="1"/>
  <c r="E5" i="2" s="1"/>
  <c r="C2" i="1"/>
  <c r="B2" i="1"/>
  <c r="D24" i="1"/>
  <c r="E18" i="1"/>
  <c r="C24" i="1"/>
  <c r="C52" i="1"/>
  <c r="O44" i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O45" i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O4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O47" i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O48" i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O49" i="1"/>
  <c r="B58" i="1"/>
  <c r="O50" i="1" s="1"/>
  <c r="B3" i="1" s="1"/>
  <c r="D35" i="1"/>
  <c r="D5" i="1" l="1"/>
  <c r="C5" i="1"/>
  <c r="B5" i="1"/>
  <c r="C86" i="1"/>
  <c r="B87" i="1"/>
  <c r="D85" i="1"/>
  <c r="G85" i="1" s="1"/>
  <c r="F83" i="1"/>
  <c r="A88" i="1"/>
  <c r="E84" i="1"/>
  <c r="C85" i="1"/>
  <c r="E83" i="1"/>
  <c r="B86" i="1"/>
  <c r="D84" i="1"/>
  <c r="F88" i="1"/>
  <c r="A87" i="1"/>
  <c r="E88" i="1"/>
  <c r="B85" i="1"/>
  <c r="D83" i="1"/>
  <c r="F87" i="1"/>
  <c r="A86" i="1"/>
  <c r="C84" i="1"/>
  <c r="C83" i="1"/>
  <c r="E87" i="1"/>
  <c r="B84" i="1"/>
  <c r="D88" i="1"/>
  <c r="G88" i="1" s="1"/>
  <c r="F86" i="1"/>
  <c r="A85" i="1"/>
  <c r="E86" i="1"/>
  <c r="B83" i="1"/>
  <c r="D87" i="1"/>
  <c r="G87" i="1" s="1"/>
  <c r="F85" i="1"/>
  <c r="C88" i="1"/>
  <c r="A84" i="1"/>
  <c r="B88" i="1"/>
  <c r="D86" i="1"/>
  <c r="G86" i="1" s="1"/>
  <c r="C87" i="1"/>
  <c r="E85" i="1"/>
  <c r="A83" i="1"/>
  <c r="F84" i="1"/>
  <c r="E20" i="2"/>
  <c r="H20" i="2"/>
  <c r="C58" i="1"/>
  <c r="D52" i="1"/>
  <c r="F18" i="1"/>
  <c r="E24" i="1"/>
  <c r="C4" i="1"/>
  <c r="C6" i="1" s="1"/>
  <c r="D41" i="1"/>
  <c r="E35" i="1"/>
  <c r="B4" i="1"/>
  <c r="B6" i="1" s="1"/>
  <c r="G84" i="1" l="1"/>
  <c r="G83" i="1"/>
  <c r="F24" i="1"/>
  <c r="G18" i="1"/>
  <c r="E41" i="1"/>
  <c r="F35" i="1"/>
  <c r="E52" i="1"/>
  <c r="D58" i="1"/>
  <c r="F41" i="1" l="1"/>
  <c r="G35" i="1"/>
  <c r="H18" i="1"/>
  <c r="G24" i="1"/>
  <c r="E58" i="1"/>
  <c r="F52" i="1"/>
  <c r="G52" i="1" l="1"/>
  <c r="F58" i="1"/>
  <c r="G41" i="1"/>
  <c r="H35" i="1"/>
  <c r="H24" i="1"/>
  <c r="I18" i="1"/>
  <c r="J18" i="1" l="1"/>
  <c r="I24" i="1"/>
  <c r="H41" i="1"/>
  <c r="I35" i="1"/>
  <c r="G58" i="1"/>
  <c r="H52" i="1"/>
  <c r="I52" i="1" l="1"/>
  <c r="H58" i="1"/>
  <c r="I41" i="1"/>
  <c r="J35" i="1"/>
  <c r="J24" i="1"/>
  <c r="K18" i="1"/>
  <c r="L18" i="1" l="1"/>
  <c r="K24" i="1"/>
  <c r="J41" i="1"/>
  <c r="K35" i="1"/>
  <c r="I58" i="1"/>
  <c r="J52" i="1"/>
  <c r="K52" i="1" l="1"/>
  <c r="J58" i="1"/>
  <c r="K41" i="1"/>
  <c r="L35" i="1"/>
  <c r="L24" i="1"/>
  <c r="M18" i="1"/>
  <c r="M24" i="1" l="1"/>
  <c r="O16" i="1" s="1"/>
  <c r="O10" i="1"/>
  <c r="L41" i="1"/>
  <c r="M35" i="1"/>
  <c r="M41" i="1" s="1"/>
  <c r="K58" i="1"/>
  <c r="L52" i="1"/>
  <c r="D3" i="1" l="1"/>
  <c r="M52" i="1"/>
  <c r="M58" i="1" s="1"/>
  <c r="L58" i="1"/>
  <c r="D4" i="1" l="1"/>
  <c r="D6" i="1" s="1"/>
  <c r="K20" i="2"/>
</calcChain>
</file>

<file path=xl/comments1.xml><?xml version="1.0" encoding="utf-8"?>
<comments xmlns="http://schemas.openxmlformats.org/spreadsheetml/2006/main">
  <authors>
    <author>remy lim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Knowledge:
1) Product
2) Market
3) Technology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Skillset:
1) Presentation
2) Selling
3) Business Dev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Length:
1) In the Team
2) In the Org
3) In the Industry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Performance:
1) Forecast Accuracy
2) Sales Results
3) Consistency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Coverage:
1) Geographical
2) Industry
3) Frequency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remy lim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Highlights: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<sst xmlns="http://schemas.openxmlformats.org/spreadsheetml/2006/main" count="412" uniqueCount="111">
  <si>
    <t xml:space="preserve"> </t>
  </si>
  <si>
    <t>ACT</t>
  </si>
  <si>
    <t>FCT</t>
  </si>
  <si>
    <t>PY</t>
  </si>
  <si>
    <t>Blank</t>
  </si>
  <si>
    <t>Total</t>
  </si>
  <si>
    <t>YTD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</si>
  <si>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</si>
  <si>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</si>
  <si>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</si>
  <si>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</si>
  <si>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</si>
  <si>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</si>
  <si>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</si>
  <si>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</si>
  <si>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</si>
  <si>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</si>
  <si>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</si>
  <si>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</si>
  <si>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Singapore</t>
  </si>
  <si>
    <t>Malaysia</t>
  </si>
  <si>
    <t>Thailand</t>
  </si>
  <si>
    <t>Philippines</t>
  </si>
  <si>
    <t>Indonesia</t>
  </si>
  <si>
    <t>Vietnam</t>
  </si>
  <si>
    <t>Whole Region</t>
  </si>
  <si>
    <t>Chart Title</t>
  </si>
  <si>
    <t>Outstanding</t>
  </si>
  <si>
    <t>ACT vs FYP</t>
  </si>
  <si>
    <t>ACT vs FCT</t>
  </si>
  <si>
    <t>ACT vs PY</t>
  </si>
  <si>
    <t>s/n</t>
  </si>
  <si>
    <t>Customer</t>
  </si>
  <si>
    <t>Country</t>
  </si>
  <si>
    <t>Business Type</t>
  </si>
  <si>
    <t>Industry</t>
  </si>
  <si>
    <t>Product</t>
  </si>
  <si>
    <t>Unit Price</t>
  </si>
  <si>
    <t>Qty</t>
  </si>
  <si>
    <t>Total Value</t>
  </si>
  <si>
    <t>Status</t>
  </si>
  <si>
    <t>Progress</t>
  </si>
  <si>
    <t>Est. Closing</t>
  </si>
  <si>
    <t>Lapse/ Countdown</t>
  </si>
  <si>
    <t>Prob%</t>
  </si>
  <si>
    <t>Remarks</t>
  </si>
  <si>
    <t>&lt;Select&gt;</t>
  </si>
  <si>
    <t>New Business</t>
  </si>
  <si>
    <t>Aerospace</t>
  </si>
  <si>
    <t>Product A</t>
  </si>
  <si>
    <t>Prospect</t>
  </si>
  <si>
    <t>Existing Business</t>
  </si>
  <si>
    <t>Automotive</t>
  </si>
  <si>
    <t>Product B</t>
  </si>
  <si>
    <t>Contacted</t>
  </si>
  <si>
    <t>Computer</t>
  </si>
  <si>
    <t>Product C</t>
  </si>
  <si>
    <t>Presentation</t>
  </si>
  <si>
    <t>Consumer Electronic</t>
  </si>
  <si>
    <t>Product D</t>
  </si>
  <si>
    <t>Spec-In</t>
  </si>
  <si>
    <t>Digital Camera</t>
  </si>
  <si>
    <t>Product E</t>
  </si>
  <si>
    <t>Quotation</t>
  </si>
  <si>
    <t>Energy</t>
  </si>
  <si>
    <t>Evaluate</t>
  </si>
  <si>
    <t>FMCG</t>
  </si>
  <si>
    <t>Negotiation</t>
  </si>
  <si>
    <t>Food &amp; Beverage</t>
  </si>
  <si>
    <t>Close</t>
  </si>
  <si>
    <t>Medical</t>
  </si>
  <si>
    <t>Order</t>
  </si>
  <si>
    <t>Military</t>
  </si>
  <si>
    <t>Deliver</t>
  </si>
  <si>
    <t>Mobile Phone</t>
  </si>
  <si>
    <t>Paid</t>
  </si>
  <si>
    <t>Semicon</t>
  </si>
  <si>
    <t>Dropped</t>
  </si>
  <si>
    <t>Others</t>
  </si>
  <si>
    <t>Hewlett Packard</t>
  </si>
  <si>
    <t>Seagate</t>
  </si>
  <si>
    <t>Western Digital</t>
  </si>
  <si>
    <t>Continental</t>
  </si>
  <si>
    <t>Delphi</t>
  </si>
  <si>
    <t>Bosch</t>
  </si>
  <si>
    <t>First Solar</t>
  </si>
  <si>
    <t>Boeing</t>
  </si>
  <si>
    <t>PT Thomson</t>
  </si>
  <si>
    <t>Nikon</t>
  </si>
  <si>
    <t>Micron</t>
  </si>
  <si>
    <t>Intel</t>
  </si>
  <si>
    <t>UTAC</t>
  </si>
  <si>
    <t>Apple</t>
  </si>
  <si>
    <t>Unilever</t>
  </si>
  <si>
    <t>Becton Dickinson</t>
  </si>
  <si>
    <t>Asian Brewery</t>
  </si>
  <si>
    <t>Essilor</t>
  </si>
  <si>
    <t>Foxconn</t>
  </si>
  <si>
    <t>VNPT</t>
  </si>
  <si>
    <t>Schering-Plough</t>
  </si>
  <si>
    <t>GlaxoSmithKline</t>
  </si>
  <si>
    <t>Roche</t>
  </si>
  <si>
    <t>Total Sales Amount</t>
  </si>
  <si>
    <t>Projects Count</t>
  </si>
  <si>
    <t>Passed Due</t>
  </si>
  <si>
    <t>Coming Up</t>
  </si>
  <si>
    <t>Knowledge</t>
  </si>
  <si>
    <t>Skillset</t>
  </si>
  <si>
    <t>Length of Service</t>
  </si>
  <si>
    <t>Performance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</si>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</sst>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d\-mmm\-yy;@"/>
    <numFmt numFmtId="166" formatCode="_(&quot;$&quot;* #,##0_);_(&quot;$&quot;* \(#,##0\);_(&quot;$&quot;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0" xfId="0" applyFill="1" applyAlignment="1"/>
    <xf numFmtId="0" fontId="0" fillId="3" borderId="6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9" fontId="3" fillId="3" borderId="0" xfId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9" fillId="0" borderId="0" xfId="0" applyFont="1" applyAlignment="1"/>
    <xf numFmtId="0" fontId="9" fillId="0" borderId="0" xfId="0" applyFont="1" applyAlignment="1">
      <alignment wrapText="1"/>
    </xf>
    <xf numFmtId="14" fontId="0" fillId="0" borderId="0" xfId="0" applyNumberFormat="1"/>
    <xf numFmtId="0" fontId="9" fillId="0" borderId="0" xfId="0" applyFont="1"/>
    <xf numFmtId="44" fontId="9" fillId="0" borderId="0" xfId="3" applyFont="1"/>
    <xf numFmtId="9" fontId="9" fillId="0" borderId="0" xfId="0" applyNumberFormat="1" applyFont="1"/>
    <xf numFmtId="44" fontId="0" fillId="0" borderId="0" xfId="3" applyFont="1"/>
    <xf numFmtId="9" fontId="0" fillId="0" borderId="0" xfId="0" applyNumberFormat="1"/>
    <xf numFmtId="0" fontId="0" fillId="0" borderId="1" xfId="0" applyBorder="1"/>
    <xf numFmtId="44" fontId="0" fillId="4" borderId="0" xfId="3" applyFont="1" applyFill="1"/>
    <xf numFmtId="9" fontId="0" fillId="4" borderId="0" xfId="1" applyFont="1" applyFill="1"/>
    <xf numFmtId="37" fontId="0" fillId="4" borderId="0" xfId="2" applyNumberFormat="1" applyFont="1" applyFill="1"/>
    <xf numFmtId="9" fontId="0" fillId="0" borderId="0" xfId="1" applyFont="1"/>
    <xf numFmtId="166" fontId="0" fillId="0" borderId="0" xfId="3" applyNumberFormat="1" applyFont="1"/>
    <xf numFmtId="0" fontId="9" fillId="3" borderId="0" xfId="0" applyFont="1" applyFill="1"/>
    <xf numFmtId="0" fontId="0" fillId="3" borderId="0" xfId="0" applyFill="1" applyAlignment="1">
      <alignment horizontal="right"/>
    </xf>
    <xf numFmtId="9" fontId="0" fillId="3" borderId="0" xfId="1" applyFont="1" applyFill="1" applyAlignment="1">
      <alignment horizontal="right"/>
    </xf>
    <xf numFmtId="9" fontId="0" fillId="3" borderId="0" xfId="1" applyFont="1" applyFill="1"/>
    <xf numFmtId="43" fontId="0" fillId="2" borderId="1" xfId="2" applyFont="1" applyFill="1" applyBorder="1"/>
    <xf numFmtId="165" fontId="0" fillId="2" borderId="1" xfId="0" applyNumberFormat="1" applyFill="1" applyBorder="1"/>
    <xf numFmtId="9" fontId="0" fillId="2" borderId="1" xfId="1" applyFont="1" applyFill="1" applyBorder="1"/>
    <xf numFmtId="9" fontId="9" fillId="0" borderId="0" xfId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9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9" fontId="0" fillId="0" borderId="0" xfId="1" applyFont="1" applyFill="1" applyAlignment="1">
      <alignment horizontal="right"/>
    </xf>
    <xf numFmtId="167" fontId="0" fillId="0" borderId="0" xfId="2" applyNumberFormat="1" applyFont="1" applyFill="1"/>
    <xf numFmtId="166" fontId="0" fillId="0" borderId="0" xfId="3" applyNumberFormat="1" applyFont="1" applyFill="1"/>
    <xf numFmtId="167" fontId="0" fillId="0" borderId="0" xfId="0" applyNumberFormat="1" applyFill="1"/>
    <xf numFmtId="166" fontId="0" fillId="0" borderId="0" xfId="0" applyNumberFormat="1" applyFill="1"/>
    <xf numFmtId="166" fontId="0" fillId="3" borderId="1" xfId="3" applyNumberFormat="1" applyFont="1" applyFill="1" applyBorder="1"/>
    <xf numFmtId="0" fontId="0" fillId="3" borderId="1" xfId="0" applyFill="1" applyBorder="1" applyAlignment="1">
      <alignment horizontal="center"/>
    </xf>
    <xf numFmtId="1" fontId="0" fillId="0" borderId="0" xfId="0" applyNumberFormat="1"/>
    <xf numFmtId="0" fontId="0" fillId="2" borderId="1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164" fontId="4" fillId="3" borderId="6" xfId="1" applyNumberFormat="1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164" fontId="4" fillId="3" borderId="9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6" fontId="0" fillId="3" borderId="0" xfId="3" applyNumberFormat="1" applyFont="1" applyFill="1" applyAlignment="1">
      <alignment horizontal="center"/>
    </xf>
    <xf numFmtId="166" fontId="0" fillId="3" borderId="0" xfId="3" applyNumberFormat="1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'Data Entry'!$A$93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Entry'!$J$2:$N$2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9-474A-BDD0-597CF666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Entry'!$A$94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F9-474A-BDD0-597CF66688D4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Entry'!$A$95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F9-474A-BDD0-597CF66688D4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Entry'!$A$96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F9-474A-BDD0-597CF66688D4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Entry'!$A$97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F9-474A-BDD0-597CF66688D4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Entry'!$A$98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Entry'!$J$7:$N$7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F9-474A-BDD0-597CF66688D4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Entry'!$A$99</c15:sqref>
                        </c15:formulaRef>
                      </c:ext>
                    </c:extLst>
                    <c:strCache>
                      <c:ptCount val="1"/>
                      <c:pt idx="0">
                        <c:v>Whole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Entry'!$J$8:$N$8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6.5</c:v>
                      </c:pt>
                      <c:pt idx="1">
                        <c:v>5.333333333333333</c:v>
                      </c:pt>
                      <c:pt idx="2">
                        <c:v>5.5</c:v>
                      </c:pt>
                      <c:pt idx="3">
                        <c:v>5.333333333333333</c:v>
                      </c:pt>
                      <c:pt idx="4">
                        <c:v>4.333333333333333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F9-474A-BDD0-597CF66688D4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Entry'!$P$59</c:f>
              <c:strCache>
                <c:ptCount val="1"/>
                <c:pt idx="0">
                  <c:v>YTD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46000">
                  <a:schemeClr val="bg1"/>
                </a:gs>
                <a:gs pos="57000">
                  <a:schemeClr val="bg1"/>
                </a:gs>
                <a:gs pos="100000">
                  <a:srgbClr val="FF0000"/>
                </a:gs>
              </a:gsLst>
              <a:lin ang="0" scaled="0"/>
              <a:tileRect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00B050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rgbClr val="00B05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3F5-46B9-B08E-C0054C50BAE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00B050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rgbClr val="00B05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3F5-46B9-B08E-C0054C50BAE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B050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rgbClr val="00B05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3F5-46B9-B08E-C0054C50BAE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C000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rgbClr val="FFC00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3F5-46B9-B08E-C0054C50BAE0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C000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rgbClr val="FFC00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3F5-46B9-B08E-C0054C50BAE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FFC000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rgbClr val="FFC00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3F5-46B9-B08E-C0054C50BAE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5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chemeClr val="accent5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3F5-46B9-B08E-C0054C50BAE0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5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chemeClr val="accent5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3F5-46B9-B08E-C0054C50BAE0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5"/>
                  </a:gs>
                  <a:gs pos="46000">
                    <a:schemeClr val="bg1"/>
                  </a:gs>
                  <a:gs pos="57000">
                    <a:schemeClr val="bg1"/>
                  </a:gs>
                  <a:gs pos="100000">
                    <a:schemeClr val="accent5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3F5-46B9-B08E-C0054C50BAE0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46000">
                    <a:srgbClr val="FFFF00"/>
                  </a:gs>
                  <a:gs pos="57000">
                    <a:srgbClr val="FFFF00"/>
                  </a:gs>
                  <a:gs pos="100000">
                    <a:srgbClr val="FF000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3F5-46B9-B08E-C0054C50BAE0}"/>
              </c:ext>
            </c:extLst>
          </c:dPt>
          <c:dPt>
            <c:idx val="16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46000">
                    <a:srgbClr val="FFFF00"/>
                  </a:gs>
                  <a:gs pos="57000">
                    <a:srgbClr val="FFFF00"/>
                  </a:gs>
                  <a:gs pos="100000">
                    <a:srgbClr val="FF000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3F5-46B9-B08E-C0054C50BAE0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46000">
                    <a:srgbClr val="FFFF00"/>
                  </a:gs>
                  <a:gs pos="57000">
                    <a:srgbClr val="FFFF00"/>
                  </a:gs>
                  <a:gs pos="100000">
                    <a:srgbClr val="FF0000"/>
                  </a:gs>
                </a:gsLst>
                <a:lin ang="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3F5-46B9-B08E-C0054C50BAE0}"/>
              </c:ext>
            </c:extLst>
          </c:dPt>
          <c:cat>
            <c:multiLvlStrRef>
              <c:f>'Data Entry'!$N$60:$O$77</c:f>
              <c:multiLvlStrCache>
                <c:ptCount val="18"/>
                <c:lvl>
                  <c:pt idx="0">
                    <c:v>PY</c:v>
                  </c:pt>
                  <c:pt idx="1">
                    <c:v>FCT</c:v>
                  </c:pt>
                  <c:pt idx="2">
                    <c:v>ACT</c:v>
                  </c:pt>
                  <c:pt idx="3">
                    <c:v>PY</c:v>
                  </c:pt>
                  <c:pt idx="4">
                    <c:v>FCT</c:v>
                  </c:pt>
                  <c:pt idx="5">
                    <c:v>ACT</c:v>
                  </c:pt>
                  <c:pt idx="6">
                    <c:v>PY</c:v>
                  </c:pt>
                  <c:pt idx="7">
                    <c:v>FCT</c:v>
                  </c:pt>
                  <c:pt idx="8">
                    <c:v>ACT</c:v>
                  </c:pt>
                  <c:pt idx="9">
                    <c:v>PY</c:v>
                  </c:pt>
                  <c:pt idx="10">
                    <c:v>FCT</c:v>
                  </c:pt>
                  <c:pt idx="11">
                    <c:v>ACT</c:v>
                  </c:pt>
                  <c:pt idx="12">
                    <c:v>PY</c:v>
                  </c:pt>
                  <c:pt idx="13">
                    <c:v>FCT</c:v>
                  </c:pt>
                  <c:pt idx="14">
                    <c:v>ACT</c:v>
                  </c:pt>
                  <c:pt idx="15">
                    <c:v>PY</c:v>
                  </c:pt>
                  <c:pt idx="16">
                    <c:v>FCT</c:v>
                  </c:pt>
                  <c:pt idx="17">
                    <c:v>ACT</c:v>
                  </c:pt>
                </c:lvl>
                <c:lvl>
                  <c:pt idx="0">
                    <c:v>Singapore</c:v>
                  </c:pt>
                  <c:pt idx="3">
                    <c:v>Malaysia</c:v>
                  </c:pt>
                  <c:pt idx="6">
                    <c:v>Thailand</c:v>
                  </c:pt>
                  <c:pt idx="9">
                    <c:v>Philippines</c:v>
                  </c:pt>
                  <c:pt idx="12">
                    <c:v>Indonesia</c:v>
                  </c:pt>
                  <c:pt idx="15">
                    <c:v>Vietnam</c:v>
                  </c:pt>
                </c:lvl>
              </c:multiLvlStrCache>
            </c:multiLvlStrRef>
          </c:cat>
          <c:val>
            <c:numRef>
              <c:f>'Data Entry'!$P$60:$P$77</c:f>
              <c:numCache>
                <c:formatCode>General</c:formatCode>
                <c:ptCount val="18"/>
                <c:pt idx="0">
                  <c:v>0.3</c:v>
                </c:pt>
                <c:pt idx="1">
                  <c:v>0.6</c:v>
                </c:pt>
                <c:pt idx="2">
                  <c:v>0</c:v>
                </c:pt>
                <c:pt idx="3">
                  <c:v>0.3</c:v>
                </c:pt>
                <c:pt idx="4">
                  <c:v>0.6</c:v>
                </c:pt>
                <c:pt idx="5">
                  <c:v>0</c:v>
                </c:pt>
                <c:pt idx="6">
                  <c:v>0.3</c:v>
                </c:pt>
                <c:pt idx="7">
                  <c:v>0.6</c:v>
                </c:pt>
                <c:pt idx="8">
                  <c:v>0</c:v>
                </c:pt>
                <c:pt idx="9">
                  <c:v>0.3</c:v>
                </c:pt>
                <c:pt idx="10">
                  <c:v>0.6</c:v>
                </c:pt>
                <c:pt idx="11">
                  <c:v>0</c:v>
                </c:pt>
                <c:pt idx="12">
                  <c:v>0.3</c:v>
                </c:pt>
                <c:pt idx="13">
                  <c:v>0.6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F5-46B9-B08E-C0054C50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7764463"/>
        <c:axId val="137761967"/>
      </c:barChart>
      <c:catAx>
        <c:axId val="1377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967"/>
        <c:crosses val="autoZero"/>
        <c:auto val="1"/>
        <c:lblAlgn val="ctr"/>
        <c:lblOffset val="100"/>
        <c:noMultiLvlLbl val="0"/>
      </c:catAx>
      <c:valAx>
        <c:axId val="1377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YTD</c:v>
          </c:tx>
          <c:spPr>
            <a:gradFill>
              <a:gsLst>
                <a:gs pos="0">
                  <a:srgbClr val="7030A0"/>
                </a:gs>
                <a:gs pos="46000">
                  <a:schemeClr val="bg1">
                    <a:lumMod val="95000"/>
                  </a:schemeClr>
                </a:gs>
                <a:gs pos="57000">
                  <a:schemeClr val="bg1">
                    <a:lumMod val="95000"/>
                  </a:schemeClr>
                </a:gs>
                <a:gs pos="100000">
                  <a:srgbClr val="7030A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multiLvlStrRef>
              <c:f>'Data Entry'!$N$78:$O$80</c:f>
              <c:multiLvlStrCache>
                <c:ptCount val="3"/>
                <c:lvl>
                  <c:pt idx="0">
                    <c:v>PY</c:v>
                  </c:pt>
                  <c:pt idx="1">
                    <c:v>FCT</c:v>
                  </c:pt>
                  <c:pt idx="2">
                    <c:v>ACT</c:v>
                  </c:pt>
                </c:lvl>
                <c:lvl>
                  <c:pt idx="0">
                    <c:v>Whole Region</c:v>
                  </c:pt>
                </c:lvl>
              </c:multiLvlStrCache>
            </c:multiLvlStrRef>
          </c:cat>
          <c:val>
            <c:numRef>
              <c:f>'Data Entry'!$P$78:$P$80</c:f>
              <c:numCache>
                <c:formatCode>General</c:formatCode>
                <c:ptCount val="3"/>
                <c:pt idx="0">
                  <c:v>1.8</c:v>
                </c:pt>
                <c:pt idx="1">
                  <c:v>3.6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7-4CBA-9D60-C430119F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6001295"/>
        <c:axId val="266010863"/>
      </c:barChart>
      <c:catAx>
        <c:axId val="26600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10863"/>
        <c:crosses val="autoZero"/>
        <c:auto val="1"/>
        <c:lblAlgn val="ctr"/>
        <c:lblOffset val="100"/>
        <c:noMultiLvlLbl val="0"/>
      </c:catAx>
      <c:valAx>
        <c:axId val="2660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Actual YTD</c:v>
          </c:tx>
          <c:spPr>
            <a:effectLst>
              <a:innerShdw blurRad="63500" dist="50800" dir="81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prstMaterial="metal">
              <a:bevelT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contourW="25400" prstMaterial="metal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F43-4903-9016-447C033EDF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contourW="25400" prstMaterial="metal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F43-4903-9016-447C033EDF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contourW="25400" prstMaterial="metal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F43-4903-9016-447C033EDF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contourW="25400" prstMaterial="metal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F43-4903-9016-447C033EDF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contourW="25400" prstMaterial="metal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F43-4903-9016-447C033EDF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contourW="25400" prstMaterial="metal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F43-4903-9016-447C033EDF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Entry'!$A$44:$A$49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Thailand</c:v>
                </c:pt>
                <c:pt idx="3">
                  <c:v>Philippines</c:v>
                </c:pt>
                <c:pt idx="4">
                  <c:v>Indonesia</c:v>
                </c:pt>
                <c:pt idx="5">
                  <c:v>Vietnam</c:v>
                </c:pt>
              </c:strCache>
            </c:strRef>
          </c:cat>
          <c:val>
            <c:numRef>
              <c:f>'Data Entry'!$O$44:$O$49</c:f>
              <c:numCache>
                <c:formatCode>General</c:formatCode>
                <c:ptCount val="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9-4FAD-883B-FF7F3E1B61D2}"/>
            </c:ext>
          </c:extLst>
        </c:ser>
        <c:ser>
          <c:idx val="1"/>
          <c:order val="1"/>
          <c:tx>
            <c:v>Forecast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F43-4903-9016-447C033EDF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F43-4903-9016-447C033EDF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F43-4903-9016-447C033EDF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F43-4903-9016-447C033EDF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F43-4903-9016-447C033EDF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F43-4903-9016-447C033EDF39}"/>
              </c:ext>
            </c:extLst>
          </c:dPt>
          <c:val>
            <c:numRef>
              <c:f>'Data Entry'!$N$27:$N$32</c:f>
              <c:numCache>
                <c:formatCode>General</c:formatCode>
                <c:ptCount val="6"/>
                <c:pt idx="0">
                  <c:v>7.1999999999999984</c:v>
                </c:pt>
                <c:pt idx="1">
                  <c:v>7.1999999999999984</c:v>
                </c:pt>
                <c:pt idx="2">
                  <c:v>7.1999999999999984</c:v>
                </c:pt>
                <c:pt idx="3">
                  <c:v>7.1999999999999984</c:v>
                </c:pt>
                <c:pt idx="4">
                  <c:v>7.1999999999999984</c:v>
                </c:pt>
                <c:pt idx="5">
                  <c:v>7.1999999999999984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9-4FAD-883B-FF7F3E1B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v>Forecast</c:v>
          </c:tx>
          <c:spPr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660C-4166-A475-5E887BE1E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660C-4166-A475-5E887BE1E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660C-4166-A475-5E887BE1E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660C-4166-A475-5E887BE1E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660C-4166-A475-5E887BE1E6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660C-4166-A475-5E887BE1E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Entry'!$A$27:$A$32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Thailand</c:v>
                </c:pt>
                <c:pt idx="3">
                  <c:v>Philippines</c:v>
                </c:pt>
                <c:pt idx="4">
                  <c:v>Indonesia</c:v>
                </c:pt>
                <c:pt idx="5">
                  <c:v>Vietnam</c:v>
                </c:pt>
              </c:strCache>
            </c:strRef>
          </c:cat>
          <c:val>
            <c:numRef>
              <c:f>'Data Entry'!$N$27:$N$32</c:f>
              <c:numCache>
                <c:formatCode>General</c:formatCode>
                <c:ptCount val="6"/>
                <c:pt idx="0">
                  <c:v>7.1999999999999984</c:v>
                </c:pt>
                <c:pt idx="1">
                  <c:v>7.1999999999999984</c:v>
                </c:pt>
                <c:pt idx="2">
                  <c:v>7.1999999999999984</c:v>
                </c:pt>
                <c:pt idx="3">
                  <c:v>7.1999999999999984</c:v>
                </c:pt>
                <c:pt idx="4">
                  <c:v>7.1999999999999984</c:v>
                </c:pt>
                <c:pt idx="5">
                  <c:v>7.1999999999999984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0C-4166-A475-5E887BE1E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Actual YTD</c:v>
                </c:tx>
                <c:spPr>
                  <a:effectLst>
                    <a:innerShdw blurRad="63500" dist="50800" dir="81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 prstMaterial="metal">
                    <a:bevelT/>
                    <a:contourClr>
                      <a:srgbClr val="000000"/>
                    </a:contourClr>
                  </a:sp3d>
                </c:spPr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660C-4166-A475-5E887BE1E6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660C-4166-A475-5E887BE1E6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660C-4166-A475-5E887BE1E6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660C-4166-A475-5E887BE1E65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660C-4166-A475-5E887BE1E65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660C-4166-A475-5E887BE1E65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Entry'!$A$27:$A$32</c15:sqref>
                        </c15:formulaRef>
                      </c:ext>
                    </c:extLst>
                    <c:strCache>
                      <c:ptCount val="6"/>
                      <c:pt idx="0">
                        <c:v>Singapore</c:v>
                      </c:pt>
                      <c:pt idx="1">
                        <c:v>Malaysia</c:v>
                      </c:pt>
                      <c:pt idx="2">
                        <c:v>Thailand</c:v>
                      </c:pt>
                      <c:pt idx="3">
                        <c:v>Philippines</c:v>
                      </c:pt>
                      <c:pt idx="4">
                        <c:v>Indonesia</c:v>
                      </c:pt>
                      <c:pt idx="5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Entry'!$O$44:$O$49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</c:v>
                      </c:pt>
                      <c:pt idx="1">
                        <c:v>2.4</c:v>
                      </c:pt>
                      <c:pt idx="2">
                        <c:v>2.4</c:v>
                      </c:pt>
                      <c:pt idx="3">
                        <c:v>2.4</c:v>
                      </c:pt>
                      <c:pt idx="4">
                        <c:v>2.4</c:v>
                      </c:pt>
                      <c:pt idx="5">
                        <c:v>2.4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60C-4166-A475-5E887BE1E65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609240180510812E-2"/>
          <c:y val="0.20021592442645075"/>
          <c:w val="0.92139075981948904"/>
          <c:h val="0.64198527815602002"/>
        </c:manualLayout>
      </c:layout>
      <c:pie3DChart>
        <c:varyColors val="1"/>
        <c:ser>
          <c:idx val="2"/>
          <c:order val="2"/>
          <c:tx>
            <c:v>Previous Year</c:v>
          </c:tx>
          <c:spPr>
            <a:scene3d>
              <a:camera prst="orthographicFront"/>
              <a:lightRig rig="threePt" dir="t"/>
            </a:scene3d>
            <a:sp3d prstMaterial="flat">
              <a:bevelT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D8-42E0-97BF-8F36D0DFD4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D8-42E0-97BF-8F36D0DFD4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D8-42E0-97BF-8F36D0DFD4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D8-42E0-97BF-8F36D0DFD4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D8-42E0-97BF-8F36D0DFD4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8D8-42E0-97BF-8F36D0DFD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Entry'!$A$10:$A$15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Thailand</c:v>
                </c:pt>
                <c:pt idx="3">
                  <c:v>Philippines</c:v>
                </c:pt>
                <c:pt idx="4">
                  <c:v>Indonesia</c:v>
                </c:pt>
                <c:pt idx="5">
                  <c:v>Vietnam</c:v>
                </c:pt>
              </c:strCache>
            </c:strRef>
          </c:cat>
          <c:val>
            <c:numRef>
              <c:f>'Data Entry'!$N$10:$N$15</c:f>
              <c:numCache>
                <c:formatCode>General</c:formatCode>
                <c:ptCount val="6"/>
                <c:pt idx="0">
                  <c:v>7.4999999999999991</c:v>
                </c:pt>
                <c:pt idx="1">
                  <c:v>5.9999999999999991</c:v>
                </c:pt>
                <c:pt idx="2">
                  <c:v>5.9999999999999991</c:v>
                </c:pt>
                <c:pt idx="3">
                  <c:v>5.9999999999999991</c:v>
                </c:pt>
                <c:pt idx="4">
                  <c:v>5.9999999999999991</c:v>
                </c:pt>
                <c:pt idx="5">
                  <c:v>5.9999999999999991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567-4953-A572-0EB838286F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Actual YTD</c:v>
                </c:tx>
                <c:spPr>
                  <a:effectLst>
                    <a:innerShdw blurRad="63500" dist="50800" dir="81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 prstMaterial="metal">
                    <a:bevelT/>
                    <a:contourClr>
                      <a:srgbClr val="000000"/>
                    </a:contourClr>
                  </a:sp3d>
                </c:spPr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3567-4953-A572-0EB838286FF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3567-4953-A572-0EB838286FF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3567-4953-A572-0EB838286FF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3567-4953-A572-0EB838286FF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3567-4953-A572-0EB838286FF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>
                      <a:innerShdw blurRad="63500" dist="50800" dir="81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25400" prstMaterial="metal">
                      <a:bevelT/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3567-4953-A572-0EB838286FF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Entry'!$A$10:$A$15</c15:sqref>
                        </c15:formulaRef>
                      </c:ext>
                    </c:extLst>
                    <c:strCache>
                      <c:ptCount val="6"/>
                      <c:pt idx="0">
                        <c:v>Singapore</c:v>
                      </c:pt>
                      <c:pt idx="1">
                        <c:v>Malaysia</c:v>
                      </c:pt>
                      <c:pt idx="2">
                        <c:v>Thailand</c:v>
                      </c:pt>
                      <c:pt idx="3">
                        <c:v>Philippines</c:v>
                      </c:pt>
                      <c:pt idx="4">
                        <c:v>Indonesia</c:v>
                      </c:pt>
                      <c:pt idx="5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Entry'!$O$44:$O$49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</c:v>
                      </c:pt>
                      <c:pt idx="1">
                        <c:v>2.4</c:v>
                      </c:pt>
                      <c:pt idx="2">
                        <c:v>2.4</c:v>
                      </c:pt>
                      <c:pt idx="3">
                        <c:v>2.4</c:v>
                      </c:pt>
                      <c:pt idx="4">
                        <c:v>2.4</c:v>
                      </c:pt>
                      <c:pt idx="5">
                        <c:v>2.4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567-4953-A572-0EB838286FF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v>Forecast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E-3567-4953-A572-0EB838286FF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3567-4953-A572-0EB838286FF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2-3567-4953-A572-0EB838286FF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4-3567-4953-A572-0EB838286FF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3567-4953-A572-0EB838286FF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3567-4953-A572-0EB838286FF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Entry'!$A$10:$A$15</c15:sqref>
                        </c15:formulaRef>
                      </c:ext>
                    </c:extLst>
                    <c:strCache>
                      <c:ptCount val="6"/>
                      <c:pt idx="0">
                        <c:v>Singapore</c:v>
                      </c:pt>
                      <c:pt idx="1">
                        <c:v>Malaysia</c:v>
                      </c:pt>
                      <c:pt idx="2">
                        <c:v>Thailand</c:v>
                      </c:pt>
                      <c:pt idx="3">
                        <c:v>Philippines</c:v>
                      </c:pt>
                      <c:pt idx="4">
                        <c:v>Indonesia</c:v>
                      </c:pt>
                      <c:pt idx="5">
                        <c:v>Vietnam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Entry'!$N$27:$N$32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7.1999999999999984</c:v>
                      </c:pt>
                      <c:pt idx="1">
                        <c:v>7.1999999999999984</c:v>
                      </c:pt>
                      <c:pt idx="2">
                        <c:v>7.1999999999999984</c:v>
                      </c:pt>
                      <c:pt idx="3">
                        <c:v>7.1999999999999984</c:v>
                      </c:pt>
                      <c:pt idx="4">
                        <c:v>7.1999999999999984</c:v>
                      </c:pt>
                      <c:pt idx="5">
                        <c:v>7.1999999999999984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567-4953-A572-0EB838286FF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Actual YTD</c:v>
          </c:tx>
          <c:spPr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dPt>
            <c:idx val="0"/>
            <c:bubble3D val="0"/>
            <c:explosion val="2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7C-4625-B144-04E1D75E5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77C-4625-B144-04E1D75E5E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7C-4625-B144-04E1D75E5E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77C-4625-B144-04E1D75E5E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77C-4625-B144-04E1D75E5E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7C-4625-B144-04E1D75E5EF8}"/>
              </c:ext>
            </c:extLst>
          </c:dPt>
          <c:dLbls>
            <c:dLbl>
              <c:idx val="0"/>
              <c:layout>
                <c:manualLayout>
                  <c:x val="3.6964785651793529E-2"/>
                  <c:y val="-8.18303441236512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77C-4625-B144-04E1D75E5EF8}"/>
                </c:ext>
              </c:extLst>
            </c:dLbl>
            <c:dLbl>
              <c:idx val="1"/>
              <c:layout>
                <c:manualLayout>
                  <c:x val="7.2963473315835525E-2"/>
                  <c:y val="3.3199547973170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77C-4625-B144-04E1D75E5EF8}"/>
                </c:ext>
              </c:extLst>
            </c:dLbl>
            <c:dLbl>
              <c:idx val="2"/>
              <c:layout>
                <c:manualLayout>
                  <c:x val="-8.4303368328958864E-2"/>
                  <c:y val="8.96617089530466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77C-4625-B144-04E1D75E5EF8}"/>
                </c:ext>
              </c:extLst>
            </c:dLbl>
            <c:dLbl>
              <c:idx val="3"/>
              <c:layout>
                <c:manualLayout>
                  <c:x val="-5.1791666666666666E-2"/>
                  <c:y val="-9.68766404199475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77C-4625-B144-04E1D75E5EF8}"/>
                </c:ext>
              </c:extLst>
            </c:dLbl>
            <c:dLbl>
              <c:idx val="4"/>
              <c:layout>
                <c:manualLayout>
                  <c:x val="-2.4883639545056867E-2"/>
                  <c:y val="-7.31018518518518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77C-4625-B144-04E1D75E5EF8}"/>
                </c:ext>
              </c:extLst>
            </c:dLbl>
            <c:dLbl>
              <c:idx val="5"/>
              <c:layout>
                <c:manualLayout>
                  <c:x val="1.9649606299212599E-2"/>
                  <c:y val="-7.53481335666374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77C-4625-B144-04E1D75E5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Entry'!$P$83:$P$88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Thailand</c:v>
                </c:pt>
                <c:pt idx="3">
                  <c:v>Philippines</c:v>
                </c:pt>
                <c:pt idx="4">
                  <c:v>Indonesia</c:v>
                </c:pt>
                <c:pt idx="5">
                  <c:v>Vietnam</c:v>
                </c:pt>
              </c:strCache>
            </c:strRef>
          </c:cat>
          <c:val>
            <c:numRef>
              <c:f>'Data Entry'!$G$83:$G$88</c:f>
              <c:numCache>
                <c:formatCode>General</c:formatCode>
                <c:ptCount val="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C-4625-B144-04E1D75E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Pipeline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81403866517848E-2"/>
          <c:y val="6.7608564159054738E-2"/>
          <c:w val="0.90768742657406931"/>
          <c:h val="0.63611567023968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Pipeline!$E$47</c:f>
              <c:strCache>
                <c:ptCount val="1"/>
                <c:pt idx="0">
                  <c:v>Total Sales Amount</c:v>
                </c:pt>
              </c:strCache>
            </c:strRef>
          </c:tx>
          <c:spPr>
            <a:gradFill>
              <a:gsLst>
                <a:gs pos="62000">
                  <a:schemeClr val="bg1">
                    <a:lumMod val="98000"/>
                  </a:schemeClr>
                </a:gs>
                <a:gs pos="0">
                  <a:srgbClr val="00B050"/>
                </a:gs>
                <a:gs pos="96460">
                  <a:srgbClr val="00B050"/>
                </a:gs>
                <a:gs pos="52000">
                  <a:schemeClr val="bg1"/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Pipeline!$D$48:$D$59</c:f>
              <c:strCache>
                <c:ptCount val="12"/>
                <c:pt idx="0">
                  <c:v>Prospect 10%</c:v>
                </c:pt>
                <c:pt idx="1">
                  <c:v>Contacted 20%</c:v>
                </c:pt>
                <c:pt idx="2">
                  <c:v>Presentation 30%</c:v>
                </c:pt>
                <c:pt idx="3">
                  <c:v>Spec-In 40%</c:v>
                </c:pt>
                <c:pt idx="4">
                  <c:v>Quotation 50%</c:v>
                </c:pt>
                <c:pt idx="5">
                  <c:v>Evaluate 65%</c:v>
                </c:pt>
                <c:pt idx="6">
                  <c:v>Negotiation 75%</c:v>
                </c:pt>
                <c:pt idx="7">
                  <c:v>Close 85%</c:v>
                </c:pt>
                <c:pt idx="8">
                  <c:v>Order 90%</c:v>
                </c:pt>
                <c:pt idx="9">
                  <c:v>Deliver 95%</c:v>
                </c:pt>
                <c:pt idx="10">
                  <c:v>Paid 100%</c:v>
                </c:pt>
                <c:pt idx="11">
                  <c:v>Dropped %</c:v>
                </c:pt>
              </c:strCache>
            </c:strRef>
          </c:cat>
          <c:val>
            <c:numRef>
              <c:f>Pipeline!$E$48:$E$59</c:f>
              <c:numCache>
                <c:formatCode>_("$"* #,##0_);_("$"* \(#,##0\);_("$"* "-"??_);_(@_)</c:formatCode>
                <c:ptCount val="12"/>
                <c:pt idx="0">
                  <c:v>690000</c:v>
                </c:pt>
                <c:pt idx="1">
                  <c:v>680000</c:v>
                </c:pt>
                <c:pt idx="2">
                  <c:v>540000</c:v>
                </c:pt>
                <c:pt idx="3">
                  <c:v>800000</c:v>
                </c:pt>
                <c:pt idx="4">
                  <c:v>450000</c:v>
                </c:pt>
                <c:pt idx="5">
                  <c:v>1500000</c:v>
                </c:pt>
                <c:pt idx="6">
                  <c:v>50000</c:v>
                </c:pt>
                <c:pt idx="7">
                  <c:v>20000</c:v>
                </c:pt>
                <c:pt idx="8">
                  <c:v>100000</c:v>
                </c:pt>
                <c:pt idx="9">
                  <c:v>150000</c:v>
                </c:pt>
                <c:pt idx="10">
                  <c:v>500000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73-41F3-85F4-A7BF43D5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095151"/>
        <c:axId val="537822831"/>
      </c:barChart>
      <c:lineChart>
        <c:grouping val="stacked"/>
        <c:varyColors val="0"/>
        <c:ser>
          <c:idx val="1"/>
          <c:order val="1"/>
          <c:tx>
            <c:strRef>
              <c:f>Pipeline!$F$47</c:f>
              <c:strCache>
                <c:ptCount val="1"/>
                <c:pt idx="0">
                  <c:v>Projects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Pipeline!$D$48:$D$59</c:f>
              <c:strCache>
                <c:ptCount val="12"/>
                <c:pt idx="0">
                  <c:v>Prospect 10%</c:v>
                </c:pt>
                <c:pt idx="1">
                  <c:v>Contacted 20%</c:v>
                </c:pt>
                <c:pt idx="2">
                  <c:v>Presentation 30%</c:v>
                </c:pt>
                <c:pt idx="3">
                  <c:v>Spec-In 40%</c:v>
                </c:pt>
                <c:pt idx="4">
                  <c:v>Quotation 50%</c:v>
                </c:pt>
                <c:pt idx="5">
                  <c:v>Evaluate 65%</c:v>
                </c:pt>
                <c:pt idx="6">
                  <c:v>Negotiation 75%</c:v>
                </c:pt>
                <c:pt idx="7">
                  <c:v>Close 85%</c:v>
                </c:pt>
                <c:pt idx="8">
                  <c:v>Order 90%</c:v>
                </c:pt>
                <c:pt idx="9">
                  <c:v>Deliver 95%</c:v>
                </c:pt>
                <c:pt idx="10">
                  <c:v>Paid 100%</c:v>
                </c:pt>
                <c:pt idx="11">
                  <c:v>Dropped %</c:v>
                </c:pt>
              </c:strCache>
            </c:strRef>
          </c:cat>
          <c:val>
            <c:numRef>
              <c:f>Pipeline!$F$48:$F$59</c:f>
              <c:numCache>
                <c:formatCode>_(* #,##0_);_(* \(#,##0\);_(* "-"??_);_(@_)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73-41F3-85F4-A7BF43D5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95567"/>
        <c:axId val="641088911"/>
      </c:lineChart>
      <c:valAx>
        <c:axId val="5378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5151"/>
        <c:crosses val="autoZero"/>
        <c:crossBetween val="between"/>
      </c:valAx>
      <c:catAx>
        <c:axId val="64109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2831"/>
        <c:crosses val="autoZero"/>
        <c:auto val="1"/>
        <c:lblAlgn val="ctr"/>
        <c:lblOffset val="100"/>
        <c:noMultiLvlLbl val="0"/>
      </c:catAx>
      <c:valAx>
        <c:axId val="641088911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5567"/>
        <c:crosses val="max"/>
        <c:crossBetween val="between"/>
      </c:valAx>
      <c:catAx>
        <c:axId val="641095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108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88859001044297E-2"/>
          <c:y val="6.9444555276825415E-2"/>
          <c:w val="0.70675186907293719"/>
          <c:h val="0.84167468649752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Pipeline!$B$63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7812046794079576"/>
                  <c:y val="-1.2161415499389046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541-495D-9D30-718E866BF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Pipeline!$E$63</c:f>
              <c:numCache>
                <c:formatCode>_("$"* #,##0_);_("$"* \(#,##0\);_("$"* "-"??_);_(@_)</c:formatCode>
                <c:ptCount val="1"/>
                <c:pt idx="0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41-495D-9D30-718E866BFC53}"/>
            </c:ext>
          </c:extLst>
        </c:ser>
        <c:ser>
          <c:idx val="1"/>
          <c:order val="1"/>
          <c:tx>
            <c:strRef>
              <c:f>Pipeline!$B$64</c:f>
              <c:strCache>
                <c:ptCount val="1"/>
                <c:pt idx="0">
                  <c:v>Deliver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8418110434369415"/>
                  <c:y val="-4.0538051664629655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541-495D-9D30-718E866BF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Pipeline!$E$64</c:f>
              <c:numCache>
                <c:formatCode>_("$"* #,##0_);_("$"* \(#,##0\);_("$"* "-"??_);_(@_)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41-495D-9D30-718E866BFC53}"/>
            </c:ext>
          </c:extLst>
        </c:ser>
        <c:ser>
          <c:idx val="2"/>
          <c:order val="2"/>
          <c:tx>
            <c:strRef>
              <c:f>Pipeline!$B$65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7984048771343978"/>
                  <c:y val="-0.10945273949450014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541-495D-9D30-718E866BF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Pipeline!$E$65</c:f>
              <c:numCache>
                <c:formatCode>_("$"* #,##0_);_("$"* \(#,##0\);_("$"*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41-495D-9D30-718E866BFC53}"/>
            </c:ext>
          </c:extLst>
        </c:ser>
        <c:ser>
          <c:idx val="3"/>
          <c:order val="3"/>
          <c:tx>
            <c:strRef>
              <c:f>Pipeline!$B$66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7453052854715976"/>
                  <c:y val="-0.18242123249083345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541-495D-9D30-718E866BF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Pipeline!$E$66</c:f>
              <c:numCache>
                <c:formatCode>_("$"* #,##0_);_("$"* \(#,##0\);_("$"*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41-495D-9D30-718E866BFC53}"/>
            </c:ext>
          </c:extLst>
        </c:ser>
        <c:ser>
          <c:idx val="4"/>
          <c:order val="4"/>
          <c:tx>
            <c:strRef>
              <c:f>Pipeline!$B$67</c:f>
              <c:strCache>
                <c:ptCount val="1"/>
                <c:pt idx="0">
                  <c:v>Negotiation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9495113708578669"/>
                  <c:y val="-0.25133592032070395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541-495D-9D30-718E866BF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Pipeline!$E$67</c:f>
              <c:numCache>
                <c:formatCode>_("$"* #,##0_);_("$"* \(#,##0\);_("$"*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41-495D-9D30-718E866BFC53}"/>
            </c:ext>
          </c:extLst>
        </c:ser>
        <c:ser>
          <c:idx val="5"/>
          <c:order val="5"/>
          <c:tx>
            <c:strRef>
              <c:f>Pipeline!$B$68</c:f>
              <c:strCache>
                <c:ptCount val="1"/>
                <c:pt idx="0">
                  <c:v>Evaluate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Pipeline!$E$68</c:f>
              <c:numCache>
                <c:formatCode>_("$"* #,##0_);_("$"* \(#,##0\);_("$"* "-"??_);_(@_)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41-495D-9D30-718E866BFC53}"/>
            </c:ext>
          </c:extLst>
        </c:ser>
        <c:ser>
          <c:idx val="6"/>
          <c:order val="6"/>
          <c:tx>
            <c:strRef>
              <c:f>Pipeline!$B$69</c:f>
              <c:strCache>
                <c:ptCount val="1"/>
                <c:pt idx="0">
                  <c:v>Quotation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Pipeline!$E$69</c:f>
              <c:numCache>
                <c:formatCode>_("$"* #,##0_);_("$"* \(#,##0\);_("$"* "-"??_);_(@_)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41-495D-9D30-718E866BFC53}"/>
            </c:ext>
          </c:extLst>
        </c:ser>
        <c:ser>
          <c:idx val="7"/>
          <c:order val="7"/>
          <c:tx>
            <c:strRef>
              <c:f>Pipeline!$B$70</c:f>
              <c:strCache>
                <c:ptCount val="1"/>
                <c:pt idx="0">
                  <c:v>Spec-In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Pipeline!$E$70</c:f>
              <c:numCache>
                <c:formatCode>_("$"* #,##0_);_("$"* \(#,##0\);_("$"* "-"??_);_(@_)</c:formatCode>
                <c:ptCount val="1"/>
                <c:pt idx="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41-495D-9D30-718E866BFC53}"/>
            </c:ext>
          </c:extLst>
        </c:ser>
        <c:ser>
          <c:idx val="8"/>
          <c:order val="8"/>
          <c:tx>
            <c:strRef>
              <c:f>Pipeline!$B$71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Pipeline!$E$71</c:f>
              <c:numCache>
                <c:formatCode>_("$"* #,##0_);_("$"* \(#,##0\);_("$"* "-"??_);_(@_)</c:formatCode>
                <c:ptCount val="1"/>
                <c:pt idx="0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41-495D-9D30-718E866BFC53}"/>
            </c:ext>
          </c:extLst>
        </c:ser>
        <c:ser>
          <c:idx val="9"/>
          <c:order val="9"/>
          <c:tx>
            <c:strRef>
              <c:f>Pipeline!$B$72</c:f>
              <c:strCache>
                <c:ptCount val="1"/>
                <c:pt idx="0">
                  <c:v>Contacted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Pipeline!$E$72</c:f>
              <c:numCache>
                <c:formatCode>_("$"* #,##0_);_("$"* \(#,##0\);_("$"* "-"??_);_(@_)</c:formatCode>
                <c:ptCount val="1"/>
                <c:pt idx="0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541-495D-9D30-718E866BFC53}"/>
            </c:ext>
          </c:extLst>
        </c:ser>
        <c:ser>
          <c:idx val="10"/>
          <c:order val="10"/>
          <c:tx>
            <c:strRef>
              <c:f>Pipeline!$B$73</c:f>
              <c:strCache>
                <c:ptCount val="1"/>
                <c:pt idx="0">
                  <c:v>Prospect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Pipeline</c:v>
              </c:pt>
            </c:strLit>
          </c:cat>
          <c:val>
            <c:numRef>
              <c:f>Pipeline!$E$73</c:f>
              <c:numCache>
                <c:formatCode>_("$"* #,##0_);_("$"* \(#,##0\);_("$"* "-"??_);_(@_)</c:formatCode>
                <c:ptCount val="1"/>
                <c:pt idx="0">
                  <c:v>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541-495D-9D30-718E866BFC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733511136"/>
        <c:axId val="733508224"/>
      </c:barChart>
      <c:catAx>
        <c:axId val="7335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8224"/>
        <c:crosses val="autoZero"/>
        <c:auto val="1"/>
        <c:lblAlgn val="ctr"/>
        <c:lblOffset val="100"/>
        <c:noMultiLvlLbl val="0"/>
      </c:catAx>
      <c:valAx>
        <c:axId val="7335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56382187686206"/>
          <c:y val="2.8642825896762904E-2"/>
          <c:w val="0.16389062061426188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'Data Entry'!$A$94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Entry'!$J$3:$N$3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F-4DC6-9CC2-6BD9C7F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Entry'!$A$93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4F-4DC6-9CC2-6BD9C7F1455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Entry'!$A$95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4F-4DC6-9CC2-6BD9C7F1455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Entry'!$A$96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4F-4DC6-9CC2-6BD9C7F1455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Entry'!$A$97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4F-4DC6-9CC2-6BD9C7F1455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Entry'!$A$98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Entry'!$J$7:$N$7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4F-4DC6-9CC2-6BD9C7F1455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Entry'!$A$99</c15:sqref>
                        </c15:formulaRef>
                      </c:ext>
                    </c:extLst>
                    <c:strCache>
                      <c:ptCount val="1"/>
                      <c:pt idx="0">
                        <c:v>Whole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Entry'!$J$8:$N$8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6.5</c:v>
                      </c:pt>
                      <c:pt idx="1">
                        <c:v>5.333333333333333</c:v>
                      </c:pt>
                      <c:pt idx="2">
                        <c:v>5.5</c:v>
                      </c:pt>
                      <c:pt idx="3">
                        <c:v>5.333333333333333</c:v>
                      </c:pt>
                      <c:pt idx="4">
                        <c:v>4.333333333333333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4F-4DC6-9CC2-6BD9C7F14550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'Data Entry'!$A$95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Entry'!$J$4:$N$4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F-4EF6-9F9D-7F289DCD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Entry'!$A$93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7F-4EF6-9F9D-7F289DCDF8F3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Entry'!$A$94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7F-4EF6-9F9D-7F289DCDF8F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Entry'!$A$96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7F-4EF6-9F9D-7F289DCDF8F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Entry'!$A$97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7F-4EF6-9F9D-7F289DCDF8F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Entry'!$A$98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Entry'!$J$7:$N$7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7F-4EF6-9F9D-7F289DCDF8F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Entry'!$A$99</c15:sqref>
                        </c15:formulaRef>
                      </c:ext>
                    </c:extLst>
                    <c:strCache>
                      <c:ptCount val="1"/>
                      <c:pt idx="0">
                        <c:v>Whole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Entry'!$J$8:$N$8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6.5</c:v>
                      </c:pt>
                      <c:pt idx="1">
                        <c:v>5.333333333333333</c:v>
                      </c:pt>
                      <c:pt idx="2">
                        <c:v>5.5</c:v>
                      </c:pt>
                      <c:pt idx="3">
                        <c:v>5.333333333333333</c:v>
                      </c:pt>
                      <c:pt idx="4">
                        <c:v>4.333333333333333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7F-4EF6-9F9D-7F289DCDF8F3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'Data Entry'!$A$96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Entry'!$J$5:$N$5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2-418E-B3A3-9584CFDF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Entry'!$A$93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C2-418E-B3A3-9584CFDF62F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Entry'!$A$94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C2-418E-B3A3-9584CFDF62F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Entry'!$A$95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C2-418E-B3A3-9584CFDF62F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Entry'!$A$97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C2-418E-B3A3-9584CFDF62F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Entry'!$A$98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Entry'!$J$7:$N$7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C2-418E-B3A3-9584CFDF62F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Entry'!$A$99</c15:sqref>
                        </c15:formulaRef>
                      </c:ext>
                    </c:extLst>
                    <c:strCache>
                      <c:ptCount val="1"/>
                      <c:pt idx="0">
                        <c:v>Whole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Entry'!$J$8:$N$8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6.5</c:v>
                      </c:pt>
                      <c:pt idx="1">
                        <c:v>5.333333333333333</c:v>
                      </c:pt>
                      <c:pt idx="2">
                        <c:v>5.5</c:v>
                      </c:pt>
                      <c:pt idx="3">
                        <c:v>5.333333333333333</c:v>
                      </c:pt>
                      <c:pt idx="4">
                        <c:v>4.333333333333333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C2-418E-B3A3-9584CFDF62F1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'Data Entry'!$A$97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Entry'!$J$6:$N$6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0-43FD-BCAB-CE63D0F7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Entry'!$A$93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40-43FD-BCAB-CE63D0F756F2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Entry'!$A$94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40-43FD-BCAB-CE63D0F756F2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Entry'!$A$95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40-43FD-BCAB-CE63D0F756F2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Entry'!$A$96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40-43FD-BCAB-CE63D0F756F2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Entry'!$A$98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Entry'!$J$7:$N$7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40-43FD-BCAB-CE63D0F756F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Entry'!$A$99</c15:sqref>
                        </c15:formulaRef>
                      </c:ext>
                    </c:extLst>
                    <c:strCache>
                      <c:ptCount val="1"/>
                      <c:pt idx="0">
                        <c:v>Whole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Entry'!$J$8:$N$8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6.5</c:v>
                      </c:pt>
                      <c:pt idx="1">
                        <c:v>5.333333333333333</c:v>
                      </c:pt>
                      <c:pt idx="2">
                        <c:v>5.5</c:v>
                      </c:pt>
                      <c:pt idx="3">
                        <c:v>5.333333333333333</c:v>
                      </c:pt>
                      <c:pt idx="4">
                        <c:v>4.333333333333333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40-43FD-BCAB-CE63D0F756F2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5"/>
          <c:tx>
            <c:strRef>
              <c:f>'Data Entry'!$A$98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Entry'!$J$7:$N$7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C-4833-BBF3-796036E7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Entry'!$A$93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6C-4833-BBF3-796036E75002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Entry'!$A$94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6C-4833-BBF3-796036E75002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Entry'!$A$95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6C-4833-BBF3-796036E75002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Entry'!$A$96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6C-4833-BBF3-796036E75002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Entry'!$A$97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6C-4833-BBF3-796036E7500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Entry'!$A$99</c15:sqref>
                        </c15:formulaRef>
                      </c:ext>
                    </c:extLst>
                    <c:strCache>
                      <c:ptCount val="1"/>
                      <c:pt idx="0">
                        <c:v>Whole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Entry'!$J$8:$N$8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6.5</c:v>
                      </c:pt>
                      <c:pt idx="1">
                        <c:v>5.333333333333333</c:v>
                      </c:pt>
                      <c:pt idx="2">
                        <c:v>5.5</c:v>
                      </c:pt>
                      <c:pt idx="3">
                        <c:v>5.333333333333333</c:v>
                      </c:pt>
                      <c:pt idx="4">
                        <c:v>4.333333333333333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6C-4833-BBF3-796036E75002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6"/>
          <c:order val="6"/>
          <c:tx>
            <c:strRef>
              <c:f>'Data Entry'!$A$99</c:f>
              <c:strCache>
                <c:ptCount val="1"/>
                <c:pt idx="0">
                  <c:v>Whole Region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Entry'!$J$8:$N$8</c:f>
              <c:numCache>
                <c:formatCode>0</c:formatCode>
                <c:ptCount val="5"/>
                <c:pt idx="0">
                  <c:v>6.5</c:v>
                </c:pt>
                <c:pt idx="1">
                  <c:v>5.333333333333333</c:v>
                </c:pt>
                <c:pt idx="2">
                  <c:v>5.5</c:v>
                </c:pt>
                <c:pt idx="3">
                  <c:v>5.333333333333333</c:v>
                </c:pt>
                <c:pt idx="4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F-490F-A1C4-7B9BF78B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22255"/>
        <c:axId val="175791351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Entry'!$A$93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Entry'!$J$2:$N$2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EF-490F-A1C4-7B9BF78B7E3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Entry'!$A$94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EF-490F-A1C4-7B9BF78B7E3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Entry'!$A$95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EF-490F-A1C4-7B9BF78B7E3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Entry'!$A$96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EF-490F-A1C4-7B9BF78B7E3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Entry'!$A$97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EF-490F-A1C4-7B9BF78B7E3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Entry'!$A$98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Entry'!$J$1:$N$1</c15:sqref>
                        </c15:formulaRef>
                      </c:ext>
                    </c:extLst>
                    <c:strCache>
                      <c:ptCount val="5"/>
                      <c:pt idx="0">
                        <c:v>Knowledge</c:v>
                      </c:pt>
                      <c:pt idx="1">
                        <c:v>Skillset</c:v>
                      </c:pt>
                      <c:pt idx="2">
                        <c:v>Length of Service</c:v>
                      </c:pt>
                      <c:pt idx="3">
                        <c:v>Performance</c:v>
                      </c:pt>
                      <c:pt idx="4">
                        <c:v>Coverage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Entry'!$J$7:$N$7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EF-490F-A1C4-7B9BF78B7E35}"/>
                  </c:ext>
                </c:extLst>
              </c15:ser>
            </c15:filteredRadarSeries>
          </c:ext>
        </c:extLst>
      </c:radarChart>
      <c:catAx>
        <c:axId val="17579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3519"/>
        <c:crosses val="autoZero"/>
        <c:auto val="1"/>
        <c:lblAlgn val="ctr"/>
        <c:lblOffset val="100"/>
        <c:noMultiLvlLbl val="0"/>
      </c:catAx>
      <c:valAx>
        <c:axId val="1757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'Data Entry'!$A$102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Entry'!$E$102:$I$102</c:f>
              <c:numCache>
                <c:formatCode>0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D-40EE-932F-1794528DF918}"/>
            </c:ext>
          </c:extLst>
        </c:ser>
        <c:ser>
          <c:idx val="1"/>
          <c:order val="1"/>
          <c:tx>
            <c:v>Role Model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'Data Entry'!$J$1:$N$1</c:f>
              <c:strCache>
                <c:ptCount val="5"/>
                <c:pt idx="0">
                  <c:v>Knowledge</c:v>
                </c:pt>
                <c:pt idx="1">
                  <c:v>Skillset</c:v>
                </c:pt>
                <c:pt idx="2">
                  <c:v>Length of Service</c:v>
                </c:pt>
                <c:pt idx="3">
                  <c:v>Performance</c:v>
                </c:pt>
                <c:pt idx="4">
                  <c:v>Coverage</c:v>
                </c:pt>
              </c:strCache>
            </c:strRef>
          </c:cat>
          <c:val>
            <c:numRef>
              <c:f>'Data Entry'!$E$111:$I$111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D-40EE-932F-1794528D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13103"/>
        <c:axId val="1852427247"/>
      </c:radarChart>
      <c:catAx>
        <c:axId val="18524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27247"/>
        <c:crosses val="autoZero"/>
        <c:auto val="1"/>
        <c:lblAlgn val="ctr"/>
        <c:lblOffset val="100"/>
        <c:noMultiLvlLbl val="0"/>
      </c:catAx>
      <c:valAx>
        <c:axId val="18524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83284522619527"/>
          <c:y val="6.9444444444444441E-3"/>
          <c:w val="0.64142538975501118"/>
          <c:h val="0.99305555555555558"/>
        </c:manualLayout>
      </c:layout>
      <c:doughnutChart>
        <c:varyColors val="1"/>
        <c:ser>
          <c:idx val="0"/>
          <c:order val="0"/>
          <c:tx>
            <c:v>ACT</c:v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bg2">
                    <a:lumMod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6A0-4F43-908F-1AA7CE445D0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6A0-4F43-908F-1AA7CE445D0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5B-4937-B91E-CC3EE272B656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A0-4F43-908F-1AA7CE445D09}"/>
              </c:ext>
            </c:extLst>
          </c:dPt>
          <c:dLbls>
            <c:delete val="1"/>
          </c:dLbls>
          <c:val>
            <c:numRef>
              <c:f>'Data Entry'!$B$3:$B$6</c:f>
              <c:numCache>
                <c:formatCode>General</c:formatCode>
                <c:ptCount val="4"/>
                <c:pt idx="0">
                  <c:v>2.4</c:v>
                </c:pt>
                <c:pt idx="1">
                  <c:v>4.7999999999999989</c:v>
                </c:pt>
                <c:pt idx="2">
                  <c:v>0.30000000000000071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F43-908F-1AA7CE445D09}"/>
            </c:ext>
          </c:extLst>
        </c:ser>
        <c:ser>
          <c:idx val="1"/>
          <c:order val="1"/>
          <c:tx>
            <c:v>FCT</c:v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F-66A0-4F43-908F-1AA7CE445D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6A0-4F43-908F-1AA7CE445D0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6A0-4F43-908F-1AA7CE445D0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6A0-4F43-908F-1AA7CE445D0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6A0-4F43-908F-1AA7CE445D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6A0-4F43-908F-1AA7CE445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A0-4F43-908F-1AA7CE445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'Data Entry'!$C$3:$C$6</c:f>
              <c:numCache>
                <c:formatCode>General</c:formatCode>
                <c:ptCount val="4"/>
                <c:pt idx="0">
                  <c:v>7.1999999999999984</c:v>
                </c:pt>
                <c:pt idx="1">
                  <c:v>0</c:v>
                </c:pt>
                <c:pt idx="2">
                  <c:v>0.30000000000000071</c:v>
                </c:pt>
                <c:pt idx="3">
                  <c:v>4.7999999999999989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F43-908F-1AA7CE445D09}"/>
            </c:ext>
          </c:extLst>
        </c:ser>
        <c:ser>
          <c:idx val="2"/>
          <c:order val="2"/>
          <c:tx>
            <c:v>PY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E-66A0-4F43-908F-1AA7CE445D0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1D-66A0-4F43-908F-1AA7CE445D0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6A0-4F43-908F-1AA7CE445D0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6A0-4F43-908F-1AA7CE445D0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6A0-4F43-908F-1AA7CE445D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6A0-4F43-908F-1AA7CE445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A0-4F43-908F-1AA7CE445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'Data Entry'!$D$3:$D$6</c:f>
              <c:numCache>
                <c:formatCode>General</c:formatCode>
                <c:ptCount val="4"/>
                <c:pt idx="0">
                  <c:v>7.4999999999999991</c:v>
                </c:pt>
                <c:pt idx="1">
                  <c:v>0</c:v>
                </c:pt>
                <c:pt idx="2">
                  <c:v>0</c:v>
                </c:pt>
                <c:pt idx="3">
                  <c:v>4.9999999999999991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0-4F43-908F-1AA7CE445D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52"/>
        <c:holeSize val="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2" horiz="1" max="12" min="1" page="10" val="12"/>
</file>

<file path=xl/ctrlProps/ctrlProp2.xml><?xml version="1.0" encoding="utf-8"?>
<formControlPr xmlns="http://schemas.microsoft.com/office/spreadsheetml/2009/9/main" objectType="Scroll" dx="22" fmlaLink="F4" horiz="1" max="7" min="1" page="10"/>
</file>

<file path=xl/ctrlProps/ctrlProp3.xml><?xml version="1.0" encoding="utf-8"?>
<formControlPr xmlns="http://schemas.microsoft.com/office/spreadsheetml/2009/9/main" objectType="Scroll" dx="22" fmlaLink="A2" horiz="1" max="7" min="1" page="10" val="4"/>
</file>

<file path=xl/ctrlProps/ctrlProp4.xml><?xml version="1.0" encoding="utf-8"?>
<formControlPr xmlns="http://schemas.microsoft.com/office/spreadsheetml/2009/9/main" objectType="Scroll" dx="22" fmlaLink="'Data Entry'!$F$2" horiz="1" max="12" min="1" page="10" val="12"/>
</file>

<file path=xl/ctrlProps/ctrlProp5.xml><?xml version="1.0" encoding="utf-8"?>
<formControlPr xmlns="http://schemas.microsoft.com/office/spreadsheetml/2009/9/main" objectType="Scroll" dx="22" fmlaLink="'Data Entry'!$F$4" horiz="1" max="7" min="1" page="10"/>
</file>

<file path=xl/ctrlProps/ctrlProp6.xml><?xml version="1.0" encoding="utf-8"?>
<formControlPr xmlns="http://schemas.microsoft.com/office/spreadsheetml/2009/9/main" objectType="Scroll" dx="22" fmlaLink="'Data Entry'!$F$2" horiz="1" max="12" min="1" page="10" val="12"/>
</file>

<file path=xl/ctrlProps/ctrlProp7.xml><?xml version="1.0" encoding="utf-8"?>
<formControlPr xmlns="http://schemas.microsoft.com/office/spreadsheetml/2009/9/main" objectType="Scroll" dx="22" fmlaLink="$C$6" horiz="1" max="6" min="1" page="10"/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DB75C22-D727-4008-BDDA-3BCDEC1B78C1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6B391D5-7E3C-4CB0-8FD6-8C3B3B574933}">
      <dgm:prSet phldrT="[Text]"/>
      <dgm:spPr/>
      <dgm:t>
        <a:bodyPr/>
        <a:lstStyle/>
        <a:p>
          <a:r>
            <a:rPr lang="en-US"/>
            <a:t>ASEAN Sales Leader</a:t>
          </a:r>
        </a:p>
      </dgm:t>
    </dgm:pt>
    <dgm:pt modelId="{81DF37F1-1F53-4F5A-A94C-CE36D8E5AF33}" type="parTrans" cxnId="{6F512C6E-1B4B-4A7D-A6C1-ADB2B76ED924}">
      <dgm:prSet/>
      <dgm:spPr/>
      <dgm:t>
        <a:bodyPr/>
        <a:lstStyle/>
        <a:p>
          <a:endParaRPr lang="en-US"/>
        </a:p>
      </dgm:t>
    </dgm:pt>
    <dgm:pt modelId="{04CD2C82-9CE4-4B05-9740-2A97E12EFF2C}" type="sibTrans" cxnId="{6F512C6E-1B4B-4A7D-A6C1-ADB2B76ED924}">
      <dgm:prSet/>
      <dgm:spPr/>
      <dgm:t>
        <a:bodyPr/>
        <a:lstStyle/>
        <a:p>
          <a:endParaRPr lang="en-US"/>
        </a:p>
      </dgm:t>
    </dgm:pt>
    <dgm:pt modelId="{2C639C66-AEA6-4475-996D-845128F5EF89}" type="asst">
      <dgm:prSet phldrT="[Text]"/>
      <dgm:spPr/>
      <dgm:t>
        <a:bodyPr/>
        <a:lstStyle/>
        <a:p>
          <a:r>
            <a:rPr lang="en-US"/>
            <a:t>Business Partner</a:t>
          </a:r>
        </a:p>
      </dgm:t>
    </dgm:pt>
    <dgm:pt modelId="{CA7EDC7D-AEEF-4C83-BD9D-63F82711ED00}" type="parTrans" cxnId="{68F59B33-3640-449F-9646-F844E0A35B89}">
      <dgm:prSet/>
      <dgm:spPr/>
      <dgm:t>
        <a:bodyPr/>
        <a:lstStyle/>
        <a:p>
          <a:endParaRPr lang="en-US"/>
        </a:p>
      </dgm:t>
    </dgm:pt>
    <dgm:pt modelId="{78847B03-7B60-4A27-8BDB-C49A344F072A}" type="sibTrans" cxnId="{68F59B33-3640-449F-9646-F844E0A35B89}">
      <dgm:prSet/>
      <dgm:spPr/>
      <dgm:t>
        <a:bodyPr/>
        <a:lstStyle/>
        <a:p>
          <a:endParaRPr lang="en-US"/>
        </a:p>
      </dgm:t>
    </dgm:pt>
    <dgm:pt modelId="{7D4E8813-8739-4582-8B88-B26F3A0E252F}">
      <dgm:prSet phldrT="[Text]"/>
      <dgm:spPr/>
      <dgm:t>
        <a:bodyPr/>
        <a:lstStyle/>
        <a:p>
          <a:r>
            <a:rPr lang="en-US"/>
            <a:t>Singapore Sales</a:t>
          </a:r>
        </a:p>
      </dgm:t>
    </dgm:pt>
    <dgm:pt modelId="{EA345F8A-316B-42A3-8D64-33B51468216F}" type="parTrans" cxnId="{07D0AE78-F1B3-4206-A505-7FA1CEACF3C6}">
      <dgm:prSet/>
      <dgm:spPr/>
      <dgm:t>
        <a:bodyPr/>
        <a:lstStyle/>
        <a:p>
          <a:endParaRPr lang="en-US"/>
        </a:p>
      </dgm:t>
    </dgm:pt>
    <dgm:pt modelId="{46079AF8-49B6-46F5-99C3-86C4A42DBC4D}" type="sibTrans" cxnId="{07D0AE78-F1B3-4206-A505-7FA1CEACF3C6}">
      <dgm:prSet/>
      <dgm:spPr/>
      <dgm:t>
        <a:bodyPr/>
        <a:lstStyle/>
        <a:p>
          <a:endParaRPr lang="en-US"/>
        </a:p>
      </dgm:t>
    </dgm:pt>
    <dgm:pt modelId="{CD6DFFDF-ED9C-4217-A393-CFB859EBF1AB}">
      <dgm:prSet phldrT="[Text]"/>
      <dgm:spPr/>
      <dgm:t>
        <a:bodyPr/>
        <a:lstStyle/>
        <a:p>
          <a:r>
            <a:rPr lang="en-US"/>
            <a:t>Malaysia Sales</a:t>
          </a:r>
        </a:p>
      </dgm:t>
    </dgm:pt>
    <dgm:pt modelId="{241895F3-EAA0-48FA-B3F3-301802C7CDFC}" type="parTrans" cxnId="{7B4681C1-C14F-4C6F-872D-59597FD352BB}">
      <dgm:prSet/>
      <dgm:spPr/>
      <dgm:t>
        <a:bodyPr/>
        <a:lstStyle/>
        <a:p>
          <a:endParaRPr lang="en-US"/>
        </a:p>
      </dgm:t>
    </dgm:pt>
    <dgm:pt modelId="{C4D7FEF6-18A7-476C-B36D-1D85465FECE4}" type="sibTrans" cxnId="{7B4681C1-C14F-4C6F-872D-59597FD352BB}">
      <dgm:prSet/>
      <dgm:spPr/>
      <dgm:t>
        <a:bodyPr/>
        <a:lstStyle/>
        <a:p>
          <a:endParaRPr lang="en-US"/>
        </a:p>
      </dgm:t>
    </dgm:pt>
    <dgm:pt modelId="{5637FF10-D6B3-4DB7-8B52-D003117FB102}">
      <dgm:prSet phldrT="[Text]"/>
      <dgm:spPr/>
      <dgm:t>
        <a:bodyPr/>
        <a:lstStyle/>
        <a:p>
          <a:r>
            <a:rPr lang="en-US"/>
            <a:t>Thailand Sales</a:t>
          </a:r>
        </a:p>
      </dgm:t>
    </dgm:pt>
    <dgm:pt modelId="{49708500-93C7-41E7-A79A-286CD81DB55C}" type="parTrans" cxnId="{FA349EE4-CD58-4C71-B1F0-4E8EB957E7D7}">
      <dgm:prSet/>
      <dgm:spPr/>
      <dgm:t>
        <a:bodyPr/>
        <a:lstStyle/>
        <a:p>
          <a:endParaRPr lang="en-US"/>
        </a:p>
      </dgm:t>
    </dgm:pt>
    <dgm:pt modelId="{4F5B8BCE-7DC2-48EE-9338-51F94FE6B7D9}" type="sibTrans" cxnId="{FA349EE4-CD58-4C71-B1F0-4E8EB957E7D7}">
      <dgm:prSet/>
      <dgm:spPr/>
      <dgm:t>
        <a:bodyPr/>
        <a:lstStyle/>
        <a:p>
          <a:endParaRPr lang="en-US"/>
        </a:p>
      </dgm:t>
    </dgm:pt>
    <dgm:pt modelId="{E8E66980-B776-4413-9BFA-F80904F40C99}">
      <dgm:prSet phldrT="[Text]"/>
      <dgm:spPr/>
      <dgm:t>
        <a:bodyPr/>
        <a:lstStyle/>
        <a:p>
          <a:r>
            <a:rPr lang="en-US"/>
            <a:t>Vietnam Sales</a:t>
          </a:r>
        </a:p>
      </dgm:t>
    </dgm:pt>
    <dgm:pt modelId="{AAE8A9F7-0CE2-49AC-899A-337A84334252}" type="parTrans" cxnId="{22B670AB-3396-45CA-BCC5-AAEF2BAE54D8}">
      <dgm:prSet/>
      <dgm:spPr/>
      <dgm:t>
        <a:bodyPr/>
        <a:lstStyle/>
        <a:p>
          <a:endParaRPr lang="en-US"/>
        </a:p>
      </dgm:t>
    </dgm:pt>
    <dgm:pt modelId="{A7B3609B-A624-48F8-A7BB-D05A07983140}" type="sibTrans" cxnId="{22B670AB-3396-45CA-BCC5-AAEF2BAE54D8}">
      <dgm:prSet/>
      <dgm:spPr/>
      <dgm:t>
        <a:bodyPr/>
        <a:lstStyle/>
        <a:p>
          <a:endParaRPr lang="en-US"/>
        </a:p>
      </dgm:t>
    </dgm:pt>
    <dgm:pt modelId="{3A2AC71A-6621-4378-BC81-BA82F837FEDA}">
      <dgm:prSet phldrT="[Text]"/>
      <dgm:spPr/>
      <dgm:t>
        <a:bodyPr/>
        <a:lstStyle/>
        <a:p>
          <a:r>
            <a:rPr lang="en-US"/>
            <a:t>Philippines Sales</a:t>
          </a:r>
        </a:p>
      </dgm:t>
    </dgm:pt>
    <dgm:pt modelId="{F696C8E3-4339-4934-80AB-FC2B05DC6F02}" type="parTrans" cxnId="{5EA154BB-5543-4696-920B-0C11216A4879}">
      <dgm:prSet/>
      <dgm:spPr/>
      <dgm:t>
        <a:bodyPr/>
        <a:lstStyle/>
        <a:p>
          <a:endParaRPr lang="en-US"/>
        </a:p>
      </dgm:t>
    </dgm:pt>
    <dgm:pt modelId="{85D61351-A13C-4AD9-8AE2-5D02B5DB0397}" type="sibTrans" cxnId="{5EA154BB-5543-4696-920B-0C11216A4879}">
      <dgm:prSet/>
      <dgm:spPr/>
      <dgm:t>
        <a:bodyPr/>
        <a:lstStyle/>
        <a:p>
          <a:endParaRPr lang="en-US"/>
        </a:p>
      </dgm:t>
    </dgm:pt>
    <dgm:pt modelId="{5F3A91E4-A2BB-4D4E-A5DD-C451B2E2AC4B}">
      <dgm:prSet phldrT="[Text]"/>
      <dgm:spPr/>
      <dgm:t>
        <a:bodyPr/>
        <a:lstStyle/>
        <a:p>
          <a:r>
            <a:rPr lang="en-US"/>
            <a:t>Indonesia Sales</a:t>
          </a:r>
        </a:p>
      </dgm:t>
    </dgm:pt>
    <dgm:pt modelId="{77E0CC6F-E7FC-4780-B838-15E4145ED43D}" type="parTrans" cxnId="{10AEAF17-E970-4103-8FAE-AB435A849849}">
      <dgm:prSet/>
      <dgm:spPr/>
      <dgm:t>
        <a:bodyPr/>
        <a:lstStyle/>
        <a:p>
          <a:endParaRPr lang="en-US"/>
        </a:p>
      </dgm:t>
    </dgm:pt>
    <dgm:pt modelId="{5A1A1776-7311-48EC-8A2D-553A0206A143}" type="sibTrans" cxnId="{10AEAF17-E970-4103-8FAE-AB435A849849}">
      <dgm:prSet/>
      <dgm:spPr/>
      <dgm:t>
        <a:bodyPr/>
        <a:lstStyle/>
        <a:p>
          <a:endParaRPr lang="en-US"/>
        </a:p>
      </dgm:t>
    </dgm:pt>
    <dgm:pt modelId="{F68C07B7-0BF8-4DDB-A5C4-1130B1FDEE6E}" type="pres">
      <dgm:prSet presAssocID="{6DB75C22-D727-4008-BDDA-3BCDEC1B78C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20AEB825-91BB-40B0-84CE-0320CD8B5F5D}" type="pres">
      <dgm:prSet presAssocID="{96B391D5-7E3C-4CB0-8FD6-8C3B3B574933}" presName="hierRoot1" presStyleCnt="0">
        <dgm:presLayoutVars>
          <dgm:hierBranch val="init"/>
        </dgm:presLayoutVars>
      </dgm:prSet>
      <dgm:spPr/>
    </dgm:pt>
    <dgm:pt modelId="{C7E83CDA-5528-41A0-83E1-5B6D71297D80}" type="pres">
      <dgm:prSet presAssocID="{96B391D5-7E3C-4CB0-8FD6-8C3B3B574933}" presName="rootComposite1" presStyleCnt="0"/>
      <dgm:spPr/>
    </dgm:pt>
    <dgm:pt modelId="{7DA99632-F544-4AB5-A54C-12121F4C76AA}" type="pres">
      <dgm:prSet presAssocID="{96B391D5-7E3C-4CB0-8FD6-8C3B3B574933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31E113E-13FF-446B-8F68-925EF78B06DE}" type="pres">
      <dgm:prSet presAssocID="{96B391D5-7E3C-4CB0-8FD6-8C3B3B574933}" presName="rootPict1" presStyleLbl="alignImgPlace1" presStyleIdx="0" presStyleCnt="8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94BF865D-C2B4-479E-9AF9-8492122EC2BB}" type="pres">
      <dgm:prSet presAssocID="{96B391D5-7E3C-4CB0-8FD6-8C3B3B574933}" presName="rootConnector1" presStyleLbl="node1" presStyleIdx="0" presStyleCnt="0"/>
      <dgm:spPr/>
      <dgm:t>
        <a:bodyPr/>
        <a:lstStyle/>
        <a:p>
          <a:endParaRPr lang="en-US"/>
        </a:p>
      </dgm:t>
    </dgm:pt>
    <dgm:pt modelId="{1B6407C2-7EFD-46FF-9634-6096E4EADE8C}" type="pres">
      <dgm:prSet presAssocID="{96B391D5-7E3C-4CB0-8FD6-8C3B3B574933}" presName="hierChild2" presStyleCnt="0"/>
      <dgm:spPr/>
    </dgm:pt>
    <dgm:pt modelId="{0C3EB1B0-9178-4DA9-9596-927991E6C37E}" type="pres">
      <dgm:prSet presAssocID="{EA345F8A-316B-42A3-8D64-33B51468216F}" presName="Name37" presStyleLbl="parChTrans1D2" presStyleIdx="0" presStyleCnt="7"/>
      <dgm:spPr/>
      <dgm:t>
        <a:bodyPr/>
        <a:lstStyle/>
        <a:p>
          <a:endParaRPr lang="en-US"/>
        </a:p>
      </dgm:t>
    </dgm:pt>
    <dgm:pt modelId="{C799E6B7-8AC8-4A5C-9D34-86B822D296EE}" type="pres">
      <dgm:prSet presAssocID="{7D4E8813-8739-4582-8B88-B26F3A0E252F}" presName="hierRoot2" presStyleCnt="0">
        <dgm:presLayoutVars>
          <dgm:hierBranch val="init"/>
        </dgm:presLayoutVars>
      </dgm:prSet>
      <dgm:spPr/>
    </dgm:pt>
    <dgm:pt modelId="{7B28CA75-1BE0-4E79-9207-9CB3A4D507A9}" type="pres">
      <dgm:prSet presAssocID="{7D4E8813-8739-4582-8B88-B26F3A0E252F}" presName="rootComposite" presStyleCnt="0"/>
      <dgm:spPr/>
    </dgm:pt>
    <dgm:pt modelId="{3F014F12-4BB5-434F-932A-97A06C9F29F4}" type="pres">
      <dgm:prSet presAssocID="{7D4E8813-8739-4582-8B88-B26F3A0E252F}" presName="rootText" presStyleLbl="node2" presStyleIdx="0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EF3EC0C-1408-41EC-B25D-F2F43033A1B7}" type="pres">
      <dgm:prSet presAssocID="{7D4E8813-8739-4582-8B88-B26F3A0E252F}" presName="rootPict" presStyleLbl="alignImgPlace1" presStyleIdx="1" presStyleCnt="8"/>
      <dgm:spPr>
        <a:blipFill rotWithShape="1">
          <a:blip xmlns:r="http://schemas.openxmlformats.org/officeDocument/2006/relationships" r:embed="rId2"/>
          <a:stretch>
            <a:fillRect/>
          </a:stretch>
        </a:blipFill>
      </dgm:spPr>
    </dgm:pt>
    <dgm:pt modelId="{AA21D522-2345-437E-B56E-A53747839CD1}" type="pres">
      <dgm:prSet presAssocID="{7D4E8813-8739-4582-8B88-B26F3A0E252F}" presName="rootConnector" presStyleLbl="node2" presStyleIdx="0" presStyleCnt="6"/>
      <dgm:spPr/>
      <dgm:t>
        <a:bodyPr/>
        <a:lstStyle/>
        <a:p>
          <a:endParaRPr lang="en-US"/>
        </a:p>
      </dgm:t>
    </dgm:pt>
    <dgm:pt modelId="{D97FC69D-3C7A-4EF2-92BC-46C026C43094}" type="pres">
      <dgm:prSet presAssocID="{7D4E8813-8739-4582-8B88-B26F3A0E252F}" presName="hierChild4" presStyleCnt="0"/>
      <dgm:spPr/>
    </dgm:pt>
    <dgm:pt modelId="{A44076BE-57F8-4A54-BD8E-86E8D57C8C04}" type="pres">
      <dgm:prSet presAssocID="{7D4E8813-8739-4582-8B88-B26F3A0E252F}" presName="hierChild5" presStyleCnt="0"/>
      <dgm:spPr/>
    </dgm:pt>
    <dgm:pt modelId="{51AE67D3-FB40-4EA6-8752-CBD62B32A87B}" type="pres">
      <dgm:prSet presAssocID="{241895F3-EAA0-48FA-B3F3-301802C7CDFC}" presName="Name37" presStyleLbl="parChTrans1D2" presStyleIdx="1" presStyleCnt="7"/>
      <dgm:spPr/>
      <dgm:t>
        <a:bodyPr/>
        <a:lstStyle/>
        <a:p>
          <a:endParaRPr lang="en-US"/>
        </a:p>
      </dgm:t>
    </dgm:pt>
    <dgm:pt modelId="{316A9289-8806-402C-A3D0-AF9BFA479A93}" type="pres">
      <dgm:prSet presAssocID="{CD6DFFDF-ED9C-4217-A393-CFB859EBF1AB}" presName="hierRoot2" presStyleCnt="0">
        <dgm:presLayoutVars>
          <dgm:hierBranch val="init"/>
        </dgm:presLayoutVars>
      </dgm:prSet>
      <dgm:spPr/>
    </dgm:pt>
    <dgm:pt modelId="{1A65AB17-5E50-46E0-A46F-01C18B1C686D}" type="pres">
      <dgm:prSet presAssocID="{CD6DFFDF-ED9C-4217-A393-CFB859EBF1AB}" presName="rootComposite" presStyleCnt="0"/>
      <dgm:spPr/>
    </dgm:pt>
    <dgm:pt modelId="{A07F5009-9A51-4687-8F81-B2D37C80ACC1}" type="pres">
      <dgm:prSet presAssocID="{CD6DFFDF-ED9C-4217-A393-CFB859EBF1AB}" presName="rootText" presStyleLbl="node2" presStyleIdx="1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25296E9-24E4-445D-82CF-E069930E277A}" type="pres">
      <dgm:prSet presAssocID="{CD6DFFDF-ED9C-4217-A393-CFB859EBF1AB}" presName="rootPict" presStyleLbl="alignImgPlace1" presStyleIdx="2" presStyleCnt="8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8A238689-A0A5-4C92-AA1D-71EA70D8CE5D}" type="pres">
      <dgm:prSet presAssocID="{CD6DFFDF-ED9C-4217-A393-CFB859EBF1AB}" presName="rootConnector" presStyleLbl="node2" presStyleIdx="1" presStyleCnt="6"/>
      <dgm:spPr/>
      <dgm:t>
        <a:bodyPr/>
        <a:lstStyle/>
        <a:p>
          <a:endParaRPr lang="en-US"/>
        </a:p>
      </dgm:t>
    </dgm:pt>
    <dgm:pt modelId="{84C5813B-D26C-47C5-AB0D-9E1491BF8E72}" type="pres">
      <dgm:prSet presAssocID="{CD6DFFDF-ED9C-4217-A393-CFB859EBF1AB}" presName="hierChild4" presStyleCnt="0"/>
      <dgm:spPr/>
    </dgm:pt>
    <dgm:pt modelId="{819C0F15-E41D-4AF1-9B06-C3B266181807}" type="pres">
      <dgm:prSet presAssocID="{CD6DFFDF-ED9C-4217-A393-CFB859EBF1AB}" presName="hierChild5" presStyleCnt="0"/>
      <dgm:spPr/>
    </dgm:pt>
    <dgm:pt modelId="{1930A94A-EC3E-4DA3-9775-D49311B2AB65}" type="pres">
      <dgm:prSet presAssocID="{49708500-93C7-41E7-A79A-286CD81DB55C}" presName="Name37" presStyleLbl="parChTrans1D2" presStyleIdx="2" presStyleCnt="7"/>
      <dgm:spPr/>
      <dgm:t>
        <a:bodyPr/>
        <a:lstStyle/>
        <a:p>
          <a:endParaRPr lang="en-US"/>
        </a:p>
      </dgm:t>
    </dgm:pt>
    <dgm:pt modelId="{D83A65CC-29AA-40A4-9215-EF4B9F935DE6}" type="pres">
      <dgm:prSet presAssocID="{5637FF10-D6B3-4DB7-8B52-D003117FB102}" presName="hierRoot2" presStyleCnt="0">
        <dgm:presLayoutVars>
          <dgm:hierBranch val="init"/>
        </dgm:presLayoutVars>
      </dgm:prSet>
      <dgm:spPr/>
    </dgm:pt>
    <dgm:pt modelId="{F67D022F-587A-48A5-AED7-976EA2367141}" type="pres">
      <dgm:prSet presAssocID="{5637FF10-D6B3-4DB7-8B52-D003117FB102}" presName="rootComposite" presStyleCnt="0"/>
      <dgm:spPr/>
    </dgm:pt>
    <dgm:pt modelId="{2780635E-2C2D-4636-A5ED-2EDC493EDE0D}" type="pres">
      <dgm:prSet presAssocID="{5637FF10-D6B3-4DB7-8B52-D003117FB102}" presName="rootText" presStyleLbl="node2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D6A4DB4-B064-4111-BAA1-E7C52CEA3FB9}" type="pres">
      <dgm:prSet presAssocID="{5637FF10-D6B3-4DB7-8B52-D003117FB102}" presName="rootPict" presStyleLbl="alignImgPlace1" presStyleIdx="3" presStyleCnt="8"/>
      <dgm:spPr>
        <a:blipFill rotWithShape="1">
          <a:blip xmlns:r="http://schemas.openxmlformats.org/officeDocument/2006/relationships" r:embed="rId4"/>
          <a:stretch>
            <a:fillRect/>
          </a:stretch>
        </a:blipFill>
      </dgm:spPr>
    </dgm:pt>
    <dgm:pt modelId="{5AB8B87E-AD30-4A24-BB66-5FDEE4AA816C}" type="pres">
      <dgm:prSet presAssocID="{5637FF10-D6B3-4DB7-8B52-D003117FB102}" presName="rootConnector" presStyleLbl="node2" presStyleIdx="2" presStyleCnt="6"/>
      <dgm:spPr/>
      <dgm:t>
        <a:bodyPr/>
        <a:lstStyle/>
        <a:p>
          <a:endParaRPr lang="en-US"/>
        </a:p>
      </dgm:t>
    </dgm:pt>
    <dgm:pt modelId="{F7E2EBC2-2CD6-446F-B497-717A331472FF}" type="pres">
      <dgm:prSet presAssocID="{5637FF10-D6B3-4DB7-8B52-D003117FB102}" presName="hierChild4" presStyleCnt="0"/>
      <dgm:spPr/>
    </dgm:pt>
    <dgm:pt modelId="{D092CA5C-4D1D-46AB-92F0-AA7A8509B70C}" type="pres">
      <dgm:prSet presAssocID="{5637FF10-D6B3-4DB7-8B52-D003117FB102}" presName="hierChild5" presStyleCnt="0"/>
      <dgm:spPr/>
    </dgm:pt>
    <dgm:pt modelId="{4AAD8DED-520C-4BBE-8B82-D021DBB9F321}" type="pres">
      <dgm:prSet presAssocID="{F696C8E3-4339-4934-80AB-FC2B05DC6F02}" presName="Name37" presStyleLbl="parChTrans1D2" presStyleIdx="3" presStyleCnt="7"/>
      <dgm:spPr/>
      <dgm:t>
        <a:bodyPr/>
        <a:lstStyle/>
        <a:p>
          <a:endParaRPr lang="en-US"/>
        </a:p>
      </dgm:t>
    </dgm:pt>
    <dgm:pt modelId="{69042C01-1004-449A-AE7D-86CCF8A35E34}" type="pres">
      <dgm:prSet presAssocID="{3A2AC71A-6621-4378-BC81-BA82F837FEDA}" presName="hierRoot2" presStyleCnt="0">
        <dgm:presLayoutVars>
          <dgm:hierBranch val="init"/>
        </dgm:presLayoutVars>
      </dgm:prSet>
      <dgm:spPr/>
    </dgm:pt>
    <dgm:pt modelId="{D5487EF7-0240-4E81-8575-3251A82F48D1}" type="pres">
      <dgm:prSet presAssocID="{3A2AC71A-6621-4378-BC81-BA82F837FEDA}" presName="rootComposite" presStyleCnt="0"/>
      <dgm:spPr/>
    </dgm:pt>
    <dgm:pt modelId="{F810AB6B-4349-47EB-9AD5-A5D9C2050AD1}" type="pres">
      <dgm:prSet presAssocID="{3A2AC71A-6621-4378-BC81-BA82F837FEDA}" presName="rootText" presStyleLbl="node2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238A0BE-AEA5-427D-8594-E214DDBD1E3A}" type="pres">
      <dgm:prSet presAssocID="{3A2AC71A-6621-4378-BC81-BA82F837FEDA}" presName="rootPict" presStyleLbl="alignImgPlace1" presStyleIdx="4" presStyleCnt="8"/>
      <dgm:spPr>
        <a:blipFill rotWithShape="1">
          <a:blip xmlns:r="http://schemas.openxmlformats.org/officeDocument/2006/relationships" r:embed="rId5"/>
          <a:stretch>
            <a:fillRect/>
          </a:stretch>
        </a:blipFill>
      </dgm:spPr>
    </dgm:pt>
    <dgm:pt modelId="{81612B72-B14F-4673-A3CD-248611DB49CE}" type="pres">
      <dgm:prSet presAssocID="{3A2AC71A-6621-4378-BC81-BA82F837FEDA}" presName="rootConnector" presStyleLbl="node2" presStyleIdx="3" presStyleCnt="6"/>
      <dgm:spPr/>
      <dgm:t>
        <a:bodyPr/>
        <a:lstStyle/>
        <a:p>
          <a:endParaRPr lang="en-US"/>
        </a:p>
      </dgm:t>
    </dgm:pt>
    <dgm:pt modelId="{0D535196-D937-4B0E-A230-899CC6E5A9DF}" type="pres">
      <dgm:prSet presAssocID="{3A2AC71A-6621-4378-BC81-BA82F837FEDA}" presName="hierChild4" presStyleCnt="0"/>
      <dgm:spPr/>
    </dgm:pt>
    <dgm:pt modelId="{2A4B73EC-9751-4911-BB59-EF8B965C28A3}" type="pres">
      <dgm:prSet presAssocID="{3A2AC71A-6621-4378-BC81-BA82F837FEDA}" presName="hierChild5" presStyleCnt="0"/>
      <dgm:spPr/>
    </dgm:pt>
    <dgm:pt modelId="{65269D28-67F7-4003-91F2-E9401E200844}" type="pres">
      <dgm:prSet presAssocID="{77E0CC6F-E7FC-4780-B838-15E4145ED43D}" presName="Name37" presStyleLbl="parChTrans1D2" presStyleIdx="4" presStyleCnt="7"/>
      <dgm:spPr/>
      <dgm:t>
        <a:bodyPr/>
        <a:lstStyle/>
        <a:p>
          <a:endParaRPr lang="en-US"/>
        </a:p>
      </dgm:t>
    </dgm:pt>
    <dgm:pt modelId="{0B7EF170-6769-4A1E-AF64-FC09876216AE}" type="pres">
      <dgm:prSet presAssocID="{5F3A91E4-A2BB-4D4E-A5DD-C451B2E2AC4B}" presName="hierRoot2" presStyleCnt="0">
        <dgm:presLayoutVars>
          <dgm:hierBranch val="init"/>
        </dgm:presLayoutVars>
      </dgm:prSet>
      <dgm:spPr/>
    </dgm:pt>
    <dgm:pt modelId="{F361ADD6-9AC2-43D7-94F2-2F4A9FFF29E8}" type="pres">
      <dgm:prSet presAssocID="{5F3A91E4-A2BB-4D4E-A5DD-C451B2E2AC4B}" presName="rootComposite" presStyleCnt="0"/>
      <dgm:spPr/>
    </dgm:pt>
    <dgm:pt modelId="{04A34868-DBDC-4735-98E7-D8AA0656F97C}" type="pres">
      <dgm:prSet presAssocID="{5F3A91E4-A2BB-4D4E-A5DD-C451B2E2AC4B}" presName="rootText" presStyleLbl="node2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87EC378-DA44-40B6-B7FA-C98201F2D7C8}" type="pres">
      <dgm:prSet presAssocID="{5F3A91E4-A2BB-4D4E-A5DD-C451B2E2AC4B}" presName="rootPict" presStyleLbl="alignImgPlace1" presStyleIdx="5" presStyleCnt="8"/>
      <dgm:spPr>
        <a:blipFill rotWithShape="1">
          <a:blip xmlns:r="http://schemas.openxmlformats.org/officeDocument/2006/relationships" r:embed="rId6"/>
          <a:stretch>
            <a:fillRect/>
          </a:stretch>
        </a:blipFill>
      </dgm:spPr>
    </dgm:pt>
    <dgm:pt modelId="{07B8F640-7BFD-439F-BE50-2A5421F794BC}" type="pres">
      <dgm:prSet presAssocID="{5F3A91E4-A2BB-4D4E-A5DD-C451B2E2AC4B}" presName="rootConnector" presStyleLbl="node2" presStyleIdx="4" presStyleCnt="6"/>
      <dgm:spPr/>
      <dgm:t>
        <a:bodyPr/>
        <a:lstStyle/>
        <a:p>
          <a:endParaRPr lang="en-US"/>
        </a:p>
      </dgm:t>
    </dgm:pt>
    <dgm:pt modelId="{8C276E3E-E8B0-4221-8EAD-6F91EC6C3863}" type="pres">
      <dgm:prSet presAssocID="{5F3A91E4-A2BB-4D4E-A5DD-C451B2E2AC4B}" presName="hierChild4" presStyleCnt="0"/>
      <dgm:spPr/>
    </dgm:pt>
    <dgm:pt modelId="{FCCB83FE-9FBC-418A-88D8-508E7E3F019D}" type="pres">
      <dgm:prSet presAssocID="{5F3A91E4-A2BB-4D4E-A5DD-C451B2E2AC4B}" presName="hierChild5" presStyleCnt="0"/>
      <dgm:spPr/>
    </dgm:pt>
    <dgm:pt modelId="{51A00E9A-AB2A-4273-9DFB-8C2B00D02957}" type="pres">
      <dgm:prSet presAssocID="{AAE8A9F7-0CE2-49AC-899A-337A84334252}" presName="Name37" presStyleLbl="parChTrans1D2" presStyleIdx="5" presStyleCnt="7"/>
      <dgm:spPr/>
      <dgm:t>
        <a:bodyPr/>
        <a:lstStyle/>
        <a:p>
          <a:endParaRPr lang="en-US"/>
        </a:p>
      </dgm:t>
    </dgm:pt>
    <dgm:pt modelId="{D2483454-DAD7-4094-AE6F-253CD925D02F}" type="pres">
      <dgm:prSet presAssocID="{E8E66980-B776-4413-9BFA-F80904F40C99}" presName="hierRoot2" presStyleCnt="0">
        <dgm:presLayoutVars>
          <dgm:hierBranch val="init"/>
        </dgm:presLayoutVars>
      </dgm:prSet>
      <dgm:spPr/>
    </dgm:pt>
    <dgm:pt modelId="{A1343187-694E-4353-9A84-F8B4708D24F6}" type="pres">
      <dgm:prSet presAssocID="{E8E66980-B776-4413-9BFA-F80904F40C99}" presName="rootComposite" presStyleCnt="0"/>
      <dgm:spPr/>
    </dgm:pt>
    <dgm:pt modelId="{BCE58824-4551-4390-BF15-C922E9E0B684}" type="pres">
      <dgm:prSet presAssocID="{E8E66980-B776-4413-9BFA-F80904F40C99}" presName="rootText" presStyleLbl="node2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E28CA6E-FF08-41D0-A275-1317CF06FA51}" type="pres">
      <dgm:prSet presAssocID="{E8E66980-B776-4413-9BFA-F80904F40C99}" presName="rootPict" presStyleLbl="alignImgPlace1" presStyleIdx="6" presStyleCnt="8"/>
      <dgm:spPr>
        <a:blipFill rotWithShape="1">
          <a:blip xmlns:r="http://schemas.openxmlformats.org/officeDocument/2006/relationships" r:embed="rId7"/>
          <a:stretch>
            <a:fillRect/>
          </a:stretch>
        </a:blipFill>
      </dgm:spPr>
    </dgm:pt>
    <dgm:pt modelId="{70DCCF4A-8A9B-40E6-B057-CBD6ED2EC22B}" type="pres">
      <dgm:prSet presAssocID="{E8E66980-B776-4413-9BFA-F80904F40C99}" presName="rootConnector" presStyleLbl="node2" presStyleIdx="5" presStyleCnt="6"/>
      <dgm:spPr/>
      <dgm:t>
        <a:bodyPr/>
        <a:lstStyle/>
        <a:p>
          <a:endParaRPr lang="en-US"/>
        </a:p>
      </dgm:t>
    </dgm:pt>
    <dgm:pt modelId="{844A9E1B-F7C6-44B6-8EAF-DFB5E151725E}" type="pres">
      <dgm:prSet presAssocID="{E8E66980-B776-4413-9BFA-F80904F40C99}" presName="hierChild4" presStyleCnt="0"/>
      <dgm:spPr/>
    </dgm:pt>
    <dgm:pt modelId="{697C586C-7A59-49E7-9885-5184A20A3836}" type="pres">
      <dgm:prSet presAssocID="{E8E66980-B776-4413-9BFA-F80904F40C99}" presName="hierChild5" presStyleCnt="0"/>
      <dgm:spPr/>
    </dgm:pt>
    <dgm:pt modelId="{549BD67B-563A-449A-995A-6446B05716A5}" type="pres">
      <dgm:prSet presAssocID="{96B391D5-7E3C-4CB0-8FD6-8C3B3B574933}" presName="hierChild3" presStyleCnt="0"/>
      <dgm:spPr/>
    </dgm:pt>
    <dgm:pt modelId="{A30E04DB-FAFB-4E22-B54E-1C3E94A3CF6E}" type="pres">
      <dgm:prSet presAssocID="{CA7EDC7D-AEEF-4C83-BD9D-63F82711ED00}" presName="Name111" presStyleLbl="parChTrans1D2" presStyleIdx="6" presStyleCnt="7"/>
      <dgm:spPr/>
      <dgm:t>
        <a:bodyPr/>
        <a:lstStyle/>
        <a:p>
          <a:endParaRPr lang="en-US"/>
        </a:p>
      </dgm:t>
    </dgm:pt>
    <dgm:pt modelId="{8E24F4B7-8BE2-47C6-BED9-51C48DD3CFDD}" type="pres">
      <dgm:prSet presAssocID="{2C639C66-AEA6-4475-996D-845128F5EF89}" presName="hierRoot3" presStyleCnt="0">
        <dgm:presLayoutVars>
          <dgm:hierBranch val="init"/>
        </dgm:presLayoutVars>
      </dgm:prSet>
      <dgm:spPr/>
    </dgm:pt>
    <dgm:pt modelId="{7A1AE16E-25F0-4D3C-BDE3-FD163803F743}" type="pres">
      <dgm:prSet presAssocID="{2C639C66-AEA6-4475-996D-845128F5EF89}" presName="rootComposite3" presStyleCnt="0"/>
      <dgm:spPr/>
    </dgm:pt>
    <dgm:pt modelId="{5B3CA0AD-E636-4EA1-9C13-CD72EE8C749F}" type="pres">
      <dgm:prSet presAssocID="{2C639C66-AEA6-4475-996D-845128F5EF89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21BFD1C-E1A8-4D6B-AA6A-F078245490F2}" type="pres">
      <dgm:prSet presAssocID="{2C639C66-AEA6-4475-996D-845128F5EF89}" presName="rootPict3" presStyleLbl="alignImgPlace1" presStyleIdx="7" presStyleCnt="8"/>
      <dgm:spPr>
        <a:blipFill rotWithShape="1">
          <a:blip xmlns:r="http://schemas.openxmlformats.org/officeDocument/2006/relationships" r:embed="rId8"/>
          <a:stretch>
            <a:fillRect/>
          </a:stretch>
        </a:blipFill>
      </dgm:spPr>
    </dgm:pt>
    <dgm:pt modelId="{7767C1FA-A110-48F4-AAE0-BEC49A77A8E6}" type="pres">
      <dgm:prSet presAssocID="{2C639C66-AEA6-4475-996D-845128F5EF89}" presName="rootConnector3" presStyleLbl="asst1" presStyleIdx="0" presStyleCnt="1"/>
      <dgm:spPr/>
      <dgm:t>
        <a:bodyPr/>
        <a:lstStyle/>
        <a:p>
          <a:endParaRPr lang="en-US"/>
        </a:p>
      </dgm:t>
    </dgm:pt>
    <dgm:pt modelId="{03FD728B-00FD-44DB-8144-9B4931331BE2}" type="pres">
      <dgm:prSet presAssocID="{2C639C66-AEA6-4475-996D-845128F5EF89}" presName="hierChild6" presStyleCnt="0"/>
      <dgm:spPr/>
    </dgm:pt>
    <dgm:pt modelId="{FB0356AA-368C-43C2-8679-0DE961CACEA2}" type="pres">
      <dgm:prSet presAssocID="{2C639C66-AEA6-4475-996D-845128F5EF89}" presName="hierChild7" presStyleCnt="0"/>
      <dgm:spPr/>
    </dgm:pt>
  </dgm:ptLst>
  <dgm:cxnLst>
    <dgm:cxn modelId="{68F59B33-3640-449F-9646-F844E0A35B89}" srcId="{96B391D5-7E3C-4CB0-8FD6-8C3B3B574933}" destId="{2C639C66-AEA6-4475-996D-845128F5EF89}" srcOrd="0" destOrd="0" parTransId="{CA7EDC7D-AEEF-4C83-BD9D-63F82711ED00}" sibTransId="{78847B03-7B60-4A27-8BDB-C49A344F072A}"/>
    <dgm:cxn modelId="{700F322D-1127-4050-B595-1AAB26E301FF}" type="presOf" srcId="{96B391D5-7E3C-4CB0-8FD6-8C3B3B574933}" destId="{94BF865D-C2B4-479E-9AF9-8492122EC2BB}" srcOrd="1" destOrd="0" presId="urn:microsoft.com/office/officeart/2005/8/layout/pictureOrgChart+Icon"/>
    <dgm:cxn modelId="{48435ADC-12E2-494C-931A-7F3592010590}" type="presOf" srcId="{CA7EDC7D-AEEF-4C83-BD9D-63F82711ED00}" destId="{A30E04DB-FAFB-4E22-B54E-1C3E94A3CF6E}" srcOrd="0" destOrd="0" presId="urn:microsoft.com/office/officeart/2005/8/layout/pictureOrgChart+Icon"/>
    <dgm:cxn modelId="{3A9D3127-D9AF-4F9E-A81F-51B10843C69A}" type="presOf" srcId="{F696C8E3-4339-4934-80AB-FC2B05DC6F02}" destId="{4AAD8DED-520C-4BBE-8B82-D021DBB9F321}" srcOrd="0" destOrd="0" presId="urn:microsoft.com/office/officeart/2005/8/layout/pictureOrgChart+Icon"/>
    <dgm:cxn modelId="{8ACAC67B-F883-4228-B2A5-D01F51CBE643}" type="presOf" srcId="{CD6DFFDF-ED9C-4217-A393-CFB859EBF1AB}" destId="{8A238689-A0A5-4C92-AA1D-71EA70D8CE5D}" srcOrd="1" destOrd="0" presId="urn:microsoft.com/office/officeart/2005/8/layout/pictureOrgChart+Icon"/>
    <dgm:cxn modelId="{38A58EC3-CDE4-4D4B-A226-05874E1063C4}" type="presOf" srcId="{3A2AC71A-6621-4378-BC81-BA82F837FEDA}" destId="{F810AB6B-4349-47EB-9AD5-A5D9C2050AD1}" srcOrd="0" destOrd="0" presId="urn:microsoft.com/office/officeart/2005/8/layout/pictureOrgChart+Icon"/>
    <dgm:cxn modelId="{C54C1428-435E-40A8-8AFD-7D07B39D0BE9}" type="presOf" srcId="{5637FF10-D6B3-4DB7-8B52-D003117FB102}" destId="{2780635E-2C2D-4636-A5ED-2EDC493EDE0D}" srcOrd="0" destOrd="0" presId="urn:microsoft.com/office/officeart/2005/8/layout/pictureOrgChart+Icon"/>
    <dgm:cxn modelId="{23C13643-E358-4139-8862-1E9F57E9095E}" type="presOf" srcId="{2C639C66-AEA6-4475-996D-845128F5EF89}" destId="{7767C1FA-A110-48F4-AAE0-BEC49A77A8E6}" srcOrd="1" destOrd="0" presId="urn:microsoft.com/office/officeart/2005/8/layout/pictureOrgChart+Icon"/>
    <dgm:cxn modelId="{843B20FB-48F5-4A2E-8EBB-37F4E0E92FEE}" type="presOf" srcId="{7D4E8813-8739-4582-8B88-B26F3A0E252F}" destId="{AA21D522-2345-437E-B56E-A53747839CD1}" srcOrd="1" destOrd="0" presId="urn:microsoft.com/office/officeart/2005/8/layout/pictureOrgChart+Icon"/>
    <dgm:cxn modelId="{07D0AE78-F1B3-4206-A505-7FA1CEACF3C6}" srcId="{96B391D5-7E3C-4CB0-8FD6-8C3B3B574933}" destId="{7D4E8813-8739-4582-8B88-B26F3A0E252F}" srcOrd="1" destOrd="0" parTransId="{EA345F8A-316B-42A3-8D64-33B51468216F}" sibTransId="{46079AF8-49B6-46F5-99C3-86C4A42DBC4D}"/>
    <dgm:cxn modelId="{5325F7F9-4F54-4AAD-B28F-0D5A67547006}" type="presOf" srcId="{5637FF10-D6B3-4DB7-8B52-D003117FB102}" destId="{5AB8B87E-AD30-4A24-BB66-5FDEE4AA816C}" srcOrd="1" destOrd="0" presId="urn:microsoft.com/office/officeart/2005/8/layout/pictureOrgChart+Icon"/>
    <dgm:cxn modelId="{9FDEE3DC-B151-4540-97E2-0BD8169E7251}" type="presOf" srcId="{7D4E8813-8739-4582-8B88-B26F3A0E252F}" destId="{3F014F12-4BB5-434F-932A-97A06C9F29F4}" srcOrd="0" destOrd="0" presId="urn:microsoft.com/office/officeart/2005/8/layout/pictureOrgChart+Icon"/>
    <dgm:cxn modelId="{4DF91FDA-7F80-4025-82A4-A4CF7E6990BE}" type="presOf" srcId="{CD6DFFDF-ED9C-4217-A393-CFB859EBF1AB}" destId="{A07F5009-9A51-4687-8F81-B2D37C80ACC1}" srcOrd="0" destOrd="0" presId="urn:microsoft.com/office/officeart/2005/8/layout/pictureOrgChart+Icon"/>
    <dgm:cxn modelId="{10AEAF17-E970-4103-8FAE-AB435A849849}" srcId="{96B391D5-7E3C-4CB0-8FD6-8C3B3B574933}" destId="{5F3A91E4-A2BB-4D4E-A5DD-C451B2E2AC4B}" srcOrd="5" destOrd="0" parTransId="{77E0CC6F-E7FC-4780-B838-15E4145ED43D}" sibTransId="{5A1A1776-7311-48EC-8A2D-553A0206A143}"/>
    <dgm:cxn modelId="{47F47B96-8B98-4270-A65B-A453A299BCBF}" type="presOf" srcId="{3A2AC71A-6621-4378-BC81-BA82F837FEDA}" destId="{81612B72-B14F-4673-A3CD-248611DB49CE}" srcOrd="1" destOrd="0" presId="urn:microsoft.com/office/officeart/2005/8/layout/pictureOrgChart+Icon"/>
    <dgm:cxn modelId="{87A7D37B-C51B-4AF4-93A0-4035676006C3}" type="presOf" srcId="{77E0CC6F-E7FC-4780-B838-15E4145ED43D}" destId="{65269D28-67F7-4003-91F2-E9401E200844}" srcOrd="0" destOrd="0" presId="urn:microsoft.com/office/officeart/2005/8/layout/pictureOrgChart+Icon"/>
    <dgm:cxn modelId="{5EA154BB-5543-4696-920B-0C11216A4879}" srcId="{96B391D5-7E3C-4CB0-8FD6-8C3B3B574933}" destId="{3A2AC71A-6621-4378-BC81-BA82F837FEDA}" srcOrd="4" destOrd="0" parTransId="{F696C8E3-4339-4934-80AB-FC2B05DC6F02}" sibTransId="{85D61351-A13C-4AD9-8AE2-5D02B5DB0397}"/>
    <dgm:cxn modelId="{4B6C33CC-A73A-40DA-8684-CB30B125076A}" type="presOf" srcId="{96B391D5-7E3C-4CB0-8FD6-8C3B3B574933}" destId="{7DA99632-F544-4AB5-A54C-12121F4C76AA}" srcOrd="0" destOrd="0" presId="urn:microsoft.com/office/officeart/2005/8/layout/pictureOrgChart+Icon"/>
    <dgm:cxn modelId="{021483DB-33BB-4920-91A6-AA1B2223282F}" type="presOf" srcId="{6DB75C22-D727-4008-BDDA-3BCDEC1B78C1}" destId="{F68C07B7-0BF8-4DDB-A5C4-1130B1FDEE6E}" srcOrd="0" destOrd="0" presId="urn:microsoft.com/office/officeart/2005/8/layout/pictureOrgChart+Icon"/>
    <dgm:cxn modelId="{FDF9D5D3-6C36-42F1-95E1-0A9D0C690F1B}" type="presOf" srcId="{E8E66980-B776-4413-9BFA-F80904F40C99}" destId="{BCE58824-4551-4390-BF15-C922E9E0B684}" srcOrd="0" destOrd="0" presId="urn:microsoft.com/office/officeart/2005/8/layout/pictureOrgChart+Icon"/>
    <dgm:cxn modelId="{22B670AB-3396-45CA-BCC5-AAEF2BAE54D8}" srcId="{96B391D5-7E3C-4CB0-8FD6-8C3B3B574933}" destId="{E8E66980-B776-4413-9BFA-F80904F40C99}" srcOrd="6" destOrd="0" parTransId="{AAE8A9F7-0CE2-49AC-899A-337A84334252}" sibTransId="{A7B3609B-A624-48F8-A7BB-D05A07983140}"/>
    <dgm:cxn modelId="{FA349EE4-CD58-4C71-B1F0-4E8EB957E7D7}" srcId="{96B391D5-7E3C-4CB0-8FD6-8C3B3B574933}" destId="{5637FF10-D6B3-4DB7-8B52-D003117FB102}" srcOrd="3" destOrd="0" parTransId="{49708500-93C7-41E7-A79A-286CD81DB55C}" sibTransId="{4F5B8BCE-7DC2-48EE-9338-51F94FE6B7D9}"/>
    <dgm:cxn modelId="{6F512C6E-1B4B-4A7D-A6C1-ADB2B76ED924}" srcId="{6DB75C22-D727-4008-BDDA-3BCDEC1B78C1}" destId="{96B391D5-7E3C-4CB0-8FD6-8C3B3B574933}" srcOrd="0" destOrd="0" parTransId="{81DF37F1-1F53-4F5A-A94C-CE36D8E5AF33}" sibTransId="{04CD2C82-9CE4-4B05-9740-2A97E12EFF2C}"/>
    <dgm:cxn modelId="{9237FBDC-44FF-41C1-84CD-2910FCFEB979}" type="presOf" srcId="{5F3A91E4-A2BB-4D4E-A5DD-C451B2E2AC4B}" destId="{07B8F640-7BFD-439F-BE50-2A5421F794BC}" srcOrd="1" destOrd="0" presId="urn:microsoft.com/office/officeart/2005/8/layout/pictureOrgChart+Icon"/>
    <dgm:cxn modelId="{455ADFF5-AF14-42D4-B0EB-39D3089F9670}" type="presOf" srcId="{241895F3-EAA0-48FA-B3F3-301802C7CDFC}" destId="{51AE67D3-FB40-4EA6-8752-CBD62B32A87B}" srcOrd="0" destOrd="0" presId="urn:microsoft.com/office/officeart/2005/8/layout/pictureOrgChart+Icon"/>
    <dgm:cxn modelId="{84A6A6F8-7F39-4BD0-9C89-226C6CC8F65B}" type="presOf" srcId="{5F3A91E4-A2BB-4D4E-A5DD-C451B2E2AC4B}" destId="{04A34868-DBDC-4735-98E7-D8AA0656F97C}" srcOrd="0" destOrd="0" presId="urn:microsoft.com/office/officeart/2005/8/layout/pictureOrgChart+Icon"/>
    <dgm:cxn modelId="{B26EF1BF-81EC-4F44-812F-1047E9534503}" type="presOf" srcId="{2C639C66-AEA6-4475-996D-845128F5EF89}" destId="{5B3CA0AD-E636-4EA1-9C13-CD72EE8C749F}" srcOrd="0" destOrd="0" presId="urn:microsoft.com/office/officeart/2005/8/layout/pictureOrgChart+Icon"/>
    <dgm:cxn modelId="{C9FA8D93-F235-4306-A937-DFBF1DD03F12}" type="presOf" srcId="{49708500-93C7-41E7-A79A-286CD81DB55C}" destId="{1930A94A-EC3E-4DA3-9775-D49311B2AB65}" srcOrd="0" destOrd="0" presId="urn:microsoft.com/office/officeart/2005/8/layout/pictureOrgChart+Icon"/>
    <dgm:cxn modelId="{761D087F-8603-42D6-8E39-530313CA521E}" type="presOf" srcId="{EA345F8A-316B-42A3-8D64-33B51468216F}" destId="{0C3EB1B0-9178-4DA9-9596-927991E6C37E}" srcOrd="0" destOrd="0" presId="urn:microsoft.com/office/officeart/2005/8/layout/pictureOrgChart+Icon"/>
    <dgm:cxn modelId="{15434451-7DE5-4ED6-AC4F-895DF7B18102}" type="presOf" srcId="{AAE8A9F7-0CE2-49AC-899A-337A84334252}" destId="{51A00E9A-AB2A-4273-9DFB-8C2B00D02957}" srcOrd="0" destOrd="0" presId="urn:microsoft.com/office/officeart/2005/8/layout/pictureOrgChart+Icon"/>
    <dgm:cxn modelId="{5C79F762-8895-46ED-955B-1215E911C14F}" type="presOf" srcId="{E8E66980-B776-4413-9BFA-F80904F40C99}" destId="{70DCCF4A-8A9B-40E6-B057-CBD6ED2EC22B}" srcOrd="1" destOrd="0" presId="urn:microsoft.com/office/officeart/2005/8/layout/pictureOrgChart+Icon"/>
    <dgm:cxn modelId="{7B4681C1-C14F-4C6F-872D-59597FD352BB}" srcId="{96B391D5-7E3C-4CB0-8FD6-8C3B3B574933}" destId="{CD6DFFDF-ED9C-4217-A393-CFB859EBF1AB}" srcOrd="2" destOrd="0" parTransId="{241895F3-EAA0-48FA-B3F3-301802C7CDFC}" sibTransId="{C4D7FEF6-18A7-476C-B36D-1D85465FECE4}"/>
    <dgm:cxn modelId="{D34BF05D-D25E-4ED8-815B-F513FE41A485}" type="presParOf" srcId="{F68C07B7-0BF8-4DDB-A5C4-1130B1FDEE6E}" destId="{20AEB825-91BB-40B0-84CE-0320CD8B5F5D}" srcOrd="0" destOrd="0" presId="urn:microsoft.com/office/officeart/2005/8/layout/pictureOrgChart+Icon"/>
    <dgm:cxn modelId="{E0486417-6FF0-43BF-B2FE-4040C0803B77}" type="presParOf" srcId="{20AEB825-91BB-40B0-84CE-0320CD8B5F5D}" destId="{C7E83CDA-5528-41A0-83E1-5B6D71297D80}" srcOrd="0" destOrd="0" presId="urn:microsoft.com/office/officeart/2005/8/layout/pictureOrgChart+Icon"/>
    <dgm:cxn modelId="{874AF93F-B2CE-4649-A671-D90E4D652628}" type="presParOf" srcId="{C7E83CDA-5528-41A0-83E1-5B6D71297D80}" destId="{7DA99632-F544-4AB5-A54C-12121F4C76AA}" srcOrd="0" destOrd="0" presId="urn:microsoft.com/office/officeart/2005/8/layout/pictureOrgChart+Icon"/>
    <dgm:cxn modelId="{69A7CEAB-4001-4F0A-A2AB-E1C30AD3CC26}" type="presParOf" srcId="{C7E83CDA-5528-41A0-83E1-5B6D71297D80}" destId="{931E113E-13FF-446B-8F68-925EF78B06DE}" srcOrd="1" destOrd="0" presId="urn:microsoft.com/office/officeart/2005/8/layout/pictureOrgChart+Icon"/>
    <dgm:cxn modelId="{BD4C4873-65B2-44E2-A3B4-F4D32B23717C}" type="presParOf" srcId="{C7E83CDA-5528-41A0-83E1-5B6D71297D80}" destId="{94BF865D-C2B4-479E-9AF9-8492122EC2BB}" srcOrd="2" destOrd="0" presId="urn:microsoft.com/office/officeart/2005/8/layout/pictureOrgChart+Icon"/>
    <dgm:cxn modelId="{8E90738D-E444-4C5A-B83C-9153115E35E7}" type="presParOf" srcId="{20AEB825-91BB-40B0-84CE-0320CD8B5F5D}" destId="{1B6407C2-7EFD-46FF-9634-6096E4EADE8C}" srcOrd="1" destOrd="0" presId="urn:microsoft.com/office/officeart/2005/8/layout/pictureOrgChart+Icon"/>
    <dgm:cxn modelId="{61B422DF-370F-4555-9AE5-F27C754B3800}" type="presParOf" srcId="{1B6407C2-7EFD-46FF-9634-6096E4EADE8C}" destId="{0C3EB1B0-9178-4DA9-9596-927991E6C37E}" srcOrd="0" destOrd="0" presId="urn:microsoft.com/office/officeart/2005/8/layout/pictureOrgChart+Icon"/>
    <dgm:cxn modelId="{A3C1508D-BCAB-48F9-9FB8-DDB6AD6B1F36}" type="presParOf" srcId="{1B6407C2-7EFD-46FF-9634-6096E4EADE8C}" destId="{C799E6B7-8AC8-4A5C-9D34-86B822D296EE}" srcOrd="1" destOrd="0" presId="urn:microsoft.com/office/officeart/2005/8/layout/pictureOrgChart+Icon"/>
    <dgm:cxn modelId="{85FB5F95-E8E7-4EF5-957A-32EFE6B59542}" type="presParOf" srcId="{C799E6B7-8AC8-4A5C-9D34-86B822D296EE}" destId="{7B28CA75-1BE0-4E79-9207-9CB3A4D507A9}" srcOrd="0" destOrd="0" presId="urn:microsoft.com/office/officeart/2005/8/layout/pictureOrgChart+Icon"/>
    <dgm:cxn modelId="{DF215FFD-090B-4587-A213-5A861BAFFCC2}" type="presParOf" srcId="{7B28CA75-1BE0-4E79-9207-9CB3A4D507A9}" destId="{3F014F12-4BB5-434F-932A-97A06C9F29F4}" srcOrd="0" destOrd="0" presId="urn:microsoft.com/office/officeart/2005/8/layout/pictureOrgChart+Icon"/>
    <dgm:cxn modelId="{E3E6D5AF-0BEF-49D8-9D27-10578B4CBA9D}" type="presParOf" srcId="{7B28CA75-1BE0-4E79-9207-9CB3A4D507A9}" destId="{EEF3EC0C-1408-41EC-B25D-F2F43033A1B7}" srcOrd="1" destOrd="0" presId="urn:microsoft.com/office/officeart/2005/8/layout/pictureOrgChart+Icon"/>
    <dgm:cxn modelId="{4B14E031-3DC2-4F53-986F-74C01937AE73}" type="presParOf" srcId="{7B28CA75-1BE0-4E79-9207-9CB3A4D507A9}" destId="{AA21D522-2345-437E-B56E-A53747839CD1}" srcOrd="2" destOrd="0" presId="urn:microsoft.com/office/officeart/2005/8/layout/pictureOrgChart+Icon"/>
    <dgm:cxn modelId="{461C4272-51A2-40C6-8C02-6FA20998FE41}" type="presParOf" srcId="{C799E6B7-8AC8-4A5C-9D34-86B822D296EE}" destId="{D97FC69D-3C7A-4EF2-92BC-46C026C43094}" srcOrd="1" destOrd="0" presId="urn:microsoft.com/office/officeart/2005/8/layout/pictureOrgChart+Icon"/>
    <dgm:cxn modelId="{D98D38B0-A843-452D-80C8-59095DFC8E77}" type="presParOf" srcId="{C799E6B7-8AC8-4A5C-9D34-86B822D296EE}" destId="{A44076BE-57F8-4A54-BD8E-86E8D57C8C04}" srcOrd="2" destOrd="0" presId="urn:microsoft.com/office/officeart/2005/8/layout/pictureOrgChart+Icon"/>
    <dgm:cxn modelId="{D76EE1E1-441D-4921-9383-10894E380F7E}" type="presParOf" srcId="{1B6407C2-7EFD-46FF-9634-6096E4EADE8C}" destId="{51AE67D3-FB40-4EA6-8752-CBD62B32A87B}" srcOrd="2" destOrd="0" presId="urn:microsoft.com/office/officeart/2005/8/layout/pictureOrgChart+Icon"/>
    <dgm:cxn modelId="{DF9EC8B3-1FB9-4684-9935-78DA02A72DC8}" type="presParOf" srcId="{1B6407C2-7EFD-46FF-9634-6096E4EADE8C}" destId="{316A9289-8806-402C-A3D0-AF9BFA479A93}" srcOrd="3" destOrd="0" presId="urn:microsoft.com/office/officeart/2005/8/layout/pictureOrgChart+Icon"/>
    <dgm:cxn modelId="{853B2CFA-8A2D-4B1B-9948-C25399ED6A14}" type="presParOf" srcId="{316A9289-8806-402C-A3D0-AF9BFA479A93}" destId="{1A65AB17-5E50-46E0-A46F-01C18B1C686D}" srcOrd="0" destOrd="0" presId="urn:microsoft.com/office/officeart/2005/8/layout/pictureOrgChart+Icon"/>
    <dgm:cxn modelId="{2599D99B-CD87-46A2-8E70-193BFE35F4C6}" type="presParOf" srcId="{1A65AB17-5E50-46E0-A46F-01C18B1C686D}" destId="{A07F5009-9A51-4687-8F81-B2D37C80ACC1}" srcOrd="0" destOrd="0" presId="urn:microsoft.com/office/officeart/2005/8/layout/pictureOrgChart+Icon"/>
    <dgm:cxn modelId="{DD8A8254-1A01-4696-BB9A-B1C46000C82F}" type="presParOf" srcId="{1A65AB17-5E50-46E0-A46F-01C18B1C686D}" destId="{E25296E9-24E4-445D-82CF-E069930E277A}" srcOrd="1" destOrd="0" presId="urn:microsoft.com/office/officeart/2005/8/layout/pictureOrgChart+Icon"/>
    <dgm:cxn modelId="{BA0D06CE-95A2-4F77-9535-D96B540EE9C8}" type="presParOf" srcId="{1A65AB17-5E50-46E0-A46F-01C18B1C686D}" destId="{8A238689-A0A5-4C92-AA1D-71EA70D8CE5D}" srcOrd="2" destOrd="0" presId="urn:microsoft.com/office/officeart/2005/8/layout/pictureOrgChart+Icon"/>
    <dgm:cxn modelId="{431BB437-26CC-4E0B-9DF1-1AE8247F83E4}" type="presParOf" srcId="{316A9289-8806-402C-A3D0-AF9BFA479A93}" destId="{84C5813B-D26C-47C5-AB0D-9E1491BF8E72}" srcOrd="1" destOrd="0" presId="urn:microsoft.com/office/officeart/2005/8/layout/pictureOrgChart+Icon"/>
    <dgm:cxn modelId="{0E8D1734-7BB1-450B-9BEE-138EFE8FE5F7}" type="presParOf" srcId="{316A9289-8806-402C-A3D0-AF9BFA479A93}" destId="{819C0F15-E41D-4AF1-9B06-C3B266181807}" srcOrd="2" destOrd="0" presId="urn:microsoft.com/office/officeart/2005/8/layout/pictureOrgChart+Icon"/>
    <dgm:cxn modelId="{C5A64C85-2FB6-48FA-8BBD-025E5BE637AA}" type="presParOf" srcId="{1B6407C2-7EFD-46FF-9634-6096E4EADE8C}" destId="{1930A94A-EC3E-4DA3-9775-D49311B2AB65}" srcOrd="4" destOrd="0" presId="urn:microsoft.com/office/officeart/2005/8/layout/pictureOrgChart+Icon"/>
    <dgm:cxn modelId="{890C6E8D-F2C6-46AB-8D70-E093585872CC}" type="presParOf" srcId="{1B6407C2-7EFD-46FF-9634-6096E4EADE8C}" destId="{D83A65CC-29AA-40A4-9215-EF4B9F935DE6}" srcOrd="5" destOrd="0" presId="urn:microsoft.com/office/officeart/2005/8/layout/pictureOrgChart+Icon"/>
    <dgm:cxn modelId="{B2DB9B23-3BAE-42D5-9AB1-A63C99883458}" type="presParOf" srcId="{D83A65CC-29AA-40A4-9215-EF4B9F935DE6}" destId="{F67D022F-587A-48A5-AED7-976EA2367141}" srcOrd="0" destOrd="0" presId="urn:microsoft.com/office/officeart/2005/8/layout/pictureOrgChart+Icon"/>
    <dgm:cxn modelId="{B5FA96D1-3E01-4A9A-B907-8B505348C9DC}" type="presParOf" srcId="{F67D022F-587A-48A5-AED7-976EA2367141}" destId="{2780635E-2C2D-4636-A5ED-2EDC493EDE0D}" srcOrd="0" destOrd="0" presId="urn:microsoft.com/office/officeart/2005/8/layout/pictureOrgChart+Icon"/>
    <dgm:cxn modelId="{1DD8DD8C-D8B9-4DA0-8F65-DD745DA54C48}" type="presParOf" srcId="{F67D022F-587A-48A5-AED7-976EA2367141}" destId="{6D6A4DB4-B064-4111-BAA1-E7C52CEA3FB9}" srcOrd="1" destOrd="0" presId="urn:microsoft.com/office/officeart/2005/8/layout/pictureOrgChart+Icon"/>
    <dgm:cxn modelId="{0BDA75E0-9696-4F42-A858-1973E1ED37CB}" type="presParOf" srcId="{F67D022F-587A-48A5-AED7-976EA2367141}" destId="{5AB8B87E-AD30-4A24-BB66-5FDEE4AA816C}" srcOrd="2" destOrd="0" presId="urn:microsoft.com/office/officeart/2005/8/layout/pictureOrgChart+Icon"/>
    <dgm:cxn modelId="{F22741C0-C9A3-4056-AEDF-316025441F8E}" type="presParOf" srcId="{D83A65CC-29AA-40A4-9215-EF4B9F935DE6}" destId="{F7E2EBC2-2CD6-446F-B497-717A331472FF}" srcOrd="1" destOrd="0" presId="urn:microsoft.com/office/officeart/2005/8/layout/pictureOrgChart+Icon"/>
    <dgm:cxn modelId="{BBFC2221-5063-4936-BF52-232355FAD6F4}" type="presParOf" srcId="{D83A65CC-29AA-40A4-9215-EF4B9F935DE6}" destId="{D092CA5C-4D1D-46AB-92F0-AA7A8509B70C}" srcOrd="2" destOrd="0" presId="urn:microsoft.com/office/officeart/2005/8/layout/pictureOrgChart+Icon"/>
    <dgm:cxn modelId="{08901D16-9FD2-43A2-97B2-5B2E43DF81BB}" type="presParOf" srcId="{1B6407C2-7EFD-46FF-9634-6096E4EADE8C}" destId="{4AAD8DED-520C-4BBE-8B82-D021DBB9F321}" srcOrd="6" destOrd="0" presId="urn:microsoft.com/office/officeart/2005/8/layout/pictureOrgChart+Icon"/>
    <dgm:cxn modelId="{CD29C490-5E15-40D3-9EC2-4A2F09A92D67}" type="presParOf" srcId="{1B6407C2-7EFD-46FF-9634-6096E4EADE8C}" destId="{69042C01-1004-449A-AE7D-86CCF8A35E34}" srcOrd="7" destOrd="0" presId="urn:microsoft.com/office/officeart/2005/8/layout/pictureOrgChart+Icon"/>
    <dgm:cxn modelId="{10F09320-8356-4A46-8160-5803D234C49C}" type="presParOf" srcId="{69042C01-1004-449A-AE7D-86CCF8A35E34}" destId="{D5487EF7-0240-4E81-8575-3251A82F48D1}" srcOrd="0" destOrd="0" presId="urn:microsoft.com/office/officeart/2005/8/layout/pictureOrgChart+Icon"/>
    <dgm:cxn modelId="{910A82CE-C90D-4924-9B7C-CE4045E838AE}" type="presParOf" srcId="{D5487EF7-0240-4E81-8575-3251A82F48D1}" destId="{F810AB6B-4349-47EB-9AD5-A5D9C2050AD1}" srcOrd="0" destOrd="0" presId="urn:microsoft.com/office/officeart/2005/8/layout/pictureOrgChart+Icon"/>
    <dgm:cxn modelId="{9D912402-35AA-4ADF-B751-1BBC8F650E4C}" type="presParOf" srcId="{D5487EF7-0240-4E81-8575-3251A82F48D1}" destId="{1238A0BE-AEA5-427D-8594-E214DDBD1E3A}" srcOrd="1" destOrd="0" presId="urn:microsoft.com/office/officeart/2005/8/layout/pictureOrgChart+Icon"/>
    <dgm:cxn modelId="{D3FA5048-808A-4483-959B-DE545F4F4B34}" type="presParOf" srcId="{D5487EF7-0240-4E81-8575-3251A82F48D1}" destId="{81612B72-B14F-4673-A3CD-248611DB49CE}" srcOrd="2" destOrd="0" presId="urn:microsoft.com/office/officeart/2005/8/layout/pictureOrgChart+Icon"/>
    <dgm:cxn modelId="{54D1FA90-A236-44C4-81C2-6AF46E67C243}" type="presParOf" srcId="{69042C01-1004-449A-AE7D-86CCF8A35E34}" destId="{0D535196-D937-4B0E-A230-899CC6E5A9DF}" srcOrd="1" destOrd="0" presId="urn:microsoft.com/office/officeart/2005/8/layout/pictureOrgChart+Icon"/>
    <dgm:cxn modelId="{8D35A0E8-472E-4C12-91A4-48C54520ED48}" type="presParOf" srcId="{69042C01-1004-449A-AE7D-86CCF8A35E34}" destId="{2A4B73EC-9751-4911-BB59-EF8B965C28A3}" srcOrd="2" destOrd="0" presId="urn:microsoft.com/office/officeart/2005/8/layout/pictureOrgChart+Icon"/>
    <dgm:cxn modelId="{E6EC966B-1FF6-4E11-866E-8DB689803B27}" type="presParOf" srcId="{1B6407C2-7EFD-46FF-9634-6096E4EADE8C}" destId="{65269D28-67F7-4003-91F2-E9401E200844}" srcOrd="8" destOrd="0" presId="urn:microsoft.com/office/officeart/2005/8/layout/pictureOrgChart+Icon"/>
    <dgm:cxn modelId="{DD862564-43E5-4F52-9E22-0B6B40544D22}" type="presParOf" srcId="{1B6407C2-7EFD-46FF-9634-6096E4EADE8C}" destId="{0B7EF170-6769-4A1E-AF64-FC09876216AE}" srcOrd="9" destOrd="0" presId="urn:microsoft.com/office/officeart/2005/8/layout/pictureOrgChart+Icon"/>
    <dgm:cxn modelId="{F73B9FA0-1A16-49F1-8EB6-6748A8976130}" type="presParOf" srcId="{0B7EF170-6769-4A1E-AF64-FC09876216AE}" destId="{F361ADD6-9AC2-43D7-94F2-2F4A9FFF29E8}" srcOrd="0" destOrd="0" presId="urn:microsoft.com/office/officeart/2005/8/layout/pictureOrgChart+Icon"/>
    <dgm:cxn modelId="{A3DC5A0D-EB30-4D81-8D15-8162E6415206}" type="presParOf" srcId="{F361ADD6-9AC2-43D7-94F2-2F4A9FFF29E8}" destId="{04A34868-DBDC-4735-98E7-D8AA0656F97C}" srcOrd="0" destOrd="0" presId="urn:microsoft.com/office/officeart/2005/8/layout/pictureOrgChart+Icon"/>
    <dgm:cxn modelId="{DC282483-93F5-42A8-8F23-0712356D943A}" type="presParOf" srcId="{F361ADD6-9AC2-43D7-94F2-2F4A9FFF29E8}" destId="{F87EC378-DA44-40B6-B7FA-C98201F2D7C8}" srcOrd="1" destOrd="0" presId="urn:microsoft.com/office/officeart/2005/8/layout/pictureOrgChart+Icon"/>
    <dgm:cxn modelId="{0EF627A4-07F5-44B9-9E58-6F258EBCBE5D}" type="presParOf" srcId="{F361ADD6-9AC2-43D7-94F2-2F4A9FFF29E8}" destId="{07B8F640-7BFD-439F-BE50-2A5421F794BC}" srcOrd="2" destOrd="0" presId="urn:microsoft.com/office/officeart/2005/8/layout/pictureOrgChart+Icon"/>
    <dgm:cxn modelId="{C2528ABA-8DD9-4661-BCE3-42D98A6E3DBD}" type="presParOf" srcId="{0B7EF170-6769-4A1E-AF64-FC09876216AE}" destId="{8C276E3E-E8B0-4221-8EAD-6F91EC6C3863}" srcOrd="1" destOrd="0" presId="urn:microsoft.com/office/officeart/2005/8/layout/pictureOrgChart+Icon"/>
    <dgm:cxn modelId="{3C60CA78-8205-4421-8D14-0A5F8D49388C}" type="presParOf" srcId="{0B7EF170-6769-4A1E-AF64-FC09876216AE}" destId="{FCCB83FE-9FBC-418A-88D8-508E7E3F019D}" srcOrd="2" destOrd="0" presId="urn:microsoft.com/office/officeart/2005/8/layout/pictureOrgChart+Icon"/>
    <dgm:cxn modelId="{237E5A30-968F-4B4F-8DCD-F6BAFA6520A1}" type="presParOf" srcId="{1B6407C2-7EFD-46FF-9634-6096E4EADE8C}" destId="{51A00E9A-AB2A-4273-9DFB-8C2B00D02957}" srcOrd="10" destOrd="0" presId="urn:microsoft.com/office/officeart/2005/8/layout/pictureOrgChart+Icon"/>
    <dgm:cxn modelId="{9CED3005-5546-4D48-8D3A-F37C60373B4C}" type="presParOf" srcId="{1B6407C2-7EFD-46FF-9634-6096E4EADE8C}" destId="{D2483454-DAD7-4094-AE6F-253CD925D02F}" srcOrd="11" destOrd="0" presId="urn:microsoft.com/office/officeart/2005/8/layout/pictureOrgChart+Icon"/>
    <dgm:cxn modelId="{ECE047E0-91E6-4E75-8979-F21887F9F8CB}" type="presParOf" srcId="{D2483454-DAD7-4094-AE6F-253CD925D02F}" destId="{A1343187-694E-4353-9A84-F8B4708D24F6}" srcOrd="0" destOrd="0" presId="urn:microsoft.com/office/officeart/2005/8/layout/pictureOrgChart+Icon"/>
    <dgm:cxn modelId="{C9AC0C79-3315-4E7D-8162-044D04BE87D5}" type="presParOf" srcId="{A1343187-694E-4353-9A84-F8B4708D24F6}" destId="{BCE58824-4551-4390-BF15-C922E9E0B684}" srcOrd="0" destOrd="0" presId="urn:microsoft.com/office/officeart/2005/8/layout/pictureOrgChart+Icon"/>
    <dgm:cxn modelId="{EC3D0F74-38EC-4B86-868F-001AAEEAE9BE}" type="presParOf" srcId="{A1343187-694E-4353-9A84-F8B4708D24F6}" destId="{2E28CA6E-FF08-41D0-A275-1317CF06FA51}" srcOrd="1" destOrd="0" presId="urn:microsoft.com/office/officeart/2005/8/layout/pictureOrgChart+Icon"/>
    <dgm:cxn modelId="{89AA2FFE-A549-40CC-993A-A7BF188D2C21}" type="presParOf" srcId="{A1343187-694E-4353-9A84-F8B4708D24F6}" destId="{70DCCF4A-8A9B-40E6-B057-CBD6ED2EC22B}" srcOrd="2" destOrd="0" presId="urn:microsoft.com/office/officeart/2005/8/layout/pictureOrgChart+Icon"/>
    <dgm:cxn modelId="{98567CD2-7A00-49C3-B6C1-84262A27672A}" type="presParOf" srcId="{D2483454-DAD7-4094-AE6F-253CD925D02F}" destId="{844A9E1B-F7C6-44B6-8EAF-DFB5E151725E}" srcOrd="1" destOrd="0" presId="urn:microsoft.com/office/officeart/2005/8/layout/pictureOrgChart+Icon"/>
    <dgm:cxn modelId="{B675DAE5-5CC2-468C-89A7-B9BD8DD3B690}" type="presParOf" srcId="{D2483454-DAD7-4094-AE6F-253CD925D02F}" destId="{697C586C-7A59-49E7-9885-5184A20A3836}" srcOrd="2" destOrd="0" presId="urn:microsoft.com/office/officeart/2005/8/layout/pictureOrgChart+Icon"/>
    <dgm:cxn modelId="{753657F8-89F1-4519-84EE-E9BA11F50D2E}" type="presParOf" srcId="{20AEB825-91BB-40B0-84CE-0320CD8B5F5D}" destId="{549BD67B-563A-449A-995A-6446B05716A5}" srcOrd="2" destOrd="0" presId="urn:microsoft.com/office/officeart/2005/8/layout/pictureOrgChart+Icon"/>
    <dgm:cxn modelId="{64204B71-C0C0-4403-B169-E89FBA9D8896}" type="presParOf" srcId="{549BD67B-563A-449A-995A-6446B05716A5}" destId="{A30E04DB-FAFB-4E22-B54E-1C3E94A3CF6E}" srcOrd="0" destOrd="0" presId="urn:microsoft.com/office/officeart/2005/8/layout/pictureOrgChart+Icon"/>
    <dgm:cxn modelId="{D979AC8F-AC3D-4193-8768-620906C1E24E}" type="presParOf" srcId="{549BD67B-563A-449A-995A-6446B05716A5}" destId="{8E24F4B7-8BE2-47C6-BED9-51C48DD3CFDD}" srcOrd="1" destOrd="0" presId="urn:microsoft.com/office/officeart/2005/8/layout/pictureOrgChart+Icon"/>
    <dgm:cxn modelId="{AAFACDAA-91FF-431B-9044-91858C5E3DE9}" type="presParOf" srcId="{8E24F4B7-8BE2-47C6-BED9-51C48DD3CFDD}" destId="{7A1AE16E-25F0-4D3C-BDE3-FD163803F743}" srcOrd="0" destOrd="0" presId="urn:microsoft.com/office/officeart/2005/8/layout/pictureOrgChart+Icon"/>
    <dgm:cxn modelId="{B02395A7-D4E4-4541-81DA-9B9ACB5D8B30}" type="presParOf" srcId="{7A1AE16E-25F0-4D3C-BDE3-FD163803F743}" destId="{5B3CA0AD-E636-4EA1-9C13-CD72EE8C749F}" srcOrd="0" destOrd="0" presId="urn:microsoft.com/office/officeart/2005/8/layout/pictureOrgChart+Icon"/>
    <dgm:cxn modelId="{C8A419EA-1867-4232-98D7-E7C546EE4493}" type="presParOf" srcId="{7A1AE16E-25F0-4D3C-BDE3-FD163803F743}" destId="{921BFD1C-E1A8-4D6B-AA6A-F078245490F2}" srcOrd="1" destOrd="0" presId="urn:microsoft.com/office/officeart/2005/8/layout/pictureOrgChart+Icon"/>
    <dgm:cxn modelId="{F5AC9EA2-A9CB-4A18-892D-326A414D8556}" type="presParOf" srcId="{7A1AE16E-25F0-4D3C-BDE3-FD163803F743}" destId="{7767C1FA-A110-48F4-AAE0-BEC49A77A8E6}" srcOrd="2" destOrd="0" presId="urn:microsoft.com/office/officeart/2005/8/layout/pictureOrgChart+Icon"/>
    <dgm:cxn modelId="{06634BFB-3A7D-43C5-A67D-86447A8FE42B}" type="presParOf" srcId="{8E24F4B7-8BE2-47C6-BED9-51C48DD3CFDD}" destId="{03FD728B-00FD-44DB-8144-9B4931331BE2}" srcOrd="1" destOrd="0" presId="urn:microsoft.com/office/officeart/2005/8/layout/pictureOrgChart+Icon"/>
    <dgm:cxn modelId="{2B5B6A8F-82DC-494A-BE0E-9D6931440C6C}" type="presParOf" srcId="{8E24F4B7-8BE2-47C6-BED9-51C48DD3CFDD}" destId="{FB0356AA-368C-43C2-8679-0DE961CACEA2}" srcOrd="2" destOrd="0" presId="urn:microsoft.com/office/officeart/2005/8/layout/pictureOrgChart+Icon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30E04DB-FAFB-4E22-B54E-1C3E94A3CF6E}">
      <dsp:nvSpPr>
        <dsp:cNvPr id="0" name=""/>
        <dsp:cNvSpPr/>
      </dsp:nvSpPr>
      <dsp:spPr>
        <a:xfrm>
          <a:off x="5319998" y="1742361"/>
          <a:ext cx="163226" cy="715088"/>
        </a:xfrm>
        <a:custGeom>
          <a:avLst/>
          <a:gdLst/>
          <a:ahLst/>
          <a:cxnLst/>
          <a:rect l="0" t="0" r="0" b="0"/>
          <a:pathLst>
            <a:path>
              <a:moveTo>
                <a:pt x="163226" y="0"/>
              </a:moveTo>
              <a:lnTo>
                <a:pt x="163226" y="715088"/>
              </a:lnTo>
              <a:lnTo>
                <a:pt x="0" y="71508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A00E9A-AB2A-4273-9DFB-8C2B00D02957}">
      <dsp:nvSpPr>
        <dsp:cNvPr id="0" name=""/>
        <dsp:cNvSpPr/>
      </dsp:nvSpPr>
      <dsp:spPr>
        <a:xfrm>
          <a:off x="5483225" y="1742361"/>
          <a:ext cx="4702482" cy="1430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6949"/>
              </a:lnTo>
              <a:lnTo>
                <a:pt x="4702482" y="1266949"/>
              </a:lnTo>
              <a:lnTo>
                <a:pt x="4702482" y="143017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269D28-67F7-4003-91F2-E9401E200844}">
      <dsp:nvSpPr>
        <dsp:cNvPr id="0" name=""/>
        <dsp:cNvSpPr/>
      </dsp:nvSpPr>
      <dsp:spPr>
        <a:xfrm>
          <a:off x="5483225" y="1742361"/>
          <a:ext cx="2821489" cy="1430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6949"/>
              </a:lnTo>
              <a:lnTo>
                <a:pt x="2821489" y="1266949"/>
              </a:lnTo>
              <a:lnTo>
                <a:pt x="2821489" y="143017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AD8DED-520C-4BBE-8B82-D021DBB9F321}">
      <dsp:nvSpPr>
        <dsp:cNvPr id="0" name=""/>
        <dsp:cNvSpPr/>
      </dsp:nvSpPr>
      <dsp:spPr>
        <a:xfrm>
          <a:off x="5483225" y="1742361"/>
          <a:ext cx="940496" cy="1430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6949"/>
              </a:lnTo>
              <a:lnTo>
                <a:pt x="940496" y="1266949"/>
              </a:lnTo>
              <a:lnTo>
                <a:pt x="940496" y="143017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30A94A-EC3E-4DA3-9775-D49311B2AB65}">
      <dsp:nvSpPr>
        <dsp:cNvPr id="0" name=""/>
        <dsp:cNvSpPr/>
      </dsp:nvSpPr>
      <dsp:spPr>
        <a:xfrm>
          <a:off x="4542728" y="1742361"/>
          <a:ext cx="940496" cy="1430176"/>
        </a:xfrm>
        <a:custGeom>
          <a:avLst/>
          <a:gdLst/>
          <a:ahLst/>
          <a:cxnLst/>
          <a:rect l="0" t="0" r="0" b="0"/>
          <a:pathLst>
            <a:path>
              <a:moveTo>
                <a:pt x="940496" y="0"/>
              </a:moveTo>
              <a:lnTo>
                <a:pt x="940496" y="1266949"/>
              </a:lnTo>
              <a:lnTo>
                <a:pt x="0" y="1266949"/>
              </a:lnTo>
              <a:lnTo>
                <a:pt x="0" y="143017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AE67D3-FB40-4EA6-8752-CBD62B32A87B}">
      <dsp:nvSpPr>
        <dsp:cNvPr id="0" name=""/>
        <dsp:cNvSpPr/>
      </dsp:nvSpPr>
      <dsp:spPr>
        <a:xfrm>
          <a:off x="2661735" y="1742361"/>
          <a:ext cx="2821489" cy="1430176"/>
        </a:xfrm>
        <a:custGeom>
          <a:avLst/>
          <a:gdLst/>
          <a:ahLst/>
          <a:cxnLst/>
          <a:rect l="0" t="0" r="0" b="0"/>
          <a:pathLst>
            <a:path>
              <a:moveTo>
                <a:pt x="2821489" y="0"/>
              </a:moveTo>
              <a:lnTo>
                <a:pt x="2821489" y="1266949"/>
              </a:lnTo>
              <a:lnTo>
                <a:pt x="0" y="1266949"/>
              </a:lnTo>
              <a:lnTo>
                <a:pt x="0" y="143017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3EB1B0-9178-4DA9-9596-927991E6C37E}">
      <dsp:nvSpPr>
        <dsp:cNvPr id="0" name=""/>
        <dsp:cNvSpPr/>
      </dsp:nvSpPr>
      <dsp:spPr>
        <a:xfrm>
          <a:off x="780742" y="1742361"/>
          <a:ext cx="4702482" cy="1430176"/>
        </a:xfrm>
        <a:custGeom>
          <a:avLst/>
          <a:gdLst/>
          <a:ahLst/>
          <a:cxnLst/>
          <a:rect l="0" t="0" r="0" b="0"/>
          <a:pathLst>
            <a:path>
              <a:moveTo>
                <a:pt x="4702482" y="0"/>
              </a:moveTo>
              <a:lnTo>
                <a:pt x="4702482" y="1266949"/>
              </a:lnTo>
              <a:lnTo>
                <a:pt x="0" y="1266949"/>
              </a:lnTo>
              <a:lnTo>
                <a:pt x="0" y="143017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A99632-F544-4AB5-A54C-12121F4C76AA}">
      <dsp:nvSpPr>
        <dsp:cNvPr id="0" name=""/>
        <dsp:cNvSpPr/>
      </dsp:nvSpPr>
      <dsp:spPr>
        <a:xfrm>
          <a:off x="4705955" y="965091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ASEAN Sales Leader</a:t>
          </a:r>
        </a:p>
      </dsp:txBody>
      <dsp:txXfrm>
        <a:off x="4705955" y="965091"/>
        <a:ext cx="1554539" cy="777269"/>
      </dsp:txXfrm>
    </dsp:sp>
    <dsp:sp modelId="{931E113E-13FF-446B-8F68-925EF78B06DE}">
      <dsp:nvSpPr>
        <dsp:cNvPr id="0" name=""/>
        <dsp:cNvSpPr/>
      </dsp:nvSpPr>
      <dsp:spPr>
        <a:xfrm>
          <a:off x="4783682" y="1042818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1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F014F12-4BB5-434F-932A-97A06C9F29F4}">
      <dsp:nvSpPr>
        <dsp:cNvPr id="0" name=""/>
        <dsp:cNvSpPr/>
      </dsp:nvSpPr>
      <dsp:spPr>
        <a:xfrm>
          <a:off x="3472" y="3172538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Singapore Sales</a:t>
          </a:r>
        </a:p>
      </dsp:txBody>
      <dsp:txXfrm>
        <a:off x="3472" y="3172538"/>
        <a:ext cx="1554539" cy="777269"/>
      </dsp:txXfrm>
    </dsp:sp>
    <dsp:sp modelId="{EEF3EC0C-1408-41EC-B25D-F2F43033A1B7}">
      <dsp:nvSpPr>
        <dsp:cNvPr id="0" name=""/>
        <dsp:cNvSpPr/>
      </dsp:nvSpPr>
      <dsp:spPr>
        <a:xfrm>
          <a:off x="81199" y="3250265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2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07F5009-9A51-4687-8F81-B2D37C80ACC1}">
      <dsp:nvSpPr>
        <dsp:cNvPr id="0" name=""/>
        <dsp:cNvSpPr/>
      </dsp:nvSpPr>
      <dsp:spPr>
        <a:xfrm>
          <a:off x="1884465" y="3172538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Malaysia Sales</a:t>
          </a:r>
        </a:p>
      </dsp:txBody>
      <dsp:txXfrm>
        <a:off x="1884465" y="3172538"/>
        <a:ext cx="1554539" cy="777269"/>
      </dsp:txXfrm>
    </dsp:sp>
    <dsp:sp modelId="{E25296E9-24E4-445D-82CF-E069930E277A}">
      <dsp:nvSpPr>
        <dsp:cNvPr id="0" name=""/>
        <dsp:cNvSpPr/>
      </dsp:nvSpPr>
      <dsp:spPr>
        <a:xfrm>
          <a:off x="1962192" y="3250265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3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780635E-2C2D-4636-A5ED-2EDC493EDE0D}">
      <dsp:nvSpPr>
        <dsp:cNvPr id="0" name=""/>
        <dsp:cNvSpPr/>
      </dsp:nvSpPr>
      <dsp:spPr>
        <a:xfrm>
          <a:off x="3765458" y="3172538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Thailand Sales</a:t>
          </a:r>
        </a:p>
      </dsp:txBody>
      <dsp:txXfrm>
        <a:off x="3765458" y="3172538"/>
        <a:ext cx="1554539" cy="777269"/>
      </dsp:txXfrm>
    </dsp:sp>
    <dsp:sp modelId="{6D6A4DB4-B064-4111-BAA1-E7C52CEA3FB9}">
      <dsp:nvSpPr>
        <dsp:cNvPr id="0" name=""/>
        <dsp:cNvSpPr/>
      </dsp:nvSpPr>
      <dsp:spPr>
        <a:xfrm>
          <a:off x="3843185" y="3250265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4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810AB6B-4349-47EB-9AD5-A5D9C2050AD1}">
      <dsp:nvSpPr>
        <dsp:cNvPr id="0" name=""/>
        <dsp:cNvSpPr/>
      </dsp:nvSpPr>
      <dsp:spPr>
        <a:xfrm>
          <a:off x="5646451" y="3172538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Philippines Sales</a:t>
          </a:r>
        </a:p>
      </dsp:txBody>
      <dsp:txXfrm>
        <a:off x="5646451" y="3172538"/>
        <a:ext cx="1554539" cy="777269"/>
      </dsp:txXfrm>
    </dsp:sp>
    <dsp:sp modelId="{1238A0BE-AEA5-427D-8594-E214DDBD1E3A}">
      <dsp:nvSpPr>
        <dsp:cNvPr id="0" name=""/>
        <dsp:cNvSpPr/>
      </dsp:nvSpPr>
      <dsp:spPr>
        <a:xfrm>
          <a:off x="5724178" y="3250265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5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A34868-DBDC-4735-98E7-D8AA0656F97C}">
      <dsp:nvSpPr>
        <dsp:cNvPr id="0" name=""/>
        <dsp:cNvSpPr/>
      </dsp:nvSpPr>
      <dsp:spPr>
        <a:xfrm>
          <a:off x="7527444" y="3172538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Indonesia Sales</a:t>
          </a:r>
        </a:p>
      </dsp:txBody>
      <dsp:txXfrm>
        <a:off x="7527444" y="3172538"/>
        <a:ext cx="1554539" cy="777269"/>
      </dsp:txXfrm>
    </dsp:sp>
    <dsp:sp modelId="{F87EC378-DA44-40B6-B7FA-C98201F2D7C8}">
      <dsp:nvSpPr>
        <dsp:cNvPr id="0" name=""/>
        <dsp:cNvSpPr/>
      </dsp:nvSpPr>
      <dsp:spPr>
        <a:xfrm>
          <a:off x="7605171" y="3250265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6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E58824-4551-4390-BF15-C922E9E0B684}">
      <dsp:nvSpPr>
        <dsp:cNvPr id="0" name=""/>
        <dsp:cNvSpPr/>
      </dsp:nvSpPr>
      <dsp:spPr>
        <a:xfrm>
          <a:off x="9408438" y="3172538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Vietnam Sales</a:t>
          </a:r>
        </a:p>
      </dsp:txBody>
      <dsp:txXfrm>
        <a:off x="9408438" y="3172538"/>
        <a:ext cx="1554539" cy="777269"/>
      </dsp:txXfrm>
    </dsp:sp>
    <dsp:sp modelId="{2E28CA6E-FF08-41D0-A275-1317CF06FA51}">
      <dsp:nvSpPr>
        <dsp:cNvPr id="0" name=""/>
        <dsp:cNvSpPr/>
      </dsp:nvSpPr>
      <dsp:spPr>
        <a:xfrm>
          <a:off x="9486164" y="3250265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7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B3CA0AD-E636-4EA1-9C13-CD72EE8C749F}">
      <dsp:nvSpPr>
        <dsp:cNvPr id="0" name=""/>
        <dsp:cNvSpPr/>
      </dsp:nvSpPr>
      <dsp:spPr>
        <a:xfrm>
          <a:off x="3765458" y="2068815"/>
          <a:ext cx="1554539" cy="7772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5827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Business Partner</a:t>
          </a:r>
        </a:p>
      </dsp:txBody>
      <dsp:txXfrm>
        <a:off x="3765458" y="2068815"/>
        <a:ext cx="1554539" cy="777269"/>
      </dsp:txXfrm>
    </dsp:sp>
    <dsp:sp modelId="{921BFD1C-E1A8-4D6B-AA6A-F078245490F2}">
      <dsp:nvSpPr>
        <dsp:cNvPr id="0" name=""/>
        <dsp:cNvSpPr/>
      </dsp:nvSpPr>
      <dsp:spPr>
        <a:xfrm>
          <a:off x="3843185" y="2146542"/>
          <a:ext cx="466361" cy="621815"/>
        </a:xfrm>
        <a:prstGeom prst="rect">
          <a:avLst/>
        </a:prstGeom>
        <a:blipFill rotWithShape="1">
          <a:blip xmlns:r="http://schemas.openxmlformats.org/officeDocument/2006/relationships" r:embed="rId8"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1.xml"/><Relationship Id="rId18" Type="http://schemas.openxmlformats.org/officeDocument/2006/relationships/chart" Target="../charts/chart6.xml"/><Relationship Id="rId3" Type="http://schemas.openxmlformats.org/officeDocument/2006/relationships/diagramQuickStyle" Target="../diagrams/quickStyle1.xml"/><Relationship Id="rId21" Type="http://schemas.openxmlformats.org/officeDocument/2006/relationships/image" Target="../media/image24.emf"/><Relationship Id="rId7" Type="http://schemas.openxmlformats.org/officeDocument/2006/relationships/image" Target="../media/image1.png"/><Relationship Id="rId12" Type="http://schemas.openxmlformats.org/officeDocument/2006/relationships/image" Target="../media/image6.gif"/><Relationship Id="rId17" Type="http://schemas.openxmlformats.org/officeDocument/2006/relationships/chart" Target="../charts/chart5.xml"/><Relationship Id="rId2" Type="http://schemas.openxmlformats.org/officeDocument/2006/relationships/diagramLayout" Target="../diagrams/layout1.xml"/><Relationship Id="rId16" Type="http://schemas.openxmlformats.org/officeDocument/2006/relationships/chart" Target="../charts/chart4.xml"/><Relationship Id="rId20" Type="http://schemas.openxmlformats.org/officeDocument/2006/relationships/chart" Target="../charts/chart8.xml"/><Relationship Id="rId1" Type="http://schemas.openxmlformats.org/officeDocument/2006/relationships/diagramData" Target="../diagrams/data1.xml"/><Relationship Id="rId6" Type="http://schemas.openxmlformats.org/officeDocument/2006/relationships/image" Target="../media/image7.png"/><Relationship Id="rId11" Type="http://schemas.openxmlformats.org/officeDocument/2006/relationships/image" Target="../media/image5.png"/><Relationship Id="rId5" Type="http://schemas.microsoft.com/office/2007/relationships/diagramDrawing" Target="../diagrams/drawing1.xml"/><Relationship Id="rId15" Type="http://schemas.openxmlformats.org/officeDocument/2006/relationships/chart" Target="../charts/chart3.xml"/><Relationship Id="rId10" Type="http://schemas.openxmlformats.org/officeDocument/2006/relationships/image" Target="../media/image4.png"/><Relationship Id="rId19" Type="http://schemas.openxmlformats.org/officeDocument/2006/relationships/chart" Target="../charts/chart7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23.png"/><Relationship Id="rId1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chart" Target="../charts/chart9.xml"/><Relationship Id="rId1" Type="http://schemas.openxmlformats.org/officeDocument/2006/relationships/image" Target="../media/image26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4.png"/><Relationship Id="rId3" Type="http://schemas.openxmlformats.org/officeDocument/2006/relationships/image" Target="../media/image2.png"/><Relationship Id="rId7" Type="http://schemas.openxmlformats.org/officeDocument/2006/relationships/image" Target="../media/image6.gif"/><Relationship Id="rId12" Type="http://schemas.openxmlformats.org/officeDocument/2006/relationships/image" Target="../media/image13.png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1" Type="http://schemas.openxmlformats.org/officeDocument/2006/relationships/chart" Target="../charts/chart10.xml"/><Relationship Id="rId6" Type="http://schemas.openxmlformats.org/officeDocument/2006/relationships/image" Target="../media/image5.png"/><Relationship Id="rId11" Type="http://schemas.openxmlformats.org/officeDocument/2006/relationships/image" Target="../media/image12.png"/><Relationship Id="rId5" Type="http://schemas.openxmlformats.org/officeDocument/2006/relationships/image" Target="../media/image4.png"/><Relationship Id="rId15" Type="http://schemas.openxmlformats.org/officeDocument/2006/relationships/image" Target="../media/image7.png"/><Relationship Id="rId10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openxmlformats.org/officeDocument/2006/relationships/image" Target="../media/image10.png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image" Target="../media/image26.emf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1</xdr:row>
          <xdr:rowOff>9525</xdr:rowOff>
        </xdr:from>
        <xdr:to>
          <xdr:col>7</xdr:col>
          <xdr:colOff>19050</xdr:colOff>
          <xdr:row>1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590550</xdr:colOff>
          <xdr:row>3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80962</xdr:colOff>
      <xdr:row>96</xdr:row>
      <xdr:rowOff>60326</xdr:rowOff>
    </xdr:from>
    <xdr:to>
      <xdr:col>1</xdr:col>
      <xdr:colOff>538162</xdr:colOff>
      <xdr:row>96</xdr:row>
      <xdr:rowOff>517526</xdr:rowOff>
    </xdr:to>
    <xdr:pic>
      <xdr:nvPicPr>
        <xdr:cNvPr id="9" name="Picture 8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" y="11604626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</xdr:colOff>
      <xdr:row>95</xdr:row>
      <xdr:rowOff>61913</xdr:rowOff>
    </xdr:from>
    <xdr:to>
      <xdr:col>1</xdr:col>
      <xdr:colOff>538162</xdr:colOff>
      <xdr:row>95</xdr:row>
      <xdr:rowOff>519113</xdr:rowOff>
    </xdr:to>
    <xdr:pic>
      <xdr:nvPicPr>
        <xdr:cNvPr id="11" name="Picture 10" descr="Image result for round button philippine flag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" y="11006138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</xdr:colOff>
      <xdr:row>94</xdr:row>
      <xdr:rowOff>63500</xdr:rowOff>
    </xdr:from>
    <xdr:to>
      <xdr:col>1</xdr:col>
      <xdr:colOff>538162</xdr:colOff>
      <xdr:row>94</xdr:row>
      <xdr:rowOff>520700</xdr:rowOff>
    </xdr:to>
    <xdr:pic>
      <xdr:nvPicPr>
        <xdr:cNvPr id="12" name="Picture 11" descr="Image result for round button thailand flag 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" y="104076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</xdr:colOff>
      <xdr:row>93</xdr:row>
      <xdr:rowOff>65087</xdr:rowOff>
    </xdr:from>
    <xdr:to>
      <xdr:col>1</xdr:col>
      <xdr:colOff>538162</xdr:colOff>
      <xdr:row>93</xdr:row>
      <xdr:rowOff>522287</xdr:rowOff>
    </xdr:to>
    <xdr:pic>
      <xdr:nvPicPr>
        <xdr:cNvPr id="13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" y="9809162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</xdr:colOff>
      <xdr:row>92</xdr:row>
      <xdr:rowOff>66674</xdr:rowOff>
    </xdr:from>
    <xdr:to>
      <xdr:col>1</xdr:col>
      <xdr:colOff>538162</xdr:colOff>
      <xdr:row>92</xdr:row>
      <xdr:rowOff>523874</xdr:rowOff>
    </xdr:to>
    <xdr:pic>
      <xdr:nvPicPr>
        <xdr:cNvPr id="14" name="Picture 1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" y="9210674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</xdr:colOff>
      <xdr:row>97</xdr:row>
      <xdr:rowOff>58739</xdr:rowOff>
    </xdr:from>
    <xdr:to>
      <xdr:col>1</xdr:col>
      <xdr:colOff>538162</xdr:colOff>
      <xdr:row>97</xdr:row>
      <xdr:rowOff>515939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837" y="122031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</xdr:colOff>
      <xdr:row>98</xdr:row>
      <xdr:rowOff>57150</xdr:rowOff>
    </xdr:from>
    <xdr:to>
      <xdr:col>1</xdr:col>
      <xdr:colOff>538162</xdr:colOff>
      <xdr:row>98</xdr:row>
      <xdr:rowOff>514350</xdr:rowOff>
    </xdr:to>
    <xdr:pic>
      <xdr:nvPicPr>
        <xdr:cNvPr id="17" name="Picture 16" descr="Image result for round button asean flag gi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" y="12801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92</xdr:row>
      <xdr:rowOff>114300</xdr:rowOff>
    </xdr:from>
    <xdr:to>
      <xdr:col>2</xdr:col>
      <xdr:colOff>542925</xdr:colOff>
      <xdr:row>92</xdr:row>
      <xdr:rowOff>571500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0200" y="9258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98</xdr:row>
      <xdr:rowOff>47625</xdr:rowOff>
    </xdr:from>
    <xdr:to>
      <xdr:col>2</xdr:col>
      <xdr:colOff>542925</xdr:colOff>
      <xdr:row>98</xdr:row>
      <xdr:rowOff>504825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00200" y="127920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93</xdr:row>
      <xdr:rowOff>102278</xdr:rowOff>
    </xdr:from>
    <xdr:to>
      <xdr:col>2</xdr:col>
      <xdr:colOff>542925</xdr:colOff>
      <xdr:row>93</xdr:row>
      <xdr:rowOff>564394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00200" y="9846353"/>
          <a:ext cx="457200" cy="46211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97</xdr:row>
      <xdr:rowOff>59648</xdr:rowOff>
    </xdr:from>
    <xdr:to>
      <xdr:col>2</xdr:col>
      <xdr:colOff>542925</xdr:colOff>
      <xdr:row>97</xdr:row>
      <xdr:rowOff>516848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1220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96</xdr:row>
      <xdr:rowOff>76534</xdr:rowOff>
    </xdr:from>
    <xdr:to>
      <xdr:col>2</xdr:col>
      <xdr:colOff>542925</xdr:colOff>
      <xdr:row>96</xdr:row>
      <xdr:rowOff>528870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00200" y="11620834"/>
          <a:ext cx="457200" cy="45233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95</xdr:row>
      <xdr:rowOff>73316</xdr:rowOff>
    </xdr:from>
    <xdr:to>
      <xdr:col>2</xdr:col>
      <xdr:colOff>542925</xdr:colOff>
      <xdr:row>95</xdr:row>
      <xdr:rowOff>545756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0200" y="11017541"/>
          <a:ext cx="457200" cy="47244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94</xdr:row>
      <xdr:rowOff>95171</xdr:rowOff>
    </xdr:from>
    <xdr:to>
      <xdr:col>2</xdr:col>
      <xdr:colOff>542925</xdr:colOff>
      <xdr:row>94</xdr:row>
      <xdr:rowOff>542539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00200" y="10439321"/>
          <a:ext cx="457200" cy="447368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97</xdr:row>
      <xdr:rowOff>50802</xdr:rowOff>
    </xdr:from>
    <xdr:to>
      <xdr:col>7</xdr:col>
      <xdr:colOff>523875</xdr:colOff>
      <xdr:row>97</xdr:row>
      <xdr:rowOff>508002</xdr:rowOff>
    </xdr:to>
    <xdr:pic>
      <xdr:nvPicPr>
        <xdr:cNvPr id="31" name="Picture 30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6795752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96</xdr:row>
      <xdr:rowOff>52389</xdr:rowOff>
    </xdr:from>
    <xdr:to>
      <xdr:col>7</xdr:col>
      <xdr:colOff>523875</xdr:colOff>
      <xdr:row>96</xdr:row>
      <xdr:rowOff>509589</xdr:rowOff>
    </xdr:to>
    <xdr:pic>
      <xdr:nvPicPr>
        <xdr:cNvPr id="32" name="Picture 31" descr="Image result for round button philippine flag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6197264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95</xdr:row>
      <xdr:rowOff>53976</xdr:rowOff>
    </xdr:from>
    <xdr:to>
      <xdr:col>7</xdr:col>
      <xdr:colOff>523875</xdr:colOff>
      <xdr:row>95</xdr:row>
      <xdr:rowOff>511176</xdr:rowOff>
    </xdr:to>
    <xdr:pic>
      <xdr:nvPicPr>
        <xdr:cNvPr id="33" name="Picture 32" descr="Image result for round button thailand flag 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5598776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94</xdr:row>
      <xdr:rowOff>55563</xdr:rowOff>
    </xdr:from>
    <xdr:to>
      <xdr:col>7</xdr:col>
      <xdr:colOff>523875</xdr:colOff>
      <xdr:row>94</xdr:row>
      <xdr:rowOff>512763</xdr:rowOff>
    </xdr:to>
    <xdr:pic>
      <xdr:nvPicPr>
        <xdr:cNvPr id="34" name="Picture 3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5000288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93</xdr:row>
      <xdr:rowOff>57150</xdr:rowOff>
    </xdr:from>
    <xdr:to>
      <xdr:col>7</xdr:col>
      <xdr:colOff>523875</xdr:colOff>
      <xdr:row>93</xdr:row>
      <xdr:rowOff>514350</xdr:rowOff>
    </xdr:to>
    <xdr:pic>
      <xdr:nvPicPr>
        <xdr:cNvPr id="35" name="Picture 34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4401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98</xdr:row>
      <xdr:rowOff>49215</xdr:rowOff>
    </xdr:from>
    <xdr:to>
      <xdr:col>7</xdr:col>
      <xdr:colOff>523875</xdr:colOff>
      <xdr:row>98</xdr:row>
      <xdr:rowOff>506415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173942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92</xdr:row>
      <xdr:rowOff>85726</xdr:rowOff>
    </xdr:from>
    <xdr:to>
      <xdr:col>7</xdr:col>
      <xdr:colOff>523875</xdr:colOff>
      <xdr:row>92</xdr:row>
      <xdr:rowOff>542926</xdr:rowOff>
    </xdr:to>
    <xdr:pic>
      <xdr:nvPicPr>
        <xdr:cNvPr id="37" name="Picture 36" descr="Image result for round button asean flag gi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3830301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603250</xdr:colOff>
      <xdr:row>25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7</xdr:col>
      <xdr:colOff>467286</xdr:colOff>
      <xdr:row>2</xdr:row>
      <xdr:rowOff>15874</xdr:rowOff>
    </xdr:from>
    <xdr:to>
      <xdr:col>8</xdr:col>
      <xdr:colOff>312164</xdr:colOff>
      <xdr:row>4</xdr:row>
      <xdr:rowOff>92074</xdr:rowOff>
    </xdr:to>
    <xdr:pic>
      <xdr:nvPicPr>
        <xdr:cNvPr id="4" name="Picture 3" descr="Image result for round button asean flag gi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119" y="470957"/>
          <a:ext cx="458712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201647</xdr:colOff>
      <xdr:row>20</xdr:row>
      <xdr:rowOff>102803</xdr:rowOff>
    </xdr:from>
    <xdr:to>
      <xdr:col>13</xdr:col>
      <xdr:colOff>49247</xdr:colOff>
      <xdr:row>22</xdr:row>
      <xdr:rowOff>179003</xdr:rowOff>
    </xdr:to>
    <xdr:pic>
      <xdr:nvPicPr>
        <xdr:cNvPr id="11" name="Picture 10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7647" y="3912803"/>
          <a:ext cx="46143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152900</xdr:colOff>
      <xdr:row>20</xdr:row>
      <xdr:rowOff>100859</xdr:rowOff>
    </xdr:from>
    <xdr:to>
      <xdr:col>9</xdr:col>
      <xdr:colOff>607743</xdr:colOff>
      <xdr:row>22</xdr:row>
      <xdr:rowOff>177059</xdr:rowOff>
    </xdr:to>
    <xdr:pic>
      <xdr:nvPicPr>
        <xdr:cNvPr id="12" name="Picture 11" descr="Image result for round button philippine flag gi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7400" y="3910859"/>
          <a:ext cx="45484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101429</xdr:colOff>
      <xdr:row>20</xdr:row>
      <xdr:rowOff>102803</xdr:rowOff>
    </xdr:from>
    <xdr:to>
      <xdr:col>6</xdr:col>
      <xdr:colOff>562862</xdr:colOff>
      <xdr:row>22</xdr:row>
      <xdr:rowOff>179003</xdr:rowOff>
    </xdr:to>
    <xdr:pic>
      <xdr:nvPicPr>
        <xdr:cNvPr id="13" name="Picture 12" descr="Image result for round button thailand flag gif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429" y="3912803"/>
          <a:ext cx="46143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51471</xdr:colOff>
      <xdr:row>20</xdr:row>
      <xdr:rowOff>102803</xdr:rowOff>
    </xdr:from>
    <xdr:to>
      <xdr:col>3</xdr:col>
      <xdr:colOff>511394</xdr:colOff>
      <xdr:row>22</xdr:row>
      <xdr:rowOff>179003</xdr:rowOff>
    </xdr:to>
    <xdr:pic>
      <xdr:nvPicPr>
        <xdr:cNvPr id="14" name="Picture 1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971" y="3912803"/>
          <a:ext cx="45992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</xdr:colOff>
      <xdr:row>20</xdr:row>
      <xdr:rowOff>102803</xdr:rowOff>
    </xdr:from>
    <xdr:to>
      <xdr:col>0</xdr:col>
      <xdr:colOff>461437</xdr:colOff>
      <xdr:row>22</xdr:row>
      <xdr:rowOff>179003</xdr:rowOff>
    </xdr:to>
    <xdr:pic>
      <xdr:nvPicPr>
        <xdr:cNvPr id="15" name="Picture 14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" y="3912803"/>
          <a:ext cx="46143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253113</xdr:colOff>
      <xdr:row>20</xdr:row>
      <xdr:rowOff>102803</xdr:rowOff>
    </xdr:from>
    <xdr:to>
      <xdr:col>16</xdr:col>
      <xdr:colOff>99203</xdr:colOff>
      <xdr:row>22</xdr:row>
      <xdr:rowOff>179003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0613" y="3912803"/>
          <a:ext cx="459923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206333</xdr:colOff>
      <xdr:row>7</xdr:row>
      <xdr:rowOff>187326</xdr:rowOff>
    </xdr:from>
    <xdr:to>
      <xdr:col>7</xdr:col>
      <xdr:colOff>53932</xdr:colOff>
      <xdr:row>10</xdr:row>
      <xdr:rowOff>73026</xdr:rowOff>
    </xdr:to>
    <xdr:pic>
      <xdr:nvPicPr>
        <xdr:cNvPr id="17" name="Picture 16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9333" y="1594909"/>
          <a:ext cx="461432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406963</xdr:colOff>
      <xdr:row>2</xdr:row>
      <xdr:rowOff>15874</xdr:rowOff>
    </xdr:from>
    <xdr:to>
      <xdr:col>9</xdr:col>
      <xdr:colOff>251842</xdr:colOff>
      <xdr:row>4</xdr:row>
      <xdr:rowOff>92074</xdr:rowOff>
    </xdr:to>
    <xdr:pic>
      <xdr:nvPicPr>
        <xdr:cNvPr id="18" name="Picture 17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630" y="470957"/>
          <a:ext cx="458712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58102</xdr:colOff>
      <xdr:row>23</xdr:row>
      <xdr:rowOff>44737</xdr:rowOff>
    </xdr:from>
    <xdr:to>
      <xdr:col>2</xdr:col>
      <xdr:colOff>194708</xdr:colOff>
      <xdr:row>30</xdr:row>
      <xdr:rowOff>3138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106895</xdr:colOff>
      <xdr:row>23</xdr:row>
      <xdr:rowOff>44737</xdr:rowOff>
    </xdr:from>
    <xdr:to>
      <xdr:col>5</xdr:col>
      <xdr:colOff>244586</xdr:colOff>
      <xdr:row>30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156773</xdr:colOff>
      <xdr:row>23</xdr:row>
      <xdr:rowOff>44737</xdr:rowOff>
    </xdr:from>
    <xdr:to>
      <xdr:col>8</xdr:col>
      <xdr:colOff>293379</xdr:colOff>
      <xdr:row>30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205566</xdr:colOff>
      <xdr:row>23</xdr:row>
      <xdr:rowOff>44737</xdr:rowOff>
    </xdr:from>
    <xdr:to>
      <xdr:col>11</xdr:col>
      <xdr:colOff>342173</xdr:colOff>
      <xdr:row>30</xdr:row>
      <xdr:rowOff>3138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254360</xdr:colOff>
      <xdr:row>23</xdr:row>
      <xdr:rowOff>44737</xdr:rowOff>
    </xdr:from>
    <xdr:to>
      <xdr:col>14</xdr:col>
      <xdr:colOff>394625</xdr:colOff>
      <xdr:row>30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306810</xdr:colOff>
      <xdr:row>23</xdr:row>
      <xdr:rowOff>44737</xdr:rowOff>
    </xdr:from>
    <xdr:to>
      <xdr:col>17</xdr:col>
      <xdr:colOff>444500</xdr:colOff>
      <xdr:row>30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199195</xdr:colOff>
      <xdr:row>4</xdr:row>
      <xdr:rowOff>163581</xdr:rowOff>
    </xdr:from>
    <xdr:to>
      <xdr:col>13</xdr:col>
      <xdr:colOff>260646</xdr:colOff>
      <xdr:row>13</xdr:row>
      <xdr:rowOff>46039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9525</xdr:rowOff>
        </xdr:from>
        <xdr:to>
          <xdr:col>1</xdr:col>
          <xdr:colOff>609600</xdr:colOff>
          <xdr:row>1</xdr:row>
          <xdr:rowOff>209550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153567</xdr:colOff>
      <xdr:row>2</xdr:row>
      <xdr:rowOff>76588</xdr:rowOff>
    </xdr:from>
    <xdr:to>
      <xdr:col>6</xdr:col>
      <xdr:colOff>204107</xdr:colOff>
      <xdr:row>14</xdr:row>
      <xdr:rowOff>136071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603250</xdr:colOff>
          <xdr:row>0</xdr:row>
          <xdr:rowOff>0</xdr:rowOff>
        </xdr:from>
        <xdr:to>
          <xdr:col>4</xdr:col>
          <xdr:colOff>612775</xdr:colOff>
          <xdr:row>2</xdr:row>
          <xdr:rowOff>152400</xdr:rowOff>
        </xdr:to>
        <xdr:pic>
          <xdr:nvPicPr>
            <xdr:cNvPr id="33" name="Picture 32"/>
            <xdr:cNvPicPr>
              <a:picLocks noChangeAspect="1" noChangeArrowheads="1"/>
              <a:extLst>
                <a:ext uri="{84589F7E-364E-4C9E-8A38-B11213B215E9}">
                  <a14:cameraTool cellRange="Country_Owner" spid="_x0000_s8201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2444750" y="0"/>
              <a:ext cx="623358" cy="607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19046</xdr:colOff>
          <xdr:row>4</xdr:row>
          <xdr:rowOff>9525</xdr:rowOff>
        </xdr:from>
        <xdr:to>
          <xdr:col>5</xdr:col>
          <xdr:colOff>323846</xdr:colOff>
          <xdr:row>8</xdr:row>
          <xdr:rowOff>147855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Country_Flag" spid="_x0000_s2145"/>
                </a:ext>
              </a:extLst>
            </xdr:cNvPicPr>
          </xdr:nvPicPr>
          <xdr:blipFill>
            <a:blip xmlns:r="http://schemas.openxmlformats.org/officeDocument/2006/relationships" r:embed="rId1">
              <a:lum bright="1000"/>
            </a:blip>
            <a:srcRect/>
            <a:stretch>
              <a:fillRect/>
            </a:stretch>
          </xdr:blipFill>
          <xdr:spPr bwMode="auto">
            <a:xfrm>
              <a:off x="2505071" y="781050"/>
              <a:ext cx="914400" cy="9003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180975</xdr:rowOff>
        </xdr:from>
        <xdr:to>
          <xdr:col>1</xdr:col>
          <xdr:colOff>590550</xdr:colOff>
          <xdr:row>2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</xdr:row>
          <xdr:rowOff>0</xdr:rowOff>
        </xdr:from>
        <xdr:to>
          <xdr:col>2</xdr:col>
          <xdr:colOff>9525</xdr:colOff>
          <xdr:row>4</xdr:row>
          <xdr:rowOff>9525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590550</xdr:colOff>
      <xdr:row>6</xdr:row>
      <xdr:rowOff>180975</xdr:rowOff>
    </xdr:from>
    <xdr:to>
      <xdr:col>11</xdr:col>
      <xdr:colOff>600075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209551</xdr:colOff>
      <xdr:row>13</xdr:row>
      <xdr:rowOff>152399</xdr:rowOff>
    </xdr:from>
    <xdr:to>
      <xdr:col>8</xdr:col>
      <xdr:colOff>342901</xdr:colOff>
      <xdr:row>14</xdr:row>
      <xdr:rowOff>104774</xdr:rowOff>
    </xdr:to>
    <xdr:sp macro="" textlink="">
      <xdr:nvSpPr>
        <xdr:cNvPr id="5" name="Oval 4"/>
        <xdr:cNvSpPr/>
      </xdr:nvSpPr>
      <xdr:spPr>
        <a:xfrm>
          <a:off x="5133976" y="2628899"/>
          <a:ext cx="133350" cy="142875"/>
        </a:xfrm>
        <a:prstGeom prst="ellipse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rgbClr val="FF0000"/>
            </a:gs>
            <a:gs pos="83000">
              <a:srgbClr val="FF0000"/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50000" t="50000" r="50000" b="50000"/>
          </a:path>
        </a:gradFill>
        <a:ln>
          <a:solidFill>
            <a:srgbClr val="FF0000"/>
          </a:solidFill>
        </a:ln>
        <a:scene3d>
          <a:camera prst="orthographicFront"/>
          <a:lightRig rig="threePt" dir="t">
            <a:rot lat="0" lon="0" rev="0"/>
          </a:lightRig>
        </a:scene3d>
        <a:sp3d prstMaterial="metal">
          <a:bevelT/>
          <a:contourClr>
            <a:schemeClr val="bg1">
              <a:lumMod val="9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304795</xdr:colOff>
          <xdr:row>4</xdr:row>
          <xdr:rowOff>9524</xdr:rowOff>
        </xdr:from>
        <xdr:to>
          <xdr:col>12</xdr:col>
          <xdr:colOff>609595</xdr:colOff>
          <xdr:row>8</xdr:row>
          <xdr:rowOff>147854</xdr:rowOff>
        </xdr:to>
        <xdr:pic>
          <xdr:nvPicPr>
            <xdr:cNvPr id="10" name="Picture 9"/>
            <xdr:cNvPicPr>
              <a:picLocks noChangeAspect="1" noChangeArrowheads="1"/>
              <a:extLst>
                <a:ext uri="{84589F7E-364E-4C9E-8A38-B11213B215E9}">
                  <a14:cameraTool cellRange="Employee_Photo" spid="_x0000_s21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058020" y="781049"/>
              <a:ext cx="914400" cy="9003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5</xdr:row>
      <xdr:rowOff>133351</xdr:rowOff>
    </xdr:from>
    <xdr:to>
      <xdr:col>11</xdr:col>
      <xdr:colOff>161925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9525</xdr:rowOff>
        </xdr:from>
        <xdr:to>
          <xdr:col>1</xdr:col>
          <xdr:colOff>600075</xdr:colOff>
          <xdr:row>1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414814</xdr:colOff>
      <xdr:row>24</xdr:row>
      <xdr:rowOff>76200</xdr:rowOff>
    </xdr:from>
    <xdr:to>
      <xdr:col>9</xdr:col>
      <xdr:colOff>872014</xdr:colOff>
      <xdr:row>24</xdr:row>
      <xdr:rowOff>533400</xdr:rowOff>
    </xdr:to>
    <xdr:pic>
      <xdr:nvPicPr>
        <xdr:cNvPr id="18" name="Picture 17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5289" y="42957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403384</xdr:colOff>
      <xdr:row>24</xdr:row>
      <xdr:rowOff>76200</xdr:rowOff>
    </xdr:from>
    <xdr:to>
      <xdr:col>8</xdr:col>
      <xdr:colOff>860584</xdr:colOff>
      <xdr:row>24</xdr:row>
      <xdr:rowOff>533400</xdr:rowOff>
    </xdr:to>
    <xdr:pic>
      <xdr:nvPicPr>
        <xdr:cNvPr id="19" name="Picture 18" descr="Image result for round button philippine flag 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3234" y="42957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391954</xdr:colOff>
      <xdr:row>24</xdr:row>
      <xdr:rowOff>76200</xdr:rowOff>
    </xdr:from>
    <xdr:to>
      <xdr:col>7</xdr:col>
      <xdr:colOff>849154</xdr:colOff>
      <xdr:row>24</xdr:row>
      <xdr:rowOff>533400</xdr:rowOff>
    </xdr:to>
    <xdr:pic>
      <xdr:nvPicPr>
        <xdr:cNvPr id="20" name="Picture 19" descr="Image result for round button thailand flag 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1179" y="42957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380524</xdr:colOff>
      <xdr:row>24</xdr:row>
      <xdr:rowOff>76200</xdr:rowOff>
    </xdr:from>
    <xdr:to>
      <xdr:col>6</xdr:col>
      <xdr:colOff>837724</xdr:colOff>
      <xdr:row>24</xdr:row>
      <xdr:rowOff>533400</xdr:rowOff>
    </xdr:to>
    <xdr:pic>
      <xdr:nvPicPr>
        <xdr:cNvPr id="21" name="Picture 20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124" y="42957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369094</xdr:colOff>
      <xdr:row>24</xdr:row>
      <xdr:rowOff>76200</xdr:rowOff>
    </xdr:from>
    <xdr:to>
      <xdr:col>5</xdr:col>
      <xdr:colOff>826294</xdr:colOff>
      <xdr:row>24</xdr:row>
      <xdr:rowOff>533400</xdr:rowOff>
    </xdr:to>
    <xdr:pic>
      <xdr:nvPicPr>
        <xdr:cNvPr id="22" name="Picture 21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069" y="42957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426244</xdr:colOff>
      <xdr:row>24</xdr:row>
      <xdr:rowOff>76200</xdr:rowOff>
    </xdr:from>
    <xdr:to>
      <xdr:col>10</xdr:col>
      <xdr:colOff>883444</xdr:colOff>
      <xdr:row>24</xdr:row>
      <xdr:rowOff>533400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794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369094</xdr:colOff>
      <xdr:row>23</xdr:row>
      <xdr:rowOff>19385</xdr:rowOff>
    </xdr:from>
    <xdr:to>
      <xdr:col>5</xdr:col>
      <xdr:colOff>826294</xdr:colOff>
      <xdr:row>23</xdr:row>
      <xdr:rowOff>476585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17069" y="3667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380524</xdr:colOff>
      <xdr:row>23</xdr:row>
      <xdr:rowOff>19385</xdr:rowOff>
    </xdr:from>
    <xdr:to>
      <xdr:col>6</xdr:col>
      <xdr:colOff>837724</xdr:colOff>
      <xdr:row>23</xdr:row>
      <xdr:rowOff>481501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19124" y="3667460"/>
          <a:ext cx="457200" cy="462116"/>
        </a:xfrm>
        <a:prstGeom prst="rect">
          <a:avLst/>
        </a:prstGeom>
      </xdr:spPr>
    </xdr:pic>
    <xdr:clientData/>
  </xdr:twoCellAnchor>
  <xdr:twoCellAnchor editAs="oneCell">
    <xdr:from>
      <xdr:col>10</xdr:col>
      <xdr:colOff>426244</xdr:colOff>
      <xdr:row>23</xdr:row>
      <xdr:rowOff>19385</xdr:rowOff>
    </xdr:from>
    <xdr:to>
      <xdr:col>10</xdr:col>
      <xdr:colOff>883444</xdr:colOff>
      <xdr:row>23</xdr:row>
      <xdr:rowOff>476585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5794" y="36769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414814</xdr:colOff>
      <xdr:row>23</xdr:row>
      <xdr:rowOff>19385</xdr:rowOff>
    </xdr:from>
    <xdr:to>
      <xdr:col>9</xdr:col>
      <xdr:colOff>872014</xdr:colOff>
      <xdr:row>23</xdr:row>
      <xdr:rowOff>471721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25289" y="3667460"/>
          <a:ext cx="457200" cy="452336"/>
        </a:xfrm>
        <a:prstGeom prst="rect">
          <a:avLst/>
        </a:prstGeom>
      </xdr:spPr>
    </xdr:pic>
    <xdr:clientData/>
  </xdr:twoCellAnchor>
  <xdr:twoCellAnchor editAs="oneCell">
    <xdr:from>
      <xdr:col>8</xdr:col>
      <xdr:colOff>403384</xdr:colOff>
      <xdr:row>23</xdr:row>
      <xdr:rowOff>19385</xdr:rowOff>
    </xdr:from>
    <xdr:to>
      <xdr:col>8</xdr:col>
      <xdr:colOff>860584</xdr:colOff>
      <xdr:row>23</xdr:row>
      <xdr:rowOff>491825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23234" y="3667460"/>
          <a:ext cx="457200" cy="472440"/>
        </a:xfrm>
        <a:prstGeom prst="rect">
          <a:avLst/>
        </a:prstGeom>
      </xdr:spPr>
    </xdr:pic>
    <xdr:clientData/>
  </xdr:twoCellAnchor>
  <xdr:twoCellAnchor editAs="oneCell">
    <xdr:from>
      <xdr:col>7</xdr:col>
      <xdr:colOff>391954</xdr:colOff>
      <xdr:row>23</xdr:row>
      <xdr:rowOff>19385</xdr:rowOff>
    </xdr:from>
    <xdr:to>
      <xdr:col>7</xdr:col>
      <xdr:colOff>849154</xdr:colOff>
      <xdr:row>23</xdr:row>
      <xdr:rowOff>466753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21179" y="3667460"/>
          <a:ext cx="457200" cy="447368"/>
        </a:xfrm>
        <a:prstGeom prst="rect">
          <a:avLst/>
        </a:prstGeom>
      </xdr:spPr>
    </xdr:pic>
    <xdr:clientData/>
  </xdr:twoCellAnchor>
  <xdr:twoCellAnchor>
    <xdr:from>
      <xdr:col>12</xdr:col>
      <xdr:colOff>123825</xdr:colOff>
      <xdr:row>2</xdr:row>
      <xdr:rowOff>0</xdr:rowOff>
    </xdr:from>
    <xdr:to>
      <xdr:col>14</xdr:col>
      <xdr:colOff>219075</xdr:colOff>
      <xdr:row>22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440531</xdr:colOff>
      <xdr:row>24</xdr:row>
      <xdr:rowOff>76200</xdr:rowOff>
    </xdr:from>
    <xdr:to>
      <xdr:col>13</xdr:col>
      <xdr:colOff>897731</xdr:colOff>
      <xdr:row>24</xdr:row>
      <xdr:rowOff>533400</xdr:rowOff>
    </xdr:to>
    <xdr:pic>
      <xdr:nvPicPr>
        <xdr:cNvPr id="33" name="Picture 32" descr="Image result for round button asean flag gif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756" y="43053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440531</xdr:colOff>
      <xdr:row>23</xdr:row>
      <xdr:rowOff>19385</xdr:rowOff>
    </xdr:from>
    <xdr:to>
      <xdr:col>13</xdr:col>
      <xdr:colOff>897731</xdr:colOff>
      <xdr:row>23</xdr:row>
      <xdr:rowOff>476585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41756" y="3676985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6</xdr:col>
      <xdr:colOff>457200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19050</xdr:rowOff>
    </xdr:from>
    <xdr:to>
      <xdr:col>13</xdr:col>
      <xdr:colOff>361950</xdr:colOff>
      <xdr:row>12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0</xdr:row>
      <xdr:rowOff>0</xdr:rowOff>
    </xdr:from>
    <xdr:to>
      <xdr:col>20</xdr:col>
      <xdr:colOff>428624</xdr:colOff>
      <xdr:row>13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295275</xdr:colOff>
      <xdr:row>12</xdr:row>
      <xdr:rowOff>180975</xdr:rowOff>
    </xdr:from>
    <xdr:to>
      <xdr:col>8</xdr:col>
      <xdr:colOff>600075</xdr:colOff>
      <xdr:row>27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17</xdr:row>
          <xdr:rowOff>28575</xdr:rowOff>
        </xdr:from>
        <xdr:to>
          <xdr:col>11</xdr:col>
          <xdr:colOff>0</xdr:colOff>
          <xdr:row>23</xdr:row>
          <xdr:rowOff>67261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Another_Country_Flag" spid="_x0000_s71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505450" y="3267075"/>
              <a:ext cx="1200150" cy="118168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189634</xdr:colOff>
      <xdr:row>0</xdr:row>
      <xdr:rowOff>57368</xdr:rowOff>
    </xdr:from>
    <xdr:to>
      <xdr:col>13</xdr:col>
      <xdr:colOff>500063</xdr:colOff>
      <xdr:row>23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5</xdr:row>
          <xdr:rowOff>9525</xdr:rowOff>
        </xdr:from>
        <xdr:to>
          <xdr:col>4</xdr:col>
          <xdr:colOff>95250</xdr:colOff>
          <xdr:row>5</xdr:row>
          <xdr:rowOff>190500</xdr:rowOff>
        </xdr:to>
        <xdr:sp macro="" textlink="">
          <xdr:nvSpPr>
            <xdr:cNvPr id="5122" name="Scroll Bar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215355</xdr:colOff>
      <xdr:row>8</xdr:row>
      <xdr:rowOff>159110</xdr:rowOff>
    </xdr:from>
    <xdr:to>
      <xdr:col>6</xdr:col>
      <xdr:colOff>110404</xdr:colOff>
      <xdr:row>22</xdr:row>
      <xdr:rowOff>193747</xdr:rowOff>
    </xdr:to>
    <xdr:grpSp>
      <xdr:nvGrpSpPr>
        <xdr:cNvPr id="17" name="Group 16"/>
        <xdr:cNvGrpSpPr/>
      </xdr:nvGrpSpPr>
      <xdr:grpSpPr>
        <a:xfrm>
          <a:off x="215355" y="1873610"/>
          <a:ext cx="5824362" cy="3035012"/>
          <a:chOff x="3355" y="8196068"/>
          <a:chExt cx="6817017" cy="3198744"/>
        </a:xfrm>
      </xdr:grpSpPr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3355" y="8196068"/>
          <a:ext cx="6817017" cy="3198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1" name="Group 10"/>
          <xdr:cNvGrpSpPr/>
        </xdr:nvGrpSpPr>
        <xdr:grpSpPr>
          <a:xfrm>
            <a:off x="1675288" y="8415421"/>
            <a:ext cx="504364" cy="2678879"/>
            <a:chOff x="1650984" y="1476379"/>
            <a:chExt cx="500062" cy="2281846"/>
          </a:xfrm>
        </xdr:grpSpPr>
        <xdr:sp macro="" textlink="">
          <xdr:nvSpPr>
            <xdr:cNvPr id="9" name="Trapezoid 8"/>
            <xdr:cNvSpPr/>
          </xdr:nvSpPr>
          <xdr:spPr>
            <a:xfrm rot="5400000">
              <a:off x="762777" y="2364586"/>
              <a:ext cx="2276476" cy="500062"/>
            </a:xfrm>
            <a:prstGeom prst="trapezoid">
              <a:avLst>
                <a:gd name="adj" fmla="val 205060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665271" y="2691425"/>
              <a:ext cx="485775" cy="10668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21" name="Group 20"/>
          <xdr:cNvGrpSpPr/>
        </xdr:nvGrpSpPr>
        <xdr:grpSpPr>
          <a:xfrm flipH="1">
            <a:off x="3708596" y="8406850"/>
            <a:ext cx="522580" cy="2718091"/>
            <a:chOff x="1695209" y="1476379"/>
            <a:chExt cx="518123" cy="2315247"/>
          </a:xfrm>
        </xdr:grpSpPr>
        <xdr:sp macro="" textlink="">
          <xdr:nvSpPr>
            <xdr:cNvPr id="22" name="Trapezoid 21"/>
            <xdr:cNvSpPr/>
          </xdr:nvSpPr>
          <xdr:spPr>
            <a:xfrm rot="5400000">
              <a:off x="825063" y="2364586"/>
              <a:ext cx="2276476" cy="500062"/>
            </a:xfrm>
            <a:prstGeom prst="trapezoid">
              <a:avLst>
                <a:gd name="adj" fmla="val 205060"/>
              </a:avLst>
            </a:prstGeom>
            <a:solidFill>
              <a:sysClr val="window" lastClr="FFFFFF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695209" y="2724826"/>
              <a:ext cx="518122" cy="1066800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id="1" name="Table1" displayName="Table1" ref="A1:D6" totalsRowShown="0">
  <tableColumns count="4">
    <tableColumn id="1" name=" "/>
    <tableColumn id="2" name="ACT"/>
    <tableColumn id="3" name="FCT"/>
    <tableColumn id="4" name="P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1"/>
  <sheetViews>
    <sheetView workbookViewId="0">
      <selection activeCell="H12" sqref="H12"/>
    </sheetView>
  </sheetViews>
  <sheetFormatPr defaultRowHeight="15" x14ac:dyDescent="0.25"/>
  <cols>
    <col min="1" max="1" width="13.5703125" bestFit="1" customWidth="1"/>
    <col min="10" max="10" width="11" bestFit="1" customWidth="1"/>
    <col min="13" max="13" width="12.42578125" bestFit="1" customWidth="1"/>
    <col min="14" max="14" width="13.5703125" bestFit="1" customWidth="1"/>
  </cols>
  <sheetData>
    <row r="1" spans="1:15" ht="31.5" customHeight="1" x14ac:dyDescent="0.25">
      <c r="A1" s="53" t="s">
        <v>0</v>
      </c>
      <c r="B1" s="54" t="s">
        <v>1</v>
      </c>
      <c r="C1" s="54" t="s">
        <v>2</v>
      </c>
      <c r="D1" s="54" t="s">
        <v>3</v>
      </c>
      <c r="E1" s="54"/>
      <c r="F1" s="54" t="str">
        <f>INDEX(B9:M9,1,F2)</f>
        <v>Dec</v>
      </c>
      <c r="G1" s="54"/>
      <c r="H1" s="54"/>
      <c r="I1" s="54"/>
      <c r="J1" s="54" t="s">
        <v>106</v>
      </c>
      <c r="K1" s="54" t="s">
        <v>107</v>
      </c>
      <c r="L1" s="55" t="s">
        <v>108</v>
      </c>
      <c r="M1" s="54" t="s">
        <v>109</v>
      </c>
      <c r="N1" s="54" t="s">
        <v>110</v>
      </c>
      <c r="O1" s="56"/>
    </row>
    <row r="2" spans="1:15" x14ac:dyDescent="0.25">
      <c r="A2" s="57" t="s">
        <v>5</v>
      </c>
      <c r="B2" s="58">
        <f>INDEX($N27:$N33,$F$4,1)</f>
        <v>7.1999999999999984</v>
      </c>
      <c r="C2" s="58">
        <f>INDEX($N27:$N33,$F$4,1)</f>
        <v>7.1999999999999984</v>
      </c>
      <c r="D2" s="58">
        <f>INDEX($N10:$N16,$F$4,1)</f>
        <v>7.4999999999999991</v>
      </c>
      <c r="E2" s="58"/>
      <c r="F2" s="59">
        <v>12</v>
      </c>
      <c r="G2" s="58"/>
      <c r="H2" s="65" t="s">
        <v>19</v>
      </c>
      <c r="I2" s="66"/>
      <c r="J2" s="51">
        <v>8</v>
      </c>
      <c r="K2" s="51">
        <v>7</v>
      </c>
      <c r="L2" s="51">
        <v>8</v>
      </c>
      <c r="M2" s="51">
        <v>7</v>
      </c>
      <c r="N2" s="51">
        <v>8</v>
      </c>
      <c r="O2" s="60"/>
    </row>
    <row r="3" spans="1:15" x14ac:dyDescent="0.25">
      <c r="A3" s="57" t="s">
        <v>6</v>
      </c>
      <c r="B3" s="58">
        <f>INDEX($O44:$O50,$F$4,1)</f>
        <v>2.4</v>
      </c>
      <c r="C3" s="58">
        <f>INDEX($O27:$O33,$F$4,1)</f>
        <v>7.1999999999999984</v>
      </c>
      <c r="D3" s="58">
        <f>INDEX($O10:$O16,$F$4,1)</f>
        <v>7.4999999999999991</v>
      </c>
      <c r="E3" s="58"/>
      <c r="F3" s="69" t="str">
        <f>INDEX(A10:A16,F4,1)</f>
        <v>Singapore</v>
      </c>
      <c r="G3" s="69"/>
      <c r="H3" s="65" t="s">
        <v>20</v>
      </c>
      <c r="I3" s="66"/>
      <c r="J3" s="51">
        <v>9</v>
      </c>
      <c r="K3" s="51">
        <v>4</v>
      </c>
      <c r="L3" s="51">
        <v>8</v>
      </c>
      <c r="M3" s="51">
        <v>7</v>
      </c>
      <c r="N3" s="51">
        <v>5</v>
      </c>
      <c r="O3" s="60"/>
    </row>
    <row r="4" spans="1:15" x14ac:dyDescent="0.25">
      <c r="A4" s="57" t="s">
        <v>27</v>
      </c>
      <c r="B4" s="58">
        <f>B2-B3</f>
        <v>4.7999999999999989</v>
      </c>
      <c r="C4" s="58">
        <f t="shared" ref="C4:D4" si="0">C2-C3</f>
        <v>0</v>
      </c>
      <c r="D4" s="58">
        <f t="shared" si="0"/>
        <v>0</v>
      </c>
      <c r="E4" s="58"/>
      <c r="F4" s="58">
        <v>1</v>
      </c>
      <c r="G4" s="58"/>
      <c r="H4" s="65" t="s">
        <v>21</v>
      </c>
      <c r="I4" s="66"/>
      <c r="J4" s="51">
        <v>7</v>
      </c>
      <c r="K4" s="51">
        <v>6</v>
      </c>
      <c r="L4" s="51">
        <v>7</v>
      </c>
      <c r="M4" s="51">
        <v>6</v>
      </c>
      <c r="N4" s="51">
        <v>3</v>
      </c>
      <c r="O4" s="60"/>
    </row>
    <row r="5" spans="1:15" x14ac:dyDescent="0.25">
      <c r="A5" s="57"/>
      <c r="B5" s="58">
        <f>IF(C2&gt;D2,0,D2-C2)</f>
        <v>0.30000000000000071</v>
      </c>
      <c r="C5" s="58">
        <f>IF(C2&gt;D2,0,D2-C2)</f>
        <v>0.30000000000000071</v>
      </c>
      <c r="D5" s="58">
        <f>IF(C2&gt;D2,C2-D2,0)</f>
        <v>0</v>
      </c>
      <c r="E5" s="58"/>
      <c r="F5" s="58" t="s">
        <v>26</v>
      </c>
      <c r="G5" s="58"/>
      <c r="H5" s="65" t="s">
        <v>22</v>
      </c>
      <c r="I5" s="66"/>
      <c r="J5" s="51">
        <v>4</v>
      </c>
      <c r="K5" s="51">
        <v>4</v>
      </c>
      <c r="L5" s="51">
        <v>5</v>
      </c>
      <c r="M5" s="51">
        <v>4</v>
      </c>
      <c r="N5" s="51">
        <v>4</v>
      </c>
      <c r="O5" s="60"/>
    </row>
    <row r="6" spans="1:15" x14ac:dyDescent="0.25">
      <c r="A6" s="57" t="s">
        <v>4</v>
      </c>
      <c r="B6" s="58">
        <f>SUM(B3:B4)*2/3</f>
        <v>4.8</v>
      </c>
      <c r="C6" s="58">
        <f t="shared" ref="C6" si="1">SUM(C3:C4)*2/3</f>
        <v>4.7999999999999989</v>
      </c>
      <c r="D6" s="58">
        <f>SUM(D3:D5)*2/3</f>
        <v>4.9999999999999991</v>
      </c>
      <c r="E6" s="58"/>
      <c r="F6" s="58" t="str">
        <f>CONCATENATE("YTD ",F3, " - ",F1)</f>
        <v>YTD Singapore - Dec</v>
      </c>
      <c r="G6" s="58"/>
      <c r="H6" s="65" t="s">
        <v>23</v>
      </c>
      <c r="I6" s="66"/>
      <c r="J6" s="51">
        <v>5</v>
      </c>
      <c r="K6" s="51">
        <v>5</v>
      </c>
      <c r="L6" s="51">
        <v>3</v>
      </c>
      <c r="M6" s="51">
        <v>4</v>
      </c>
      <c r="N6" s="51">
        <v>3</v>
      </c>
      <c r="O6" s="60"/>
    </row>
    <row r="7" spans="1:15" x14ac:dyDescent="0.25">
      <c r="A7" s="57"/>
      <c r="B7" s="58"/>
      <c r="C7" s="58"/>
      <c r="D7" s="58"/>
      <c r="E7" s="58"/>
      <c r="F7" s="58"/>
      <c r="G7" s="58"/>
      <c r="H7" s="65" t="s">
        <v>24</v>
      </c>
      <c r="I7" s="66"/>
      <c r="J7" s="51">
        <v>6</v>
      </c>
      <c r="K7" s="51">
        <v>6</v>
      </c>
      <c r="L7" s="51">
        <v>2</v>
      </c>
      <c r="M7" s="51">
        <v>4</v>
      </c>
      <c r="N7" s="51">
        <v>3</v>
      </c>
      <c r="O7" s="60"/>
    </row>
    <row r="8" spans="1:15" x14ac:dyDescent="0.25">
      <c r="A8" s="57"/>
      <c r="B8" s="58"/>
      <c r="C8" s="58"/>
      <c r="D8" s="58"/>
      <c r="E8" s="58"/>
      <c r="F8" s="58"/>
      <c r="G8" s="58"/>
      <c r="H8" s="65" t="s">
        <v>25</v>
      </c>
      <c r="I8" s="65"/>
      <c r="J8" s="52">
        <f>AVERAGE(J2:J7)</f>
        <v>6.5</v>
      </c>
      <c r="K8" s="52">
        <f t="shared" ref="K8:N8" si="2">AVERAGE(K2:K7)</f>
        <v>5.333333333333333</v>
      </c>
      <c r="L8" s="52">
        <f t="shared" si="2"/>
        <v>5.5</v>
      </c>
      <c r="M8" s="52">
        <f t="shared" si="2"/>
        <v>5.333333333333333</v>
      </c>
      <c r="N8" s="52">
        <f t="shared" si="2"/>
        <v>4.333333333333333</v>
      </c>
      <c r="O8" s="60"/>
    </row>
    <row r="9" spans="1:15" x14ac:dyDescent="0.25">
      <c r="A9" s="57" t="s">
        <v>3</v>
      </c>
      <c r="B9" s="58" t="s">
        <v>7</v>
      </c>
      <c r="C9" s="58" t="s">
        <v>8</v>
      </c>
      <c r="D9" s="58" t="s">
        <v>9</v>
      </c>
      <c r="E9" s="58" t="s">
        <v>10</v>
      </c>
      <c r="F9" s="58" t="s">
        <v>11</v>
      </c>
      <c r="G9" s="58" t="s">
        <v>12</v>
      </c>
      <c r="H9" s="58" t="s">
        <v>13</v>
      </c>
      <c r="I9" s="58" t="s">
        <v>14</v>
      </c>
      <c r="J9" s="58" t="s">
        <v>15</v>
      </c>
      <c r="K9" s="58" t="s">
        <v>16</v>
      </c>
      <c r="L9" s="58" t="s">
        <v>17</v>
      </c>
      <c r="M9" s="58" t="s">
        <v>18</v>
      </c>
      <c r="N9" s="58" t="s">
        <v>5</v>
      </c>
      <c r="O9" s="60" t="s">
        <v>6</v>
      </c>
    </row>
    <row r="10" spans="1:15" x14ac:dyDescent="0.25">
      <c r="A10" s="57" t="s">
        <v>19</v>
      </c>
      <c r="B10" s="1">
        <v>1</v>
      </c>
      <c r="C10" s="1">
        <v>0.2</v>
      </c>
      <c r="D10" s="1">
        <v>0.8</v>
      </c>
      <c r="E10" s="1">
        <v>0.3</v>
      </c>
      <c r="F10" s="1">
        <v>0.4</v>
      </c>
      <c r="G10" s="1">
        <v>1</v>
      </c>
      <c r="H10" s="1">
        <v>0.6</v>
      </c>
      <c r="I10" s="1">
        <v>0.7</v>
      </c>
      <c r="J10" s="1">
        <v>1</v>
      </c>
      <c r="K10" s="1">
        <v>0.6</v>
      </c>
      <c r="L10" s="1">
        <v>0.6</v>
      </c>
      <c r="M10" s="1">
        <v>0.3</v>
      </c>
      <c r="N10" s="58">
        <f>SUM(B10:M10)</f>
        <v>7.4999999999999991</v>
      </c>
      <c r="O10" s="60">
        <f t="shared" ref="O10:O16" si="3">INDEX(B18:M18,1,F$2)</f>
        <v>7.4999999999999991</v>
      </c>
    </row>
    <row r="11" spans="1:15" x14ac:dyDescent="0.25">
      <c r="A11" s="57" t="s">
        <v>20</v>
      </c>
      <c r="B11" s="1">
        <v>0.5</v>
      </c>
      <c r="C11" s="1">
        <v>0.2</v>
      </c>
      <c r="D11" s="1">
        <v>0.8</v>
      </c>
      <c r="E11" s="1">
        <v>0.3</v>
      </c>
      <c r="F11" s="1">
        <v>0.4</v>
      </c>
      <c r="G11" s="1">
        <v>0.5</v>
      </c>
      <c r="H11" s="1">
        <v>0.6</v>
      </c>
      <c r="I11" s="1">
        <v>0.7</v>
      </c>
      <c r="J11" s="1">
        <v>0.5</v>
      </c>
      <c r="K11" s="1">
        <v>0.6</v>
      </c>
      <c r="L11" s="1">
        <v>0.6</v>
      </c>
      <c r="M11" s="1">
        <v>0.3</v>
      </c>
      <c r="N11" s="58">
        <f t="shared" ref="N11:N15" si="4">SUM(B11:M11)</f>
        <v>5.9999999999999991</v>
      </c>
      <c r="O11" s="60">
        <f t="shared" si="3"/>
        <v>5.9999999999999991</v>
      </c>
    </row>
    <row r="12" spans="1:15" x14ac:dyDescent="0.25">
      <c r="A12" s="57" t="s">
        <v>21</v>
      </c>
      <c r="B12" s="1">
        <v>0.5</v>
      </c>
      <c r="C12" s="1">
        <v>0.2</v>
      </c>
      <c r="D12" s="1">
        <v>0.8</v>
      </c>
      <c r="E12" s="1">
        <v>0.3</v>
      </c>
      <c r="F12" s="1">
        <v>0.4</v>
      </c>
      <c r="G12" s="1">
        <v>0.5</v>
      </c>
      <c r="H12" s="1">
        <v>0.6</v>
      </c>
      <c r="I12" s="1">
        <v>0.7</v>
      </c>
      <c r="J12" s="1">
        <v>0.5</v>
      </c>
      <c r="K12" s="1">
        <v>0.6</v>
      </c>
      <c r="L12" s="1">
        <v>0.6</v>
      </c>
      <c r="M12" s="1">
        <v>0.3</v>
      </c>
      <c r="N12" s="58">
        <f t="shared" si="4"/>
        <v>5.9999999999999991</v>
      </c>
      <c r="O12" s="60">
        <f t="shared" si="3"/>
        <v>5.9999999999999991</v>
      </c>
    </row>
    <row r="13" spans="1:15" x14ac:dyDescent="0.25">
      <c r="A13" s="57" t="s">
        <v>22</v>
      </c>
      <c r="B13" s="1">
        <v>0.5</v>
      </c>
      <c r="C13" s="1">
        <v>0.2</v>
      </c>
      <c r="D13" s="1">
        <v>0.8</v>
      </c>
      <c r="E13" s="1">
        <v>0.3</v>
      </c>
      <c r="F13" s="1">
        <v>0.4</v>
      </c>
      <c r="G13" s="1">
        <v>0.5</v>
      </c>
      <c r="H13" s="1">
        <v>0.6</v>
      </c>
      <c r="I13" s="1">
        <v>0.7</v>
      </c>
      <c r="J13" s="1">
        <v>0.5</v>
      </c>
      <c r="K13" s="1">
        <v>0.6</v>
      </c>
      <c r="L13" s="1">
        <v>0.6</v>
      </c>
      <c r="M13" s="1">
        <v>0.3</v>
      </c>
      <c r="N13" s="58">
        <f t="shared" si="4"/>
        <v>5.9999999999999991</v>
      </c>
      <c r="O13" s="60">
        <f t="shared" si="3"/>
        <v>5.9999999999999991</v>
      </c>
    </row>
    <row r="14" spans="1:15" x14ac:dyDescent="0.25">
      <c r="A14" s="57" t="s">
        <v>23</v>
      </c>
      <c r="B14" s="1">
        <v>0.5</v>
      </c>
      <c r="C14" s="1">
        <v>0.2</v>
      </c>
      <c r="D14" s="1">
        <v>0.8</v>
      </c>
      <c r="E14" s="1">
        <v>0.3</v>
      </c>
      <c r="F14" s="1">
        <v>0.4</v>
      </c>
      <c r="G14" s="1">
        <v>0.5</v>
      </c>
      <c r="H14" s="1">
        <v>0.6</v>
      </c>
      <c r="I14" s="1">
        <v>0.7</v>
      </c>
      <c r="J14" s="1">
        <v>0.5</v>
      </c>
      <c r="K14" s="1">
        <v>0.6</v>
      </c>
      <c r="L14" s="1">
        <v>0.6</v>
      </c>
      <c r="M14" s="1">
        <v>0.3</v>
      </c>
      <c r="N14" s="58">
        <f t="shared" si="4"/>
        <v>5.9999999999999991</v>
      </c>
      <c r="O14" s="60">
        <f t="shared" si="3"/>
        <v>5.9999999999999991</v>
      </c>
    </row>
    <row r="15" spans="1:15" x14ac:dyDescent="0.25">
      <c r="A15" s="57" t="s">
        <v>24</v>
      </c>
      <c r="B15" s="1">
        <v>0.5</v>
      </c>
      <c r="C15" s="1">
        <v>0.2</v>
      </c>
      <c r="D15" s="1">
        <v>0.8</v>
      </c>
      <c r="E15" s="1">
        <v>0.3</v>
      </c>
      <c r="F15" s="1">
        <v>0.4</v>
      </c>
      <c r="G15" s="1">
        <v>0.5</v>
      </c>
      <c r="H15" s="1">
        <v>0.6</v>
      </c>
      <c r="I15" s="1">
        <v>0.7</v>
      </c>
      <c r="J15" s="1">
        <v>0.5</v>
      </c>
      <c r="K15" s="1">
        <v>0.6</v>
      </c>
      <c r="L15" s="1">
        <v>0.6</v>
      </c>
      <c r="M15" s="1">
        <v>0.3</v>
      </c>
      <c r="N15" s="58">
        <f t="shared" si="4"/>
        <v>5.9999999999999991</v>
      </c>
      <c r="O15" s="60">
        <f t="shared" si="3"/>
        <v>5.9999999999999991</v>
      </c>
    </row>
    <row r="16" spans="1:15" x14ac:dyDescent="0.25">
      <c r="A16" s="57" t="s">
        <v>25</v>
      </c>
      <c r="B16" s="58">
        <f>SUM(B10:B15)</f>
        <v>3.5</v>
      </c>
      <c r="C16" s="58">
        <f t="shared" ref="C16:M16" si="5">SUM(C10:C15)</f>
        <v>1.2</v>
      </c>
      <c r="D16" s="58">
        <f t="shared" si="5"/>
        <v>4.8</v>
      </c>
      <c r="E16" s="58">
        <f t="shared" si="5"/>
        <v>1.8</v>
      </c>
      <c r="F16" s="58">
        <f t="shared" si="5"/>
        <v>2.4</v>
      </c>
      <c r="G16" s="58">
        <f t="shared" si="5"/>
        <v>3.5</v>
      </c>
      <c r="H16" s="58">
        <f t="shared" si="5"/>
        <v>3.6</v>
      </c>
      <c r="I16" s="58">
        <f t="shared" si="5"/>
        <v>4.2</v>
      </c>
      <c r="J16" s="58">
        <f t="shared" si="5"/>
        <v>3.5</v>
      </c>
      <c r="K16" s="58">
        <f t="shared" si="5"/>
        <v>3.6</v>
      </c>
      <c r="L16" s="58">
        <f t="shared" si="5"/>
        <v>3.6</v>
      </c>
      <c r="M16" s="58">
        <f t="shared" si="5"/>
        <v>1.8</v>
      </c>
      <c r="N16" s="58">
        <f t="shared" ref="N16" si="6">SUM(B16:M16)</f>
        <v>37.5</v>
      </c>
      <c r="O16" s="60">
        <f t="shared" si="3"/>
        <v>37.499999999999993</v>
      </c>
    </row>
    <row r="17" spans="1:15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0"/>
    </row>
    <row r="18" spans="1:15" hidden="1" x14ac:dyDescent="0.25">
      <c r="A18" s="57"/>
      <c r="B18" s="58">
        <f t="shared" ref="B18:B23" si="7">B10</f>
        <v>1</v>
      </c>
      <c r="C18" s="58">
        <f t="shared" ref="C18:M18" si="8">B18+C10</f>
        <v>1.2</v>
      </c>
      <c r="D18" s="58">
        <f t="shared" si="8"/>
        <v>2</v>
      </c>
      <c r="E18" s="58">
        <f t="shared" si="8"/>
        <v>2.2999999999999998</v>
      </c>
      <c r="F18" s="58">
        <f t="shared" si="8"/>
        <v>2.6999999999999997</v>
      </c>
      <c r="G18" s="58">
        <f t="shared" si="8"/>
        <v>3.6999999999999997</v>
      </c>
      <c r="H18" s="58">
        <f t="shared" si="8"/>
        <v>4.3</v>
      </c>
      <c r="I18" s="58">
        <f t="shared" si="8"/>
        <v>5</v>
      </c>
      <c r="J18" s="58">
        <f t="shared" si="8"/>
        <v>6</v>
      </c>
      <c r="K18" s="58">
        <f t="shared" si="8"/>
        <v>6.6</v>
      </c>
      <c r="L18" s="58">
        <f t="shared" si="8"/>
        <v>7.1999999999999993</v>
      </c>
      <c r="M18" s="58">
        <f t="shared" si="8"/>
        <v>7.4999999999999991</v>
      </c>
      <c r="N18" s="58"/>
      <c r="O18" s="60"/>
    </row>
    <row r="19" spans="1:15" hidden="1" x14ac:dyDescent="0.25">
      <c r="A19" s="57"/>
      <c r="B19" s="58">
        <f t="shared" si="7"/>
        <v>0.5</v>
      </c>
      <c r="C19" s="58">
        <f t="shared" ref="C19:M19" si="9">B19+C11</f>
        <v>0.7</v>
      </c>
      <c r="D19" s="58">
        <f t="shared" si="9"/>
        <v>1.5</v>
      </c>
      <c r="E19" s="58">
        <f t="shared" si="9"/>
        <v>1.8</v>
      </c>
      <c r="F19" s="58">
        <f t="shared" si="9"/>
        <v>2.2000000000000002</v>
      </c>
      <c r="G19" s="58">
        <f t="shared" si="9"/>
        <v>2.7</v>
      </c>
      <c r="H19" s="58">
        <f t="shared" si="9"/>
        <v>3.3000000000000003</v>
      </c>
      <c r="I19" s="58">
        <f t="shared" si="9"/>
        <v>4</v>
      </c>
      <c r="J19" s="58">
        <f t="shared" si="9"/>
        <v>4.5</v>
      </c>
      <c r="K19" s="58">
        <f t="shared" si="9"/>
        <v>5.0999999999999996</v>
      </c>
      <c r="L19" s="58">
        <f t="shared" si="9"/>
        <v>5.6999999999999993</v>
      </c>
      <c r="M19" s="58">
        <f t="shared" si="9"/>
        <v>5.9999999999999991</v>
      </c>
      <c r="N19" s="58"/>
      <c r="O19" s="60"/>
    </row>
    <row r="20" spans="1:15" hidden="1" x14ac:dyDescent="0.25">
      <c r="A20" s="57"/>
      <c r="B20" s="58">
        <f t="shared" si="7"/>
        <v>0.5</v>
      </c>
      <c r="C20" s="58">
        <f t="shared" ref="C20:M20" si="10">B20+C12</f>
        <v>0.7</v>
      </c>
      <c r="D20" s="58">
        <f t="shared" si="10"/>
        <v>1.5</v>
      </c>
      <c r="E20" s="58">
        <f t="shared" si="10"/>
        <v>1.8</v>
      </c>
      <c r="F20" s="58">
        <f t="shared" si="10"/>
        <v>2.2000000000000002</v>
      </c>
      <c r="G20" s="58">
        <f t="shared" si="10"/>
        <v>2.7</v>
      </c>
      <c r="H20" s="58">
        <f t="shared" si="10"/>
        <v>3.3000000000000003</v>
      </c>
      <c r="I20" s="58">
        <f t="shared" si="10"/>
        <v>4</v>
      </c>
      <c r="J20" s="58">
        <f t="shared" si="10"/>
        <v>4.5</v>
      </c>
      <c r="K20" s="58">
        <f t="shared" si="10"/>
        <v>5.0999999999999996</v>
      </c>
      <c r="L20" s="58">
        <f t="shared" si="10"/>
        <v>5.6999999999999993</v>
      </c>
      <c r="M20" s="58">
        <f t="shared" si="10"/>
        <v>5.9999999999999991</v>
      </c>
      <c r="N20" s="58"/>
      <c r="O20" s="60"/>
    </row>
    <row r="21" spans="1:15" hidden="1" x14ac:dyDescent="0.25">
      <c r="A21" s="57"/>
      <c r="B21" s="58">
        <f t="shared" si="7"/>
        <v>0.5</v>
      </c>
      <c r="C21" s="58">
        <f t="shared" ref="C21:M21" si="11">B21+C13</f>
        <v>0.7</v>
      </c>
      <c r="D21" s="58">
        <f t="shared" si="11"/>
        <v>1.5</v>
      </c>
      <c r="E21" s="58">
        <f t="shared" si="11"/>
        <v>1.8</v>
      </c>
      <c r="F21" s="58">
        <f t="shared" si="11"/>
        <v>2.2000000000000002</v>
      </c>
      <c r="G21" s="58">
        <f t="shared" si="11"/>
        <v>2.7</v>
      </c>
      <c r="H21" s="58">
        <f t="shared" si="11"/>
        <v>3.3000000000000003</v>
      </c>
      <c r="I21" s="58">
        <f t="shared" si="11"/>
        <v>4</v>
      </c>
      <c r="J21" s="58">
        <f t="shared" si="11"/>
        <v>4.5</v>
      </c>
      <c r="K21" s="58">
        <f t="shared" si="11"/>
        <v>5.0999999999999996</v>
      </c>
      <c r="L21" s="58">
        <f t="shared" si="11"/>
        <v>5.6999999999999993</v>
      </c>
      <c r="M21" s="58">
        <f t="shared" si="11"/>
        <v>5.9999999999999991</v>
      </c>
      <c r="N21" s="58"/>
      <c r="O21" s="60"/>
    </row>
    <row r="22" spans="1:15" hidden="1" x14ac:dyDescent="0.25">
      <c r="A22" s="57"/>
      <c r="B22" s="58">
        <f t="shared" si="7"/>
        <v>0.5</v>
      </c>
      <c r="C22" s="58">
        <f t="shared" ref="C22:M22" si="12">B22+C14</f>
        <v>0.7</v>
      </c>
      <c r="D22" s="58">
        <f t="shared" si="12"/>
        <v>1.5</v>
      </c>
      <c r="E22" s="58">
        <f t="shared" si="12"/>
        <v>1.8</v>
      </c>
      <c r="F22" s="58">
        <f t="shared" si="12"/>
        <v>2.2000000000000002</v>
      </c>
      <c r="G22" s="58">
        <f t="shared" si="12"/>
        <v>2.7</v>
      </c>
      <c r="H22" s="58">
        <f t="shared" si="12"/>
        <v>3.3000000000000003</v>
      </c>
      <c r="I22" s="58">
        <f t="shared" si="12"/>
        <v>4</v>
      </c>
      <c r="J22" s="58">
        <f t="shared" si="12"/>
        <v>4.5</v>
      </c>
      <c r="K22" s="58">
        <f t="shared" si="12"/>
        <v>5.0999999999999996</v>
      </c>
      <c r="L22" s="58">
        <f t="shared" si="12"/>
        <v>5.6999999999999993</v>
      </c>
      <c r="M22" s="58">
        <f t="shared" si="12"/>
        <v>5.9999999999999991</v>
      </c>
      <c r="N22" s="58"/>
      <c r="O22" s="60"/>
    </row>
    <row r="23" spans="1:15" hidden="1" x14ac:dyDescent="0.25">
      <c r="A23" s="57"/>
      <c r="B23" s="58">
        <f t="shared" si="7"/>
        <v>0.5</v>
      </c>
      <c r="C23" s="58">
        <f t="shared" ref="C23:M23" si="13">B23+C15</f>
        <v>0.7</v>
      </c>
      <c r="D23" s="58">
        <f t="shared" si="13"/>
        <v>1.5</v>
      </c>
      <c r="E23" s="58">
        <f t="shared" si="13"/>
        <v>1.8</v>
      </c>
      <c r="F23" s="58">
        <f t="shared" si="13"/>
        <v>2.2000000000000002</v>
      </c>
      <c r="G23" s="58">
        <f t="shared" si="13"/>
        <v>2.7</v>
      </c>
      <c r="H23" s="58">
        <f t="shared" si="13"/>
        <v>3.3000000000000003</v>
      </c>
      <c r="I23" s="58">
        <f t="shared" si="13"/>
        <v>4</v>
      </c>
      <c r="J23" s="58">
        <f t="shared" si="13"/>
        <v>4.5</v>
      </c>
      <c r="K23" s="58">
        <f t="shared" si="13"/>
        <v>5.0999999999999996</v>
      </c>
      <c r="L23" s="58">
        <f t="shared" si="13"/>
        <v>5.6999999999999993</v>
      </c>
      <c r="M23" s="58">
        <f t="shared" si="13"/>
        <v>5.9999999999999991</v>
      </c>
      <c r="N23" s="58"/>
      <c r="O23" s="60"/>
    </row>
    <row r="24" spans="1:15" hidden="1" x14ac:dyDescent="0.25">
      <c r="A24" s="57"/>
      <c r="B24" s="58">
        <f>SUM(B18:B23)</f>
        <v>3.5</v>
      </c>
      <c r="C24" s="58">
        <f t="shared" ref="C24:M24" si="14">SUM(C18:C23)</f>
        <v>4.7</v>
      </c>
      <c r="D24" s="58">
        <f t="shared" si="14"/>
        <v>9.5</v>
      </c>
      <c r="E24" s="58">
        <f t="shared" si="14"/>
        <v>11.3</v>
      </c>
      <c r="F24" s="58">
        <f t="shared" si="14"/>
        <v>13.7</v>
      </c>
      <c r="G24" s="58">
        <f t="shared" si="14"/>
        <v>17.2</v>
      </c>
      <c r="H24" s="58">
        <f t="shared" si="14"/>
        <v>20.8</v>
      </c>
      <c r="I24" s="58">
        <f t="shared" si="14"/>
        <v>25</v>
      </c>
      <c r="J24" s="58">
        <f t="shared" si="14"/>
        <v>28.5</v>
      </c>
      <c r="K24" s="58">
        <f t="shared" si="14"/>
        <v>32.1</v>
      </c>
      <c r="L24" s="58">
        <f t="shared" si="14"/>
        <v>35.699999999999996</v>
      </c>
      <c r="M24" s="58">
        <f t="shared" si="14"/>
        <v>37.499999999999993</v>
      </c>
      <c r="N24" s="58"/>
      <c r="O24" s="60"/>
    </row>
    <row r="25" spans="1:15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60"/>
    </row>
    <row r="26" spans="1:15" x14ac:dyDescent="0.25">
      <c r="A26" s="57" t="s">
        <v>2</v>
      </c>
      <c r="B26" s="58" t="s">
        <v>7</v>
      </c>
      <c r="C26" s="58" t="s">
        <v>8</v>
      </c>
      <c r="D26" s="58" t="s">
        <v>9</v>
      </c>
      <c r="E26" s="58" t="s">
        <v>10</v>
      </c>
      <c r="F26" s="58" t="s">
        <v>11</v>
      </c>
      <c r="G26" s="58" t="s">
        <v>12</v>
      </c>
      <c r="H26" s="58" t="s">
        <v>13</v>
      </c>
      <c r="I26" s="58" t="s">
        <v>14</v>
      </c>
      <c r="J26" s="58" t="s">
        <v>15</v>
      </c>
      <c r="K26" s="58" t="s">
        <v>16</v>
      </c>
      <c r="L26" s="58" t="s">
        <v>17</v>
      </c>
      <c r="M26" s="58" t="s">
        <v>18</v>
      </c>
      <c r="N26" s="58" t="s">
        <v>5</v>
      </c>
      <c r="O26" s="60" t="s">
        <v>6</v>
      </c>
    </row>
    <row r="27" spans="1:15" x14ac:dyDescent="0.25">
      <c r="A27" s="57" t="s">
        <v>19</v>
      </c>
      <c r="B27" s="1">
        <v>0.6</v>
      </c>
      <c r="C27" s="1">
        <v>0.6</v>
      </c>
      <c r="D27" s="1">
        <v>0.6</v>
      </c>
      <c r="E27" s="1">
        <v>0.6</v>
      </c>
      <c r="F27" s="1">
        <v>0.6</v>
      </c>
      <c r="G27" s="1">
        <v>0.6</v>
      </c>
      <c r="H27" s="1">
        <v>0.6</v>
      </c>
      <c r="I27" s="1">
        <v>0.6</v>
      </c>
      <c r="J27" s="1">
        <v>0.6</v>
      </c>
      <c r="K27" s="1">
        <v>0.6</v>
      </c>
      <c r="L27" s="1">
        <v>0.6</v>
      </c>
      <c r="M27" s="1">
        <v>0.6</v>
      </c>
      <c r="N27" s="58">
        <f>SUM(B27:M27)</f>
        <v>7.1999999999999984</v>
      </c>
      <c r="O27" s="60">
        <f t="shared" ref="O27:O33" si="15">INDEX(B35:M35,1,F$2)</f>
        <v>7.1999999999999984</v>
      </c>
    </row>
    <row r="28" spans="1:15" x14ac:dyDescent="0.25">
      <c r="A28" s="57" t="s">
        <v>20</v>
      </c>
      <c r="B28" s="1">
        <v>0.6</v>
      </c>
      <c r="C28" s="1">
        <v>0.6</v>
      </c>
      <c r="D28" s="1">
        <v>0.6</v>
      </c>
      <c r="E28" s="1">
        <v>0.6</v>
      </c>
      <c r="F28" s="1">
        <v>0.6</v>
      </c>
      <c r="G28" s="1">
        <v>0.6</v>
      </c>
      <c r="H28" s="1">
        <v>0.6</v>
      </c>
      <c r="I28" s="1">
        <v>0.6</v>
      </c>
      <c r="J28" s="1">
        <v>0.6</v>
      </c>
      <c r="K28" s="1">
        <v>0.6</v>
      </c>
      <c r="L28" s="1">
        <v>0.6</v>
      </c>
      <c r="M28" s="1">
        <v>0.6</v>
      </c>
      <c r="N28" s="58">
        <f t="shared" ref="N28:N32" si="16">SUM(B28:M28)</f>
        <v>7.1999999999999984</v>
      </c>
      <c r="O28" s="60">
        <f t="shared" si="15"/>
        <v>7.1999999999999984</v>
      </c>
    </row>
    <row r="29" spans="1:15" x14ac:dyDescent="0.25">
      <c r="A29" s="57" t="s">
        <v>21</v>
      </c>
      <c r="B29" s="1">
        <v>0.6</v>
      </c>
      <c r="C29" s="1">
        <v>0.6</v>
      </c>
      <c r="D29" s="1">
        <v>0.6</v>
      </c>
      <c r="E29" s="1">
        <v>0.6</v>
      </c>
      <c r="F29" s="1">
        <v>0.6</v>
      </c>
      <c r="G29" s="1">
        <v>0.6</v>
      </c>
      <c r="H29" s="1">
        <v>0.6</v>
      </c>
      <c r="I29" s="1">
        <v>0.6</v>
      </c>
      <c r="J29" s="1">
        <v>0.6</v>
      </c>
      <c r="K29" s="1">
        <v>0.6</v>
      </c>
      <c r="L29" s="1">
        <v>0.6</v>
      </c>
      <c r="M29" s="1">
        <v>0.6</v>
      </c>
      <c r="N29" s="58">
        <f t="shared" si="16"/>
        <v>7.1999999999999984</v>
      </c>
      <c r="O29" s="60">
        <f t="shared" si="15"/>
        <v>7.1999999999999984</v>
      </c>
    </row>
    <row r="30" spans="1:15" x14ac:dyDescent="0.25">
      <c r="A30" s="57" t="s">
        <v>22</v>
      </c>
      <c r="B30" s="1">
        <v>0.6</v>
      </c>
      <c r="C30" s="1">
        <v>0.6</v>
      </c>
      <c r="D30" s="1">
        <v>0.6</v>
      </c>
      <c r="E30" s="1">
        <v>0.6</v>
      </c>
      <c r="F30" s="1">
        <v>0.6</v>
      </c>
      <c r="G30" s="1">
        <v>0.6</v>
      </c>
      <c r="H30" s="1">
        <v>0.6</v>
      </c>
      <c r="I30" s="1">
        <v>0.6</v>
      </c>
      <c r="J30" s="1">
        <v>0.6</v>
      </c>
      <c r="K30" s="1">
        <v>0.6</v>
      </c>
      <c r="L30" s="1">
        <v>0.6</v>
      </c>
      <c r="M30" s="1">
        <v>0.6</v>
      </c>
      <c r="N30" s="58">
        <f t="shared" si="16"/>
        <v>7.1999999999999984</v>
      </c>
      <c r="O30" s="60">
        <f t="shared" si="15"/>
        <v>7.1999999999999984</v>
      </c>
    </row>
    <row r="31" spans="1:15" x14ac:dyDescent="0.25">
      <c r="A31" s="57" t="s">
        <v>23</v>
      </c>
      <c r="B31" s="1">
        <v>0.6</v>
      </c>
      <c r="C31" s="1">
        <v>0.6</v>
      </c>
      <c r="D31" s="1">
        <v>0.6</v>
      </c>
      <c r="E31" s="1">
        <v>0.6</v>
      </c>
      <c r="F31" s="1">
        <v>0.6</v>
      </c>
      <c r="G31" s="1">
        <v>0.6</v>
      </c>
      <c r="H31" s="1">
        <v>0.6</v>
      </c>
      <c r="I31" s="1">
        <v>0.6</v>
      </c>
      <c r="J31" s="1">
        <v>0.6</v>
      </c>
      <c r="K31" s="1">
        <v>0.6</v>
      </c>
      <c r="L31" s="1">
        <v>0.6</v>
      </c>
      <c r="M31" s="1">
        <v>0.6</v>
      </c>
      <c r="N31" s="58">
        <f t="shared" si="16"/>
        <v>7.1999999999999984</v>
      </c>
      <c r="O31" s="60">
        <f t="shared" si="15"/>
        <v>7.1999999999999984</v>
      </c>
    </row>
    <row r="32" spans="1:15" x14ac:dyDescent="0.25">
      <c r="A32" s="57" t="s">
        <v>24</v>
      </c>
      <c r="B32" s="1">
        <v>0.6</v>
      </c>
      <c r="C32" s="1">
        <v>0.6</v>
      </c>
      <c r="D32" s="1">
        <v>0.6</v>
      </c>
      <c r="E32" s="1">
        <v>0.6</v>
      </c>
      <c r="F32" s="1">
        <v>0.6</v>
      </c>
      <c r="G32" s="1">
        <v>0.6</v>
      </c>
      <c r="H32" s="1">
        <v>0.6</v>
      </c>
      <c r="I32" s="1">
        <v>0.6</v>
      </c>
      <c r="J32" s="1">
        <v>0.6</v>
      </c>
      <c r="K32" s="1">
        <v>0.6</v>
      </c>
      <c r="L32" s="1">
        <v>0.6</v>
      </c>
      <c r="M32" s="1">
        <v>0.6</v>
      </c>
      <c r="N32" s="58">
        <f t="shared" si="16"/>
        <v>7.1999999999999984</v>
      </c>
      <c r="O32" s="60">
        <f t="shared" si="15"/>
        <v>7.1999999999999984</v>
      </c>
    </row>
    <row r="33" spans="1:15" x14ac:dyDescent="0.25">
      <c r="A33" s="57" t="s">
        <v>25</v>
      </c>
      <c r="B33" s="58">
        <f>SUM(B27:B32)</f>
        <v>3.6</v>
      </c>
      <c r="C33" s="58">
        <f t="shared" ref="C33:M33" si="17">SUM(C27:C32)</f>
        <v>3.6</v>
      </c>
      <c r="D33" s="58">
        <f t="shared" si="17"/>
        <v>3.6</v>
      </c>
      <c r="E33" s="58">
        <f t="shared" si="17"/>
        <v>3.6</v>
      </c>
      <c r="F33" s="58">
        <f t="shared" si="17"/>
        <v>3.6</v>
      </c>
      <c r="G33" s="58">
        <f t="shared" si="17"/>
        <v>3.6</v>
      </c>
      <c r="H33" s="58">
        <f t="shared" si="17"/>
        <v>3.6</v>
      </c>
      <c r="I33" s="58">
        <f t="shared" si="17"/>
        <v>3.6</v>
      </c>
      <c r="J33" s="58">
        <f t="shared" si="17"/>
        <v>3.6</v>
      </c>
      <c r="K33" s="58">
        <f t="shared" si="17"/>
        <v>3.6</v>
      </c>
      <c r="L33" s="58">
        <f t="shared" si="17"/>
        <v>3.6</v>
      </c>
      <c r="M33" s="58">
        <f t="shared" si="17"/>
        <v>3.6</v>
      </c>
      <c r="N33" s="58">
        <f t="shared" ref="N33" si="18">SUM(B33:M33)</f>
        <v>43.20000000000001</v>
      </c>
      <c r="O33" s="60">
        <f t="shared" si="15"/>
        <v>43.199999999999989</v>
      </c>
    </row>
    <row r="34" spans="1:15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60"/>
    </row>
    <row r="35" spans="1:15" hidden="1" x14ac:dyDescent="0.25">
      <c r="A35" s="57"/>
      <c r="B35" s="58">
        <f>B27</f>
        <v>0.6</v>
      </c>
      <c r="C35" s="58">
        <f t="shared" ref="C35:M35" si="19">B35+C27</f>
        <v>1.2</v>
      </c>
      <c r="D35" s="58">
        <f t="shared" si="19"/>
        <v>1.7999999999999998</v>
      </c>
      <c r="E35" s="58">
        <f t="shared" si="19"/>
        <v>2.4</v>
      </c>
      <c r="F35" s="58">
        <f t="shared" si="19"/>
        <v>3</v>
      </c>
      <c r="G35" s="58">
        <f t="shared" si="19"/>
        <v>3.6</v>
      </c>
      <c r="H35" s="58">
        <f t="shared" si="19"/>
        <v>4.2</v>
      </c>
      <c r="I35" s="58">
        <f t="shared" si="19"/>
        <v>4.8</v>
      </c>
      <c r="J35" s="58">
        <f t="shared" si="19"/>
        <v>5.3999999999999995</v>
      </c>
      <c r="K35" s="58">
        <f t="shared" si="19"/>
        <v>5.9999999999999991</v>
      </c>
      <c r="L35" s="58">
        <f t="shared" si="19"/>
        <v>6.5999999999999988</v>
      </c>
      <c r="M35" s="58">
        <f t="shared" si="19"/>
        <v>7.1999999999999984</v>
      </c>
      <c r="N35" s="58"/>
      <c r="O35" s="60"/>
    </row>
    <row r="36" spans="1:15" hidden="1" x14ac:dyDescent="0.25">
      <c r="A36" s="57"/>
      <c r="B36" s="58">
        <f t="shared" ref="B36:B40" si="20">B28</f>
        <v>0.6</v>
      </c>
      <c r="C36" s="58">
        <f t="shared" ref="C36:M36" si="21">B36+C28</f>
        <v>1.2</v>
      </c>
      <c r="D36" s="58">
        <f t="shared" si="21"/>
        <v>1.7999999999999998</v>
      </c>
      <c r="E36" s="58">
        <f t="shared" si="21"/>
        <v>2.4</v>
      </c>
      <c r="F36" s="58">
        <f t="shared" si="21"/>
        <v>3</v>
      </c>
      <c r="G36" s="58">
        <f t="shared" si="21"/>
        <v>3.6</v>
      </c>
      <c r="H36" s="58">
        <f t="shared" si="21"/>
        <v>4.2</v>
      </c>
      <c r="I36" s="58">
        <f t="shared" si="21"/>
        <v>4.8</v>
      </c>
      <c r="J36" s="58">
        <f t="shared" si="21"/>
        <v>5.3999999999999995</v>
      </c>
      <c r="K36" s="58">
        <f t="shared" si="21"/>
        <v>5.9999999999999991</v>
      </c>
      <c r="L36" s="58">
        <f t="shared" si="21"/>
        <v>6.5999999999999988</v>
      </c>
      <c r="M36" s="58">
        <f t="shared" si="21"/>
        <v>7.1999999999999984</v>
      </c>
      <c r="N36" s="58"/>
      <c r="O36" s="60"/>
    </row>
    <row r="37" spans="1:15" hidden="1" x14ac:dyDescent="0.25">
      <c r="A37" s="57"/>
      <c r="B37" s="58">
        <f t="shared" si="20"/>
        <v>0.6</v>
      </c>
      <c r="C37" s="58">
        <f t="shared" ref="C37:M37" si="22">B37+C29</f>
        <v>1.2</v>
      </c>
      <c r="D37" s="58">
        <f t="shared" si="22"/>
        <v>1.7999999999999998</v>
      </c>
      <c r="E37" s="58">
        <f t="shared" si="22"/>
        <v>2.4</v>
      </c>
      <c r="F37" s="58">
        <f t="shared" si="22"/>
        <v>3</v>
      </c>
      <c r="G37" s="58">
        <f t="shared" si="22"/>
        <v>3.6</v>
      </c>
      <c r="H37" s="58">
        <f t="shared" si="22"/>
        <v>4.2</v>
      </c>
      <c r="I37" s="58">
        <f t="shared" si="22"/>
        <v>4.8</v>
      </c>
      <c r="J37" s="58">
        <f t="shared" si="22"/>
        <v>5.3999999999999995</v>
      </c>
      <c r="K37" s="58">
        <f t="shared" si="22"/>
        <v>5.9999999999999991</v>
      </c>
      <c r="L37" s="58">
        <f t="shared" si="22"/>
        <v>6.5999999999999988</v>
      </c>
      <c r="M37" s="58">
        <f t="shared" si="22"/>
        <v>7.1999999999999984</v>
      </c>
      <c r="N37" s="58"/>
      <c r="O37" s="60"/>
    </row>
    <row r="38" spans="1:15" hidden="1" x14ac:dyDescent="0.25">
      <c r="A38" s="57"/>
      <c r="B38" s="58">
        <f t="shared" si="20"/>
        <v>0.6</v>
      </c>
      <c r="C38" s="58">
        <f t="shared" ref="C38:M38" si="23">B38+C30</f>
        <v>1.2</v>
      </c>
      <c r="D38" s="58">
        <f t="shared" si="23"/>
        <v>1.7999999999999998</v>
      </c>
      <c r="E38" s="58">
        <f t="shared" si="23"/>
        <v>2.4</v>
      </c>
      <c r="F38" s="58">
        <f t="shared" si="23"/>
        <v>3</v>
      </c>
      <c r="G38" s="58">
        <f t="shared" si="23"/>
        <v>3.6</v>
      </c>
      <c r="H38" s="58">
        <f t="shared" si="23"/>
        <v>4.2</v>
      </c>
      <c r="I38" s="58">
        <f t="shared" si="23"/>
        <v>4.8</v>
      </c>
      <c r="J38" s="58">
        <f t="shared" si="23"/>
        <v>5.3999999999999995</v>
      </c>
      <c r="K38" s="58">
        <f t="shared" si="23"/>
        <v>5.9999999999999991</v>
      </c>
      <c r="L38" s="58">
        <f t="shared" si="23"/>
        <v>6.5999999999999988</v>
      </c>
      <c r="M38" s="58">
        <f t="shared" si="23"/>
        <v>7.1999999999999984</v>
      </c>
      <c r="N38" s="58"/>
      <c r="O38" s="60"/>
    </row>
    <row r="39" spans="1:15" hidden="1" x14ac:dyDescent="0.25">
      <c r="A39" s="57"/>
      <c r="B39" s="58">
        <f t="shared" si="20"/>
        <v>0.6</v>
      </c>
      <c r="C39" s="58">
        <f t="shared" ref="C39:M39" si="24">B39+C31</f>
        <v>1.2</v>
      </c>
      <c r="D39" s="58">
        <f t="shared" si="24"/>
        <v>1.7999999999999998</v>
      </c>
      <c r="E39" s="58">
        <f t="shared" si="24"/>
        <v>2.4</v>
      </c>
      <c r="F39" s="58">
        <f t="shared" si="24"/>
        <v>3</v>
      </c>
      <c r="G39" s="58">
        <f t="shared" si="24"/>
        <v>3.6</v>
      </c>
      <c r="H39" s="58">
        <f t="shared" si="24"/>
        <v>4.2</v>
      </c>
      <c r="I39" s="58">
        <f t="shared" si="24"/>
        <v>4.8</v>
      </c>
      <c r="J39" s="58">
        <f t="shared" si="24"/>
        <v>5.3999999999999995</v>
      </c>
      <c r="K39" s="58">
        <f t="shared" si="24"/>
        <v>5.9999999999999991</v>
      </c>
      <c r="L39" s="58">
        <f t="shared" si="24"/>
        <v>6.5999999999999988</v>
      </c>
      <c r="M39" s="58">
        <f t="shared" si="24"/>
        <v>7.1999999999999984</v>
      </c>
      <c r="N39" s="58"/>
      <c r="O39" s="60"/>
    </row>
    <row r="40" spans="1:15" hidden="1" x14ac:dyDescent="0.25">
      <c r="A40" s="57"/>
      <c r="B40" s="58">
        <f t="shared" si="20"/>
        <v>0.6</v>
      </c>
      <c r="C40" s="58">
        <f t="shared" ref="C40:M40" si="25">B40+C32</f>
        <v>1.2</v>
      </c>
      <c r="D40" s="58">
        <f t="shared" si="25"/>
        <v>1.7999999999999998</v>
      </c>
      <c r="E40" s="58">
        <f t="shared" si="25"/>
        <v>2.4</v>
      </c>
      <c r="F40" s="58">
        <f t="shared" si="25"/>
        <v>3</v>
      </c>
      <c r="G40" s="58">
        <f t="shared" si="25"/>
        <v>3.6</v>
      </c>
      <c r="H40" s="58">
        <f t="shared" si="25"/>
        <v>4.2</v>
      </c>
      <c r="I40" s="58">
        <f t="shared" si="25"/>
        <v>4.8</v>
      </c>
      <c r="J40" s="58">
        <f t="shared" si="25"/>
        <v>5.3999999999999995</v>
      </c>
      <c r="K40" s="58">
        <f t="shared" si="25"/>
        <v>5.9999999999999991</v>
      </c>
      <c r="L40" s="58">
        <f t="shared" si="25"/>
        <v>6.5999999999999988</v>
      </c>
      <c r="M40" s="58">
        <f t="shared" si="25"/>
        <v>7.1999999999999984</v>
      </c>
      <c r="N40" s="58"/>
      <c r="O40" s="60"/>
    </row>
    <row r="41" spans="1:15" hidden="1" x14ac:dyDescent="0.25">
      <c r="A41" s="57"/>
      <c r="B41" s="58">
        <f>SUM(B35:B40)</f>
        <v>3.6</v>
      </c>
      <c r="C41" s="58">
        <f t="shared" ref="C41:M41" si="26">SUM(C35:C40)</f>
        <v>7.2</v>
      </c>
      <c r="D41" s="58">
        <f t="shared" si="26"/>
        <v>10.8</v>
      </c>
      <c r="E41" s="58">
        <f t="shared" si="26"/>
        <v>14.4</v>
      </c>
      <c r="F41" s="58">
        <f t="shared" si="26"/>
        <v>18</v>
      </c>
      <c r="G41" s="58">
        <f t="shared" si="26"/>
        <v>21.6</v>
      </c>
      <c r="H41" s="58">
        <f t="shared" si="26"/>
        <v>25.2</v>
      </c>
      <c r="I41" s="58">
        <f t="shared" si="26"/>
        <v>28.8</v>
      </c>
      <c r="J41" s="58">
        <f t="shared" si="26"/>
        <v>32.4</v>
      </c>
      <c r="K41" s="58">
        <f t="shared" si="26"/>
        <v>35.999999999999993</v>
      </c>
      <c r="L41" s="58">
        <f t="shared" si="26"/>
        <v>39.599999999999994</v>
      </c>
      <c r="M41" s="58">
        <f t="shared" si="26"/>
        <v>43.199999999999989</v>
      </c>
      <c r="N41" s="58"/>
      <c r="O41" s="60"/>
    </row>
    <row r="42" spans="1:15" x14ac:dyDescent="0.25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60"/>
    </row>
    <row r="43" spans="1:15" x14ac:dyDescent="0.25">
      <c r="A43" s="57" t="s">
        <v>1</v>
      </c>
      <c r="B43" s="58" t="s">
        <v>7</v>
      </c>
      <c r="C43" s="58" t="s">
        <v>8</v>
      </c>
      <c r="D43" s="58" t="s">
        <v>9</v>
      </c>
      <c r="E43" s="58" t="s">
        <v>10</v>
      </c>
      <c r="F43" s="58" t="s">
        <v>11</v>
      </c>
      <c r="G43" s="58" t="s">
        <v>12</v>
      </c>
      <c r="H43" s="58" t="s">
        <v>13</v>
      </c>
      <c r="I43" s="58" t="s">
        <v>14</v>
      </c>
      <c r="J43" s="58" t="s">
        <v>15</v>
      </c>
      <c r="K43" s="58" t="s">
        <v>16</v>
      </c>
      <c r="L43" s="58" t="s">
        <v>17</v>
      </c>
      <c r="M43" s="58" t="s">
        <v>18</v>
      </c>
      <c r="N43" s="58" t="s">
        <v>5</v>
      </c>
      <c r="O43" s="60" t="s">
        <v>6</v>
      </c>
    </row>
    <row r="44" spans="1:15" x14ac:dyDescent="0.25">
      <c r="A44" s="57" t="s">
        <v>19</v>
      </c>
      <c r="B44" s="1">
        <v>0.6</v>
      </c>
      <c r="C44" s="1">
        <v>0.6</v>
      </c>
      <c r="D44" s="1">
        <v>0.6</v>
      </c>
      <c r="E44" s="1">
        <v>0.6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58">
        <f>SUM(B44:M44)</f>
        <v>2.4</v>
      </c>
      <c r="O44" s="60">
        <f t="shared" ref="O44:O50" si="27">INDEX(B52:M52,1,F$2)</f>
        <v>2.4</v>
      </c>
    </row>
    <row r="45" spans="1:15" x14ac:dyDescent="0.25">
      <c r="A45" s="57" t="s">
        <v>20</v>
      </c>
      <c r="B45" s="1">
        <v>0.6</v>
      </c>
      <c r="C45" s="1">
        <v>0.6</v>
      </c>
      <c r="D45" s="1">
        <v>0.6</v>
      </c>
      <c r="E45" s="1">
        <v>0.6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58">
        <f t="shared" ref="N45:N50" si="28">SUM(B45:M45)</f>
        <v>2.4</v>
      </c>
      <c r="O45" s="60">
        <f t="shared" si="27"/>
        <v>2.4</v>
      </c>
    </row>
    <row r="46" spans="1:15" x14ac:dyDescent="0.25">
      <c r="A46" s="57" t="s">
        <v>21</v>
      </c>
      <c r="B46" s="1">
        <v>0.6</v>
      </c>
      <c r="C46" s="1">
        <v>0.6</v>
      </c>
      <c r="D46" s="1">
        <v>0.6</v>
      </c>
      <c r="E46" s="1">
        <v>0.6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58">
        <f t="shared" si="28"/>
        <v>2.4</v>
      </c>
      <c r="O46" s="60">
        <f t="shared" si="27"/>
        <v>2.4</v>
      </c>
    </row>
    <row r="47" spans="1:15" x14ac:dyDescent="0.25">
      <c r="A47" s="57" t="s">
        <v>22</v>
      </c>
      <c r="B47" s="1">
        <v>0.6</v>
      </c>
      <c r="C47" s="1">
        <v>0.6</v>
      </c>
      <c r="D47" s="1">
        <v>0.6</v>
      </c>
      <c r="E47" s="1">
        <v>0.6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58">
        <f t="shared" si="28"/>
        <v>2.4</v>
      </c>
      <c r="O47" s="60">
        <f t="shared" si="27"/>
        <v>2.4</v>
      </c>
    </row>
    <row r="48" spans="1:15" x14ac:dyDescent="0.25">
      <c r="A48" s="57" t="s">
        <v>23</v>
      </c>
      <c r="B48" s="1">
        <v>0.6</v>
      </c>
      <c r="C48" s="1">
        <v>0.6</v>
      </c>
      <c r="D48" s="1">
        <v>0.6</v>
      </c>
      <c r="E48" s="1">
        <v>0.6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58">
        <f t="shared" si="28"/>
        <v>2.4</v>
      </c>
      <c r="O48" s="60">
        <f t="shared" si="27"/>
        <v>2.4</v>
      </c>
    </row>
    <row r="49" spans="1:16" x14ac:dyDescent="0.25">
      <c r="A49" s="57" t="s">
        <v>24</v>
      </c>
      <c r="B49" s="1">
        <v>0.6</v>
      </c>
      <c r="C49" s="1">
        <v>0.6</v>
      </c>
      <c r="D49" s="1">
        <v>0.6</v>
      </c>
      <c r="E49" s="1">
        <v>0.6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58">
        <f t="shared" si="28"/>
        <v>2.4</v>
      </c>
      <c r="O49" s="60">
        <f t="shared" si="27"/>
        <v>2.4</v>
      </c>
    </row>
    <row r="50" spans="1:16" ht="15.75" thickBot="1" x14ac:dyDescent="0.3">
      <c r="A50" s="61" t="s">
        <v>25</v>
      </c>
      <c r="B50" s="62">
        <f>SUM(B44:B49)</f>
        <v>3.6</v>
      </c>
      <c r="C50" s="62">
        <f t="shared" ref="C50:M50" si="29">SUM(C44:C49)</f>
        <v>3.6</v>
      </c>
      <c r="D50" s="62">
        <f t="shared" si="29"/>
        <v>3.6</v>
      </c>
      <c r="E50" s="62">
        <f t="shared" si="29"/>
        <v>3.6</v>
      </c>
      <c r="F50" s="62">
        <f t="shared" si="29"/>
        <v>0</v>
      </c>
      <c r="G50" s="62">
        <f t="shared" si="29"/>
        <v>0</v>
      </c>
      <c r="H50" s="62">
        <f t="shared" si="29"/>
        <v>0</v>
      </c>
      <c r="I50" s="62">
        <f t="shared" si="29"/>
        <v>0</v>
      </c>
      <c r="J50" s="62">
        <f t="shared" si="29"/>
        <v>0</v>
      </c>
      <c r="K50" s="62">
        <f t="shared" si="29"/>
        <v>0</v>
      </c>
      <c r="L50" s="62">
        <f t="shared" si="29"/>
        <v>0</v>
      </c>
      <c r="M50" s="62">
        <f t="shared" si="29"/>
        <v>0</v>
      </c>
      <c r="N50" s="63">
        <f t="shared" si="28"/>
        <v>14.4</v>
      </c>
      <c r="O50" s="64">
        <f t="shared" si="27"/>
        <v>14.4</v>
      </c>
    </row>
    <row r="52" spans="1:16" hidden="1" x14ac:dyDescent="0.25">
      <c r="B52">
        <f>B44</f>
        <v>0.6</v>
      </c>
      <c r="C52">
        <f t="shared" ref="C52:M52" si="30">B52+C44</f>
        <v>1.2</v>
      </c>
      <c r="D52">
        <f t="shared" si="30"/>
        <v>1.7999999999999998</v>
      </c>
      <c r="E52">
        <f t="shared" si="30"/>
        <v>2.4</v>
      </c>
      <c r="F52">
        <f t="shared" si="30"/>
        <v>2.4</v>
      </c>
      <c r="G52">
        <f t="shared" si="30"/>
        <v>2.4</v>
      </c>
      <c r="H52">
        <f t="shared" si="30"/>
        <v>2.4</v>
      </c>
      <c r="I52">
        <f t="shared" si="30"/>
        <v>2.4</v>
      </c>
      <c r="J52">
        <f t="shared" si="30"/>
        <v>2.4</v>
      </c>
      <c r="K52">
        <f t="shared" si="30"/>
        <v>2.4</v>
      </c>
      <c r="L52">
        <f t="shared" si="30"/>
        <v>2.4</v>
      </c>
      <c r="M52">
        <f t="shared" si="30"/>
        <v>2.4</v>
      </c>
    </row>
    <row r="53" spans="1:16" hidden="1" x14ac:dyDescent="0.25">
      <c r="B53">
        <f t="shared" ref="B53:B57" si="31">B45</f>
        <v>0.6</v>
      </c>
      <c r="C53">
        <f t="shared" ref="C53:M53" si="32">B53+C45</f>
        <v>1.2</v>
      </c>
      <c r="D53">
        <f t="shared" si="32"/>
        <v>1.7999999999999998</v>
      </c>
      <c r="E53">
        <f t="shared" si="32"/>
        <v>2.4</v>
      </c>
      <c r="F53">
        <f t="shared" si="32"/>
        <v>2.4</v>
      </c>
      <c r="G53">
        <f t="shared" si="32"/>
        <v>2.4</v>
      </c>
      <c r="H53">
        <f t="shared" si="32"/>
        <v>2.4</v>
      </c>
      <c r="I53">
        <f t="shared" si="32"/>
        <v>2.4</v>
      </c>
      <c r="J53">
        <f t="shared" si="32"/>
        <v>2.4</v>
      </c>
      <c r="K53">
        <f t="shared" si="32"/>
        <v>2.4</v>
      </c>
      <c r="L53">
        <f t="shared" si="32"/>
        <v>2.4</v>
      </c>
      <c r="M53">
        <f t="shared" si="32"/>
        <v>2.4</v>
      </c>
    </row>
    <row r="54" spans="1:16" hidden="1" x14ac:dyDescent="0.25">
      <c r="B54">
        <f t="shared" si="31"/>
        <v>0.6</v>
      </c>
      <c r="C54">
        <f t="shared" ref="C54:M54" si="33">B54+C46</f>
        <v>1.2</v>
      </c>
      <c r="D54">
        <f t="shared" si="33"/>
        <v>1.7999999999999998</v>
      </c>
      <c r="E54">
        <f t="shared" si="33"/>
        <v>2.4</v>
      </c>
      <c r="F54">
        <f t="shared" si="33"/>
        <v>2.4</v>
      </c>
      <c r="G54">
        <f t="shared" si="33"/>
        <v>2.4</v>
      </c>
      <c r="H54">
        <f t="shared" si="33"/>
        <v>2.4</v>
      </c>
      <c r="I54">
        <f t="shared" si="33"/>
        <v>2.4</v>
      </c>
      <c r="J54">
        <f t="shared" si="33"/>
        <v>2.4</v>
      </c>
      <c r="K54">
        <f t="shared" si="33"/>
        <v>2.4</v>
      </c>
      <c r="L54">
        <f t="shared" si="33"/>
        <v>2.4</v>
      </c>
      <c r="M54">
        <f t="shared" si="33"/>
        <v>2.4</v>
      </c>
    </row>
    <row r="55" spans="1:16" hidden="1" x14ac:dyDescent="0.25">
      <c r="B55">
        <f t="shared" si="31"/>
        <v>0.6</v>
      </c>
      <c r="C55">
        <f t="shared" ref="C55:M55" si="34">B55+C47</f>
        <v>1.2</v>
      </c>
      <c r="D55">
        <f t="shared" si="34"/>
        <v>1.7999999999999998</v>
      </c>
      <c r="E55">
        <f t="shared" si="34"/>
        <v>2.4</v>
      </c>
      <c r="F55">
        <f t="shared" si="34"/>
        <v>2.4</v>
      </c>
      <c r="G55">
        <f t="shared" si="34"/>
        <v>2.4</v>
      </c>
      <c r="H55">
        <f t="shared" si="34"/>
        <v>2.4</v>
      </c>
      <c r="I55">
        <f t="shared" si="34"/>
        <v>2.4</v>
      </c>
      <c r="J55">
        <f t="shared" si="34"/>
        <v>2.4</v>
      </c>
      <c r="K55">
        <f t="shared" si="34"/>
        <v>2.4</v>
      </c>
      <c r="L55">
        <f t="shared" si="34"/>
        <v>2.4</v>
      </c>
      <c r="M55">
        <f t="shared" si="34"/>
        <v>2.4</v>
      </c>
    </row>
    <row r="56" spans="1:16" hidden="1" x14ac:dyDescent="0.25">
      <c r="B56">
        <f t="shared" si="31"/>
        <v>0.6</v>
      </c>
      <c r="C56">
        <f t="shared" ref="C56:M56" si="35">B56+C48</f>
        <v>1.2</v>
      </c>
      <c r="D56">
        <f t="shared" si="35"/>
        <v>1.7999999999999998</v>
      </c>
      <c r="E56">
        <f t="shared" si="35"/>
        <v>2.4</v>
      </c>
      <c r="F56">
        <f t="shared" si="35"/>
        <v>2.4</v>
      </c>
      <c r="G56">
        <f t="shared" si="35"/>
        <v>2.4</v>
      </c>
      <c r="H56">
        <f t="shared" si="35"/>
        <v>2.4</v>
      </c>
      <c r="I56">
        <f t="shared" si="35"/>
        <v>2.4</v>
      </c>
      <c r="J56">
        <f t="shared" si="35"/>
        <v>2.4</v>
      </c>
      <c r="K56">
        <f t="shared" si="35"/>
        <v>2.4</v>
      </c>
      <c r="L56">
        <f t="shared" si="35"/>
        <v>2.4</v>
      </c>
      <c r="M56">
        <f t="shared" si="35"/>
        <v>2.4</v>
      </c>
    </row>
    <row r="57" spans="1:16" hidden="1" x14ac:dyDescent="0.25">
      <c r="B57">
        <f t="shared" si="31"/>
        <v>0.6</v>
      </c>
      <c r="C57">
        <f t="shared" ref="C57:M57" si="36">B57+C49</f>
        <v>1.2</v>
      </c>
      <c r="D57">
        <f t="shared" si="36"/>
        <v>1.7999999999999998</v>
      </c>
      <c r="E57">
        <f t="shared" si="36"/>
        <v>2.4</v>
      </c>
      <c r="F57">
        <f t="shared" si="36"/>
        <v>2.4</v>
      </c>
      <c r="G57">
        <f t="shared" si="36"/>
        <v>2.4</v>
      </c>
      <c r="H57">
        <f t="shared" si="36"/>
        <v>2.4</v>
      </c>
      <c r="I57">
        <f t="shared" si="36"/>
        <v>2.4</v>
      </c>
      <c r="J57">
        <f t="shared" si="36"/>
        <v>2.4</v>
      </c>
      <c r="K57">
        <f t="shared" si="36"/>
        <v>2.4</v>
      </c>
      <c r="L57">
        <f t="shared" si="36"/>
        <v>2.4</v>
      </c>
      <c r="M57">
        <f t="shared" si="36"/>
        <v>2.4</v>
      </c>
    </row>
    <row r="58" spans="1:16" hidden="1" x14ac:dyDescent="0.25">
      <c r="B58">
        <f>SUM(B52:B57)</f>
        <v>3.6</v>
      </c>
      <c r="C58">
        <f t="shared" ref="C58:M58" si="37">SUM(C52:C57)</f>
        <v>7.2</v>
      </c>
      <c r="D58">
        <f t="shared" si="37"/>
        <v>10.8</v>
      </c>
      <c r="E58">
        <f t="shared" si="37"/>
        <v>14.4</v>
      </c>
      <c r="F58">
        <f t="shared" si="37"/>
        <v>14.4</v>
      </c>
      <c r="G58">
        <f t="shared" si="37"/>
        <v>14.4</v>
      </c>
      <c r="H58">
        <f t="shared" si="37"/>
        <v>14.4</v>
      </c>
      <c r="I58">
        <f t="shared" si="37"/>
        <v>14.4</v>
      </c>
      <c r="J58">
        <f t="shared" si="37"/>
        <v>14.4</v>
      </c>
      <c r="K58">
        <f t="shared" si="37"/>
        <v>14.4</v>
      </c>
      <c r="L58">
        <f t="shared" si="37"/>
        <v>14.4</v>
      </c>
      <c r="M58">
        <f t="shared" si="37"/>
        <v>14.4</v>
      </c>
    </row>
    <row r="59" spans="1:16" x14ac:dyDescent="0.25">
      <c r="P59" t="s">
        <v>6</v>
      </c>
    </row>
    <row r="60" spans="1:16" x14ac:dyDescent="0.25">
      <c r="A60" s="67" t="s">
        <v>19</v>
      </c>
      <c r="B60">
        <f>B10</f>
        <v>1</v>
      </c>
      <c r="C60">
        <f t="shared" ref="C60:M60" si="38">C10</f>
        <v>0.2</v>
      </c>
      <c r="D60">
        <f t="shared" si="38"/>
        <v>0.8</v>
      </c>
      <c r="E60">
        <f t="shared" si="38"/>
        <v>0.3</v>
      </c>
      <c r="F60">
        <f t="shared" si="38"/>
        <v>0.4</v>
      </c>
      <c r="G60">
        <f t="shared" si="38"/>
        <v>1</v>
      </c>
      <c r="H60">
        <f t="shared" si="38"/>
        <v>0.6</v>
      </c>
      <c r="I60">
        <f t="shared" si="38"/>
        <v>0.7</v>
      </c>
      <c r="J60">
        <f t="shared" si="38"/>
        <v>1</v>
      </c>
      <c r="K60">
        <f t="shared" si="38"/>
        <v>0.6</v>
      </c>
      <c r="L60">
        <f t="shared" si="38"/>
        <v>0.6</v>
      </c>
      <c r="M60">
        <f t="shared" si="38"/>
        <v>0.3</v>
      </c>
      <c r="N60" s="68" t="s">
        <v>19</v>
      </c>
      <c r="O60" t="s">
        <v>3</v>
      </c>
      <c r="P60">
        <f t="shared" ref="P60:P80" si="39">INDEX(B60:M60,1,F$2)</f>
        <v>0.3</v>
      </c>
    </row>
    <row r="61" spans="1:16" x14ac:dyDescent="0.25">
      <c r="A61" s="67"/>
      <c r="B61">
        <f>B27</f>
        <v>0.6</v>
      </c>
      <c r="C61">
        <f t="shared" ref="C61:M61" si="40">C27</f>
        <v>0.6</v>
      </c>
      <c r="D61">
        <f t="shared" si="40"/>
        <v>0.6</v>
      </c>
      <c r="E61">
        <f t="shared" si="40"/>
        <v>0.6</v>
      </c>
      <c r="F61">
        <f t="shared" si="40"/>
        <v>0.6</v>
      </c>
      <c r="G61">
        <f t="shared" si="40"/>
        <v>0.6</v>
      </c>
      <c r="H61">
        <f t="shared" si="40"/>
        <v>0.6</v>
      </c>
      <c r="I61">
        <f t="shared" si="40"/>
        <v>0.6</v>
      </c>
      <c r="J61">
        <f t="shared" si="40"/>
        <v>0.6</v>
      </c>
      <c r="K61">
        <f t="shared" si="40"/>
        <v>0.6</v>
      </c>
      <c r="L61">
        <f t="shared" si="40"/>
        <v>0.6</v>
      </c>
      <c r="M61">
        <f t="shared" si="40"/>
        <v>0.6</v>
      </c>
      <c r="N61" s="68"/>
      <c r="O61" t="s">
        <v>2</v>
      </c>
      <c r="P61">
        <f t="shared" si="39"/>
        <v>0.6</v>
      </c>
    </row>
    <row r="62" spans="1:16" x14ac:dyDescent="0.25">
      <c r="A62" s="67"/>
      <c r="B62">
        <f>B44</f>
        <v>0.6</v>
      </c>
      <c r="C62">
        <f t="shared" ref="C62:M62" si="41">C44</f>
        <v>0.6</v>
      </c>
      <c r="D62">
        <f t="shared" si="41"/>
        <v>0.6</v>
      </c>
      <c r="E62">
        <f t="shared" si="41"/>
        <v>0.6</v>
      </c>
      <c r="F62">
        <f t="shared" si="41"/>
        <v>0</v>
      </c>
      <c r="G62">
        <f t="shared" si="41"/>
        <v>0</v>
      </c>
      <c r="H62">
        <f t="shared" si="41"/>
        <v>0</v>
      </c>
      <c r="I62">
        <f t="shared" si="41"/>
        <v>0</v>
      </c>
      <c r="J62">
        <f t="shared" si="41"/>
        <v>0</v>
      </c>
      <c r="K62">
        <f t="shared" si="41"/>
        <v>0</v>
      </c>
      <c r="L62">
        <f t="shared" si="41"/>
        <v>0</v>
      </c>
      <c r="M62">
        <f t="shared" si="41"/>
        <v>0</v>
      </c>
      <c r="N62" s="68"/>
      <c r="O62" t="s">
        <v>1</v>
      </c>
      <c r="P62">
        <f t="shared" si="39"/>
        <v>0</v>
      </c>
    </row>
    <row r="63" spans="1:16" x14ac:dyDescent="0.25">
      <c r="A63" s="67" t="s">
        <v>20</v>
      </c>
      <c r="B63">
        <f>B11</f>
        <v>0.5</v>
      </c>
      <c r="C63">
        <f t="shared" ref="C63:M63" si="42">C11</f>
        <v>0.2</v>
      </c>
      <c r="D63">
        <f t="shared" si="42"/>
        <v>0.8</v>
      </c>
      <c r="E63">
        <f t="shared" si="42"/>
        <v>0.3</v>
      </c>
      <c r="F63">
        <f t="shared" si="42"/>
        <v>0.4</v>
      </c>
      <c r="G63">
        <f t="shared" si="42"/>
        <v>0.5</v>
      </c>
      <c r="H63">
        <f t="shared" si="42"/>
        <v>0.6</v>
      </c>
      <c r="I63">
        <f t="shared" si="42"/>
        <v>0.7</v>
      </c>
      <c r="J63">
        <f t="shared" si="42"/>
        <v>0.5</v>
      </c>
      <c r="K63">
        <f t="shared" si="42"/>
        <v>0.6</v>
      </c>
      <c r="L63">
        <f t="shared" si="42"/>
        <v>0.6</v>
      </c>
      <c r="M63">
        <f t="shared" si="42"/>
        <v>0.3</v>
      </c>
      <c r="N63" s="68" t="s">
        <v>20</v>
      </c>
      <c r="O63" t="s">
        <v>3</v>
      </c>
      <c r="P63">
        <f t="shared" si="39"/>
        <v>0.3</v>
      </c>
    </row>
    <row r="64" spans="1:16" x14ac:dyDescent="0.25">
      <c r="A64" s="67"/>
      <c r="B64">
        <f>B28</f>
        <v>0.6</v>
      </c>
      <c r="C64">
        <f t="shared" ref="C64:M64" si="43">C28</f>
        <v>0.6</v>
      </c>
      <c r="D64">
        <f t="shared" si="43"/>
        <v>0.6</v>
      </c>
      <c r="E64">
        <f t="shared" si="43"/>
        <v>0.6</v>
      </c>
      <c r="F64">
        <f t="shared" si="43"/>
        <v>0.6</v>
      </c>
      <c r="G64">
        <f t="shared" si="43"/>
        <v>0.6</v>
      </c>
      <c r="H64">
        <f t="shared" si="43"/>
        <v>0.6</v>
      </c>
      <c r="I64">
        <f t="shared" si="43"/>
        <v>0.6</v>
      </c>
      <c r="J64">
        <f t="shared" si="43"/>
        <v>0.6</v>
      </c>
      <c r="K64">
        <f t="shared" si="43"/>
        <v>0.6</v>
      </c>
      <c r="L64">
        <f t="shared" si="43"/>
        <v>0.6</v>
      </c>
      <c r="M64">
        <f t="shared" si="43"/>
        <v>0.6</v>
      </c>
      <c r="N64" s="68"/>
      <c r="O64" t="s">
        <v>2</v>
      </c>
      <c r="P64">
        <f t="shared" si="39"/>
        <v>0.6</v>
      </c>
    </row>
    <row r="65" spans="1:16" x14ac:dyDescent="0.25">
      <c r="A65" s="67"/>
      <c r="B65">
        <f>B45</f>
        <v>0.6</v>
      </c>
      <c r="C65">
        <f t="shared" ref="C65:M65" si="44">C45</f>
        <v>0.6</v>
      </c>
      <c r="D65">
        <f t="shared" si="44"/>
        <v>0.6</v>
      </c>
      <c r="E65">
        <f t="shared" si="44"/>
        <v>0.6</v>
      </c>
      <c r="F65">
        <f t="shared" si="44"/>
        <v>0</v>
      </c>
      <c r="G65">
        <f t="shared" si="44"/>
        <v>0</v>
      </c>
      <c r="H65">
        <f t="shared" si="44"/>
        <v>0</v>
      </c>
      <c r="I65">
        <f t="shared" si="44"/>
        <v>0</v>
      </c>
      <c r="J65">
        <f t="shared" si="44"/>
        <v>0</v>
      </c>
      <c r="K65">
        <f t="shared" si="44"/>
        <v>0</v>
      </c>
      <c r="L65">
        <f t="shared" si="44"/>
        <v>0</v>
      </c>
      <c r="M65">
        <f t="shared" si="44"/>
        <v>0</v>
      </c>
      <c r="N65" s="68"/>
      <c r="O65" t="s">
        <v>1</v>
      </c>
      <c r="P65">
        <f t="shared" si="39"/>
        <v>0</v>
      </c>
    </row>
    <row r="66" spans="1:16" x14ac:dyDescent="0.25">
      <c r="A66" s="67" t="s">
        <v>21</v>
      </c>
      <c r="B66">
        <f>B12</f>
        <v>0.5</v>
      </c>
      <c r="C66">
        <f t="shared" ref="C66:D66" si="45">C12</f>
        <v>0.2</v>
      </c>
      <c r="D66">
        <f t="shared" si="45"/>
        <v>0.8</v>
      </c>
      <c r="E66">
        <f t="shared" ref="E66:M66" si="46">E12</f>
        <v>0.3</v>
      </c>
      <c r="F66">
        <f t="shared" si="46"/>
        <v>0.4</v>
      </c>
      <c r="G66">
        <f t="shared" si="46"/>
        <v>0.5</v>
      </c>
      <c r="H66">
        <f t="shared" si="46"/>
        <v>0.6</v>
      </c>
      <c r="I66">
        <f t="shared" si="46"/>
        <v>0.7</v>
      </c>
      <c r="J66">
        <f t="shared" si="46"/>
        <v>0.5</v>
      </c>
      <c r="K66">
        <f t="shared" si="46"/>
        <v>0.6</v>
      </c>
      <c r="L66">
        <f t="shared" si="46"/>
        <v>0.6</v>
      </c>
      <c r="M66">
        <f t="shared" si="46"/>
        <v>0.3</v>
      </c>
      <c r="N66" s="68" t="s">
        <v>21</v>
      </c>
      <c r="O66" t="s">
        <v>3</v>
      </c>
      <c r="P66">
        <f t="shared" si="39"/>
        <v>0.3</v>
      </c>
    </row>
    <row r="67" spans="1:16" x14ac:dyDescent="0.25">
      <c r="A67" s="67"/>
      <c r="B67">
        <f>B29</f>
        <v>0.6</v>
      </c>
      <c r="C67">
        <f>C29</f>
        <v>0.6</v>
      </c>
      <c r="D67">
        <f>D29</f>
        <v>0.6</v>
      </c>
      <c r="E67">
        <f t="shared" ref="E67:M67" si="47">E29</f>
        <v>0.6</v>
      </c>
      <c r="F67">
        <f t="shared" si="47"/>
        <v>0.6</v>
      </c>
      <c r="G67">
        <f t="shared" si="47"/>
        <v>0.6</v>
      </c>
      <c r="H67">
        <f t="shared" si="47"/>
        <v>0.6</v>
      </c>
      <c r="I67">
        <f t="shared" si="47"/>
        <v>0.6</v>
      </c>
      <c r="J67">
        <f t="shared" si="47"/>
        <v>0.6</v>
      </c>
      <c r="K67">
        <f t="shared" si="47"/>
        <v>0.6</v>
      </c>
      <c r="L67">
        <f t="shared" si="47"/>
        <v>0.6</v>
      </c>
      <c r="M67">
        <f t="shared" si="47"/>
        <v>0.6</v>
      </c>
      <c r="N67" s="68"/>
      <c r="O67" t="s">
        <v>2</v>
      </c>
      <c r="P67">
        <f t="shared" si="39"/>
        <v>0.6</v>
      </c>
    </row>
    <row r="68" spans="1:16" x14ac:dyDescent="0.25">
      <c r="A68" s="67"/>
      <c r="B68">
        <f t="shared" ref="B68:C68" si="48">B46</f>
        <v>0.6</v>
      </c>
      <c r="C68">
        <f t="shared" si="48"/>
        <v>0.6</v>
      </c>
      <c r="D68">
        <f>D46</f>
        <v>0.6</v>
      </c>
      <c r="E68">
        <f t="shared" ref="E68:M68" si="49">E46</f>
        <v>0.6</v>
      </c>
      <c r="F68">
        <f t="shared" si="49"/>
        <v>0</v>
      </c>
      <c r="G68">
        <f t="shared" si="49"/>
        <v>0</v>
      </c>
      <c r="H68">
        <f t="shared" si="49"/>
        <v>0</v>
      </c>
      <c r="I68">
        <f t="shared" si="49"/>
        <v>0</v>
      </c>
      <c r="J68">
        <f t="shared" si="49"/>
        <v>0</v>
      </c>
      <c r="K68">
        <f t="shared" si="49"/>
        <v>0</v>
      </c>
      <c r="L68">
        <f t="shared" si="49"/>
        <v>0</v>
      </c>
      <c r="M68">
        <f t="shared" si="49"/>
        <v>0</v>
      </c>
      <c r="N68" s="68"/>
      <c r="O68" t="s">
        <v>1</v>
      </c>
      <c r="P68">
        <f t="shared" si="39"/>
        <v>0</v>
      </c>
    </row>
    <row r="69" spans="1:16" x14ac:dyDescent="0.25">
      <c r="A69" s="67" t="s">
        <v>22</v>
      </c>
      <c r="B69">
        <f>B13</f>
        <v>0.5</v>
      </c>
      <c r="C69">
        <f t="shared" ref="C69:D69" si="50">C13</f>
        <v>0.2</v>
      </c>
      <c r="D69">
        <f t="shared" si="50"/>
        <v>0.8</v>
      </c>
      <c r="E69">
        <f t="shared" ref="E69:M69" si="51">E13</f>
        <v>0.3</v>
      </c>
      <c r="F69">
        <f t="shared" si="51"/>
        <v>0.4</v>
      </c>
      <c r="G69">
        <f t="shared" si="51"/>
        <v>0.5</v>
      </c>
      <c r="H69">
        <f t="shared" si="51"/>
        <v>0.6</v>
      </c>
      <c r="I69">
        <f t="shared" si="51"/>
        <v>0.7</v>
      </c>
      <c r="J69">
        <f t="shared" si="51"/>
        <v>0.5</v>
      </c>
      <c r="K69">
        <f t="shared" si="51"/>
        <v>0.6</v>
      </c>
      <c r="L69">
        <f t="shared" si="51"/>
        <v>0.6</v>
      </c>
      <c r="M69">
        <f t="shared" si="51"/>
        <v>0.3</v>
      </c>
      <c r="N69" s="68" t="s">
        <v>22</v>
      </c>
      <c r="O69" t="s">
        <v>3</v>
      </c>
      <c r="P69">
        <f t="shared" si="39"/>
        <v>0.3</v>
      </c>
    </row>
    <row r="70" spans="1:16" x14ac:dyDescent="0.25">
      <c r="A70" s="67"/>
      <c r="B70">
        <f>B30</f>
        <v>0.6</v>
      </c>
      <c r="C70">
        <f>C30</f>
        <v>0.6</v>
      </c>
      <c r="D70">
        <f>D30</f>
        <v>0.6</v>
      </c>
      <c r="E70">
        <f t="shared" ref="E70:M70" si="52">E30</f>
        <v>0.6</v>
      </c>
      <c r="F70">
        <f t="shared" si="52"/>
        <v>0.6</v>
      </c>
      <c r="G70">
        <f t="shared" si="52"/>
        <v>0.6</v>
      </c>
      <c r="H70">
        <f t="shared" si="52"/>
        <v>0.6</v>
      </c>
      <c r="I70">
        <f t="shared" si="52"/>
        <v>0.6</v>
      </c>
      <c r="J70">
        <f t="shared" si="52"/>
        <v>0.6</v>
      </c>
      <c r="K70">
        <f t="shared" si="52"/>
        <v>0.6</v>
      </c>
      <c r="L70">
        <f t="shared" si="52"/>
        <v>0.6</v>
      </c>
      <c r="M70">
        <f t="shared" si="52"/>
        <v>0.6</v>
      </c>
      <c r="N70" s="68"/>
      <c r="O70" t="s">
        <v>2</v>
      </c>
      <c r="P70">
        <f t="shared" si="39"/>
        <v>0.6</v>
      </c>
    </row>
    <row r="71" spans="1:16" x14ac:dyDescent="0.25">
      <c r="A71" s="67"/>
      <c r="B71">
        <f t="shared" ref="B71:C71" si="53">B47</f>
        <v>0.6</v>
      </c>
      <c r="C71">
        <f t="shared" si="53"/>
        <v>0.6</v>
      </c>
      <c r="D71">
        <f>D47</f>
        <v>0.6</v>
      </c>
      <c r="E71">
        <f t="shared" ref="E71:M71" si="54">E47</f>
        <v>0.6</v>
      </c>
      <c r="F71">
        <f t="shared" si="54"/>
        <v>0</v>
      </c>
      <c r="G71">
        <f t="shared" si="54"/>
        <v>0</v>
      </c>
      <c r="H71">
        <f t="shared" si="54"/>
        <v>0</v>
      </c>
      <c r="I71">
        <f t="shared" si="54"/>
        <v>0</v>
      </c>
      <c r="J71">
        <f t="shared" si="54"/>
        <v>0</v>
      </c>
      <c r="K71">
        <f t="shared" si="54"/>
        <v>0</v>
      </c>
      <c r="L71">
        <f t="shared" si="54"/>
        <v>0</v>
      </c>
      <c r="M71">
        <f t="shared" si="54"/>
        <v>0</v>
      </c>
      <c r="N71" s="68"/>
      <c r="O71" t="s">
        <v>1</v>
      </c>
      <c r="P71">
        <f t="shared" si="39"/>
        <v>0</v>
      </c>
    </row>
    <row r="72" spans="1:16" x14ac:dyDescent="0.25">
      <c r="A72" s="67" t="s">
        <v>23</v>
      </c>
      <c r="B72">
        <f>B14</f>
        <v>0.5</v>
      </c>
      <c r="C72">
        <f t="shared" ref="C72:D72" si="55">C14</f>
        <v>0.2</v>
      </c>
      <c r="D72">
        <f t="shared" si="55"/>
        <v>0.8</v>
      </c>
      <c r="E72">
        <f t="shared" ref="E72:M72" si="56">E14</f>
        <v>0.3</v>
      </c>
      <c r="F72">
        <f t="shared" si="56"/>
        <v>0.4</v>
      </c>
      <c r="G72">
        <f t="shared" si="56"/>
        <v>0.5</v>
      </c>
      <c r="H72">
        <f t="shared" si="56"/>
        <v>0.6</v>
      </c>
      <c r="I72">
        <f t="shared" si="56"/>
        <v>0.7</v>
      </c>
      <c r="J72">
        <f t="shared" si="56"/>
        <v>0.5</v>
      </c>
      <c r="K72">
        <f t="shared" si="56"/>
        <v>0.6</v>
      </c>
      <c r="L72">
        <f t="shared" si="56"/>
        <v>0.6</v>
      </c>
      <c r="M72">
        <f t="shared" si="56"/>
        <v>0.3</v>
      </c>
      <c r="N72" s="68" t="s">
        <v>23</v>
      </c>
      <c r="O72" t="s">
        <v>3</v>
      </c>
      <c r="P72">
        <f t="shared" si="39"/>
        <v>0.3</v>
      </c>
    </row>
    <row r="73" spans="1:16" x14ac:dyDescent="0.25">
      <c r="A73" s="67"/>
      <c r="B73">
        <f>B31</f>
        <v>0.6</v>
      </c>
      <c r="C73">
        <f>C31</f>
        <v>0.6</v>
      </c>
      <c r="D73">
        <f>D31</f>
        <v>0.6</v>
      </c>
      <c r="E73">
        <f t="shared" ref="E73:M73" si="57">E31</f>
        <v>0.6</v>
      </c>
      <c r="F73">
        <f t="shared" si="57"/>
        <v>0.6</v>
      </c>
      <c r="G73">
        <f t="shared" si="57"/>
        <v>0.6</v>
      </c>
      <c r="H73">
        <f t="shared" si="57"/>
        <v>0.6</v>
      </c>
      <c r="I73">
        <f t="shared" si="57"/>
        <v>0.6</v>
      </c>
      <c r="J73">
        <f t="shared" si="57"/>
        <v>0.6</v>
      </c>
      <c r="K73">
        <f t="shared" si="57"/>
        <v>0.6</v>
      </c>
      <c r="L73">
        <f t="shared" si="57"/>
        <v>0.6</v>
      </c>
      <c r="M73">
        <f t="shared" si="57"/>
        <v>0.6</v>
      </c>
      <c r="N73" s="68"/>
      <c r="O73" t="s">
        <v>2</v>
      </c>
      <c r="P73">
        <f t="shared" si="39"/>
        <v>0.6</v>
      </c>
    </row>
    <row r="74" spans="1:16" x14ac:dyDescent="0.25">
      <c r="A74" s="67"/>
      <c r="B74">
        <f t="shared" ref="B74:C74" si="58">B48</f>
        <v>0.6</v>
      </c>
      <c r="C74">
        <f t="shared" si="58"/>
        <v>0.6</v>
      </c>
      <c r="D74">
        <f>D48</f>
        <v>0.6</v>
      </c>
      <c r="E74">
        <f t="shared" ref="E74:M74" si="59">E48</f>
        <v>0.6</v>
      </c>
      <c r="F74">
        <f t="shared" si="59"/>
        <v>0</v>
      </c>
      <c r="G74">
        <f t="shared" si="59"/>
        <v>0</v>
      </c>
      <c r="H74">
        <f t="shared" si="59"/>
        <v>0</v>
      </c>
      <c r="I74">
        <f t="shared" si="59"/>
        <v>0</v>
      </c>
      <c r="J74">
        <f t="shared" si="59"/>
        <v>0</v>
      </c>
      <c r="K74">
        <f t="shared" si="59"/>
        <v>0</v>
      </c>
      <c r="L74">
        <f t="shared" si="59"/>
        <v>0</v>
      </c>
      <c r="M74">
        <f t="shared" si="59"/>
        <v>0</v>
      </c>
      <c r="N74" s="68"/>
      <c r="O74" t="s">
        <v>1</v>
      </c>
      <c r="P74">
        <f t="shared" si="39"/>
        <v>0</v>
      </c>
    </row>
    <row r="75" spans="1:16" x14ac:dyDescent="0.25">
      <c r="A75" s="67" t="s">
        <v>24</v>
      </c>
      <c r="B75">
        <f>B15</f>
        <v>0.5</v>
      </c>
      <c r="C75">
        <f t="shared" ref="C75:D75" si="60">C15</f>
        <v>0.2</v>
      </c>
      <c r="D75">
        <f t="shared" si="60"/>
        <v>0.8</v>
      </c>
      <c r="E75">
        <f t="shared" ref="E75:M75" si="61">E15</f>
        <v>0.3</v>
      </c>
      <c r="F75">
        <f t="shared" si="61"/>
        <v>0.4</v>
      </c>
      <c r="G75">
        <f t="shared" si="61"/>
        <v>0.5</v>
      </c>
      <c r="H75">
        <f t="shared" si="61"/>
        <v>0.6</v>
      </c>
      <c r="I75">
        <f t="shared" si="61"/>
        <v>0.7</v>
      </c>
      <c r="J75">
        <f t="shared" si="61"/>
        <v>0.5</v>
      </c>
      <c r="K75">
        <f t="shared" si="61"/>
        <v>0.6</v>
      </c>
      <c r="L75">
        <f t="shared" si="61"/>
        <v>0.6</v>
      </c>
      <c r="M75">
        <f t="shared" si="61"/>
        <v>0.3</v>
      </c>
      <c r="N75" s="68" t="s">
        <v>24</v>
      </c>
      <c r="O75" t="s">
        <v>3</v>
      </c>
      <c r="P75">
        <f t="shared" si="39"/>
        <v>0.3</v>
      </c>
    </row>
    <row r="76" spans="1:16" x14ac:dyDescent="0.25">
      <c r="A76" s="67"/>
      <c r="B76">
        <f>B32</f>
        <v>0.6</v>
      </c>
      <c r="C76">
        <f>C32</f>
        <v>0.6</v>
      </c>
      <c r="D76">
        <f>D32</f>
        <v>0.6</v>
      </c>
      <c r="E76">
        <f t="shared" ref="E76:M76" si="62">E32</f>
        <v>0.6</v>
      </c>
      <c r="F76">
        <f t="shared" si="62"/>
        <v>0.6</v>
      </c>
      <c r="G76">
        <f t="shared" si="62"/>
        <v>0.6</v>
      </c>
      <c r="H76">
        <f t="shared" si="62"/>
        <v>0.6</v>
      </c>
      <c r="I76">
        <f t="shared" si="62"/>
        <v>0.6</v>
      </c>
      <c r="J76">
        <f t="shared" si="62"/>
        <v>0.6</v>
      </c>
      <c r="K76">
        <f t="shared" si="62"/>
        <v>0.6</v>
      </c>
      <c r="L76">
        <f t="shared" si="62"/>
        <v>0.6</v>
      </c>
      <c r="M76">
        <f t="shared" si="62"/>
        <v>0.6</v>
      </c>
      <c r="N76" s="68"/>
      <c r="O76" t="s">
        <v>2</v>
      </c>
      <c r="P76">
        <f t="shared" si="39"/>
        <v>0.6</v>
      </c>
    </row>
    <row r="77" spans="1:16" x14ac:dyDescent="0.25">
      <c r="A77" s="67"/>
      <c r="B77">
        <f t="shared" ref="B77:C77" si="63">B49</f>
        <v>0.6</v>
      </c>
      <c r="C77">
        <f t="shared" si="63"/>
        <v>0.6</v>
      </c>
      <c r="D77">
        <f>D49</f>
        <v>0.6</v>
      </c>
      <c r="E77">
        <f t="shared" ref="E77:M77" si="64">E49</f>
        <v>0.6</v>
      </c>
      <c r="F77">
        <f t="shared" si="64"/>
        <v>0</v>
      </c>
      <c r="G77">
        <f t="shared" si="64"/>
        <v>0</v>
      </c>
      <c r="H77">
        <f t="shared" si="64"/>
        <v>0</v>
      </c>
      <c r="I77">
        <f t="shared" si="64"/>
        <v>0</v>
      </c>
      <c r="J77">
        <f t="shared" si="64"/>
        <v>0</v>
      </c>
      <c r="K77">
        <f t="shared" si="64"/>
        <v>0</v>
      </c>
      <c r="L77">
        <f t="shared" si="64"/>
        <v>0</v>
      </c>
      <c r="M77">
        <f t="shared" si="64"/>
        <v>0</v>
      </c>
      <c r="N77" s="68"/>
      <c r="O77" t="s">
        <v>1</v>
      </c>
      <c r="P77">
        <f t="shared" si="39"/>
        <v>0</v>
      </c>
    </row>
    <row r="78" spans="1:16" x14ac:dyDescent="0.25">
      <c r="A78" s="67" t="s">
        <v>25</v>
      </c>
      <c r="B78">
        <f>B16</f>
        <v>3.5</v>
      </c>
      <c r="C78">
        <f t="shared" ref="C78:D78" si="65">C16</f>
        <v>1.2</v>
      </c>
      <c r="D78">
        <f t="shared" si="65"/>
        <v>4.8</v>
      </c>
      <c r="E78">
        <f t="shared" ref="E78:M78" si="66">E16</f>
        <v>1.8</v>
      </c>
      <c r="F78">
        <f t="shared" si="66"/>
        <v>2.4</v>
      </c>
      <c r="G78">
        <f t="shared" si="66"/>
        <v>3.5</v>
      </c>
      <c r="H78">
        <f t="shared" si="66"/>
        <v>3.6</v>
      </c>
      <c r="I78">
        <f t="shared" si="66"/>
        <v>4.2</v>
      </c>
      <c r="J78">
        <f t="shared" si="66"/>
        <v>3.5</v>
      </c>
      <c r="K78">
        <f t="shared" si="66"/>
        <v>3.6</v>
      </c>
      <c r="L78">
        <f t="shared" si="66"/>
        <v>3.6</v>
      </c>
      <c r="M78">
        <f t="shared" si="66"/>
        <v>1.8</v>
      </c>
      <c r="N78" s="68" t="s">
        <v>25</v>
      </c>
      <c r="O78" t="s">
        <v>3</v>
      </c>
      <c r="P78">
        <f t="shared" si="39"/>
        <v>1.8</v>
      </c>
    </row>
    <row r="79" spans="1:16" x14ac:dyDescent="0.25">
      <c r="A79" s="67"/>
      <c r="B79">
        <f>B33</f>
        <v>3.6</v>
      </c>
      <c r="C79">
        <f>C33</f>
        <v>3.6</v>
      </c>
      <c r="D79">
        <f>D33</f>
        <v>3.6</v>
      </c>
      <c r="E79">
        <f t="shared" ref="E79:M79" si="67">E33</f>
        <v>3.6</v>
      </c>
      <c r="F79">
        <f t="shared" si="67"/>
        <v>3.6</v>
      </c>
      <c r="G79">
        <f t="shared" si="67"/>
        <v>3.6</v>
      </c>
      <c r="H79">
        <f t="shared" si="67"/>
        <v>3.6</v>
      </c>
      <c r="I79">
        <f t="shared" si="67"/>
        <v>3.6</v>
      </c>
      <c r="J79">
        <f t="shared" si="67"/>
        <v>3.6</v>
      </c>
      <c r="K79">
        <f t="shared" si="67"/>
        <v>3.6</v>
      </c>
      <c r="L79">
        <f t="shared" si="67"/>
        <v>3.6</v>
      </c>
      <c r="M79">
        <f t="shared" si="67"/>
        <v>3.6</v>
      </c>
      <c r="N79" s="68"/>
      <c r="O79" t="s">
        <v>2</v>
      </c>
      <c r="P79">
        <f t="shared" si="39"/>
        <v>3.6</v>
      </c>
    </row>
    <row r="80" spans="1:16" x14ac:dyDescent="0.25">
      <c r="A80" s="67"/>
      <c r="B80">
        <f t="shared" ref="B80:C80" si="68">B50</f>
        <v>3.6</v>
      </c>
      <c r="C80">
        <f t="shared" si="68"/>
        <v>3.6</v>
      </c>
      <c r="D80">
        <f>D50</f>
        <v>3.6</v>
      </c>
      <c r="E80">
        <f t="shared" ref="E80:M80" si="69">E50</f>
        <v>3.6</v>
      </c>
      <c r="F80">
        <f t="shared" si="69"/>
        <v>0</v>
      </c>
      <c r="G80">
        <f t="shared" si="69"/>
        <v>0</v>
      </c>
      <c r="H80">
        <f t="shared" si="69"/>
        <v>0</v>
      </c>
      <c r="I80">
        <f t="shared" si="69"/>
        <v>0</v>
      </c>
      <c r="J80">
        <f t="shared" si="69"/>
        <v>0</v>
      </c>
      <c r="K80">
        <f t="shared" si="69"/>
        <v>0</v>
      </c>
      <c r="L80">
        <f t="shared" si="69"/>
        <v>0</v>
      </c>
      <c r="M80">
        <f t="shared" si="69"/>
        <v>0</v>
      </c>
      <c r="N80" s="68"/>
      <c r="O80" t="s">
        <v>1</v>
      </c>
      <c r="P80">
        <f t="shared" si="39"/>
        <v>0</v>
      </c>
    </row>
    <row r="82" spans="1:16" x14ac:dyDescent="0.25">
      <c r="A82" t="s">
        <v>19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 t="str">
        <f>'Comparison PieChart'!J17</f>
        <v>Singapore</v>
      </c>
      <c r="J82" t="s">
        <v>19</v>
      </c>
      <c r="K82" t="s">
        <v>20</v>
      </c>
      <c r="L82" t="s">
        <v>21</v>
      </c>
      <c r="M82" t="s">
        <v>22</v>
      </c>
      <c r="N82" t="s">
        <v>23</v>
      </c>
      <c r="O82" t="s">
        <v>24</v>
      </c>
      <c r="P82" t="str">
        <f>'Comparison PieChart'!J17</f>
        <v>Singapore</v>
      </c>
    </row>
    <row r="83" spans="1:16" x14ac:dyDescent="0.25">
      <c r="A83">
        <f>$O44</f>
        <v>2.4</v>
      </c>
      <c r="B83">
        <f>$O45</f>
        <v>2.4</v>
      </c>
      <c r="C83">
        <f>$O46</f>
        <v>2.4</v>
      </c>
      <c r="D83">
        <f>$O47</f>
        <v>2.4</v>
      </c>
      <c r="E83">
        <f>$O48</f>
        <v>2.4</v>
      </c>
      <c r="F83">
        <f>$O49</f>
        <v>2.4</v>
      </c>
      <c r="G83">
        <f t="shared" ref="G83:G88" si="70">INDEX(A83:F83,1,MATCH(G$82,A$82:F$82,0))</f>
        <v>2.4</v>
      </c>
      <c r="J83" t="s">
        <v>19</v>
      </c>
      <c r="K83" t="s">
        <v>20</v>
      </c>
      <c r="L83" t="s">
        <v>21</v>
      </c>
      <c r="M83" t="s">
        <v>22</v>
      </c>
      <c r="N83" t="s">
        <v>23</v>
      </c>
      <c r="O83" t="s">
        <v>24</v>
      </c>
      <c r="P83" t="str">
        <f t="shared" ref="P83:P88" si="71">INDEX(J83:O83,1,MATCH(P$82,J$82:O$82,0))</f>
        <v>Singapore</v>
      </c>
    </row>
    <row r="84" spans="1:16" x14ac:dyDescent="0.25">
      <c r="A84">
        <f>$O45</f>
        <v>2.4</v>
      </c>
      <c r="B84">
        <f>$O46</f>
        <v>2.4</v>
      </c>
      <c r="C84">
        <f>$O47</f>
        <v>2.4</v>
      </c>
      <c r="D84">
        <f>$O48</f>
        <v>2.4</v>
      </c>
      <c r="E84">
        <f>$O49</f>
        <v>2.4</v>
      </c>
      <c r="F84">
        <f>$O44</f>
        <v>2.4</v>
      </c>
      <c r="G84">
        <f t="shared" si="70"/>
        <v>2.4</v>
      </c>
      <c r="J84" t="s">
        <v>20</v>
      </c>
      <c r="K84" t="s">
        <v>21</v>
      </c>
      <c r="L84" t="s">
        <v>22</v>
      </c>
      <c r="M84" t="s">
        <v>23</v>
      </c>
      <c r="N84" t="s">
        <v>24</v>
      </c>
      <c r="O84" t="s">
        <v>19</v>
      </c>
      <c r="P84" t="str">
        <f t="shared" si="71"/>
        <v>Malaysia</v>
      </c>
    </row>
    <row r="85" spans="1:16" x14ac:dyDescent="0.25">
      <c r="A85">
        <f t="shared" ref="A85:A88" si="72">$O46</f>
        <v>2.4</v>
      </c>
      <c r="B85">
        <f>$O47</f>
        <v>2.4</v>
      </c>
      <c r="C85">
        <f>$O48</f>
        <v>2.4</v>
      </c>
      <c r="D85">
        <f>$O49</f>
        <v>2.4</v>
      </c>
      <c r="E85">
        <f>$O44</f>
        <v>2.4</v>
      </c>
      <c r="F85">
        <f>$O45</f>
        <v>2.4</v>
      </c>
      <c r="G85">
        <f t="shared" si="70"/>
        <v>2.4</v>
      </c>
      <c r="J85" t="s">
        <v>21</v>
      </c>
      <c r="K85" t="s">
        <v>22</v>
      </c>
      <c r="L85" t="s">
        <v>23</v>
      </c>
      <c r="M85" t="s">
        <v>24</v>
      </c>
      <c r="N85" t="s">
        <v>19</v>
      </c>
      <c r="O85" t="s">
        <v>20</v>
      </c>
      <c r="P85" t="str">
        <f t="shared" si="71"/>
        <v>Thailand</v>
      </c>
    </row>
    <row r="86" spans="1:16" x14ac:dyDescent="0.25">
      <c r="A86">
        <f t="shared" si="72"/>
        <v>2.4</v>
      </c>
      <c r="B86">
        <f>$O48</f>
        <v>2.4</v>
      </c>
      <c r="C86">
        <f>$O49</f>
        <v>2.4</v>
      </c>
      <c r="D86">
        <f>$O44</f>
        <v>2.4</v>
      </c>
      <c r="E86">
        <f>$O45</f>
        <v>2.4</v>
      </c>
      <c r="F86">
        <f>$O46</f>
        <v>2.4</v>
      </c>
      <c r="G86">
        <f t="shared" si="70"/>
        <v>2.4</v>
      </c>
      <c r="J86" t="s">
        <v>22</v>
      </c>
      <c r="K86" t="s">
        <v>23</v>
      </c>
      <c r="L86" t="s">
        <v>24</v>
      </c>
      <c r="M86" t="s">
        <v>19</v>
      </c>
      <c r="N86" t="s">
        <v>20</v>
      </c>
      <c r="O86" t="s">
        <v>21</v>
      </c>
      <c r="P86" t="str">
        <f t="shared" si="71"/>
        <v>Philippines</v>
      </c>
    </row>
    <row r="87" spans="1:16" x14ac:dyDescent="0.25">
      <c r="A87">
        <f t="shared" si="72"/>
        <v>2.4</v>
      </c>
      <c r="B87">
        <f>$O49</f>
        <v>2.4</v>
      </c>
      <c r="C87">
        <f>$O44</f>
        <v>2.4</v>
      </c>
      <c r="D87">
        <f>$O45</f>
        <v>2.4</v>
      </c>
      <c r="E87">
        <f>$O46</f>
        <v>2.4</v>
      </c>
      <c r="F87">
        <f>$O47</f>
        <v>2.4</v>
      </c>
      <c r="G87">
        <f t="shared" si="70"/>
        <v>2.4</v>
      </c>
      <c r="J87" t="s">
        <v>23</v>
      </c>
      <c r="K87" t="s">
        <v>24</v>
      </c>
      <c r="L87" t="s">
        <v>19</v>
      </c>
      <c r="M87" t="s">
        <v>20</v>
      </c>
      <c r="N87" t="s">
        <v>21</v>
      </c>
      <c r="O87" t="s">
        <v>22</v>
      </c>
      <c r="P87" t="str">
        <f t="shared" si="71"/>
        <v>Indonesia</v>
      </c>
    </row>
    <row r="88" spans="1:16" x14ac:dyDescent="0.25">
      <c r="A88">
        <f t="shared" si="72"/>
        <v>2.4</v>
      </c>
      <c r="B88">
        <f>$O44</f>
        <v>2.4</v>
      </c>
      <c r="C88">
        <f>$O45</f>
        <v>2.4</v>
      </c>
      <c r="D88">
        <f>$O46</f>
        <v>2.4</v>
      </c>
      <c r="E88">
        <f>$O47</f>
        <v>2.4</v>
      </c>
      <c r="F88">
        <f>$O48</f>
        <v>2.4</v>
      </c>
      <c r="G88">
        <f t="shared" si="70"/>
        <v>2.4</v>
      </c>
      <c r="J88" t="s">
        <v>24</v>
      </c>
      <c r="K88" t="s">
        <v>19</v>
      </c>
      <c r="L88" t="s">
        <v>20</v>
      </c>
      <c r="M88" t="s">
        <v>21</v>
      </c>
      <c r="N88" t="s">
        <v>22</v>
      </c>
      <c r="O88" t="s">
        <v>23</v>
      </c>
      <c r="P88" t="str">
        <f t="shared" si="71"/>
        <v>Vietnam</v>
      </c>
    </row>
    <row r="93" spans="1:16" ht="47.25" customHeight="1" x14ac:dyDescent="0.25">
      <c r="A93" t="s">
        <v>19</v>
      </c>
      <c r="F93" t="str">
        <f>A99</f>
        <v>Whole Region</v>
      </c>
    </row>
    <row r="94" spans="1:16" ht="47.25" customHeight="1" x14ac:dyDescent="0.25">
      <c r="A94" t="s">
        <v>20</v>
      </c>
      <c r="F94" t="s">
        <v>19</v>
      </c>
    </row>
    <row r="95" spans="1:16" ht="47.25" customHeight="1" x14ac:dyDescent="0.25">
      <c r="A95" t="s">
        <v>21</v>
      </c>
      <c r="F95" t="s">
        <v>20</v>
      </c>
    </row>
    <row r="96" spans="1:16" ht="47.25" customHeight="1" x14ac:dyDescent="0.25">
      <c r="A96" t="s">
        <v>22</v>
      </c>
      <c r="F96" t="s">
        <v>21</v>
      </c>
    </row>
    <row r="97" spans="1:9" ht="47.25" customHeight="1" x14ac:dyDescent="0.25">
      <c r="A97" t="s">
        <v>23</v>
      </c>
      <c r="F97" t="s">
        <v>22</v>
      </c>
    </row>
    <row r="98" spans="1:9" ht="47.25" customHeight="1" x14ac:dyDescent="0.25">
      <c r="A98" t="s">
        <v>24</v>
      </c>
      <c r="F98" t="s">
        <v>23</v>
      </c>
    </row>
    <row r="99" spans="1:9" ht="47.25" customHeight="1" x14ac:dyDescent="0.25">
      <c r="A99" t="s">
        <v>25</v>
      </c>
      <c r="F99" t="s">
        <v>24</v>
      </c>
    </row>
    <row r="102" spans="1:9" x14ac:dyDescent="0.25">
      <c r="A102" t="str">
        <f>INDEX(A103:A109,Hierarchy!$A2,1)</f>
        <v>Thailand</v>
      </c>
      <c r="E102" s="50">
        <f>INDEX(E103:E109,Hierarchy!$A2,1)</f>
        <v>7</v>
      </c>
      <c r="F102" s="50">
        <f>INDEX(F103:F109,Hierarchy!$A2,1)</f>
        <v>6</v>
      </c>
      <c r="G102" s="50">
        <f>INDEX(G103:G109,Hierarchy!$A2,1)</f>
        <v>7</v>
      </c>
      <c r="H102" s="50">
        <f>INDEX(H103:H109,Hierarchy!$A2,1)</f>
        <v>6</v>
      </c>
      <c r="I102" s="50">
        <f>INDEX(I103:I109,Hierarchy!$A2,1)</f>
        <v>3</v>
      </c>
    </row>
    <row r="103" spans="1:9" x14ac:dyDescent="0.25">
      <c r="A103" t="str">
        <f>A99</f>
        <v>Whole Region</v>
      </c>
      <c r="E103" s="50">
        <f>J8</f>
        <v>6.5</v>
      </c>
      <c r="F103" s="50">
        <f>K8</f>
        <v>5.333333333333333</v>
      </c>
      <c r="G103" s="50">
        <f>L8</f>
        <v>5.5</v>
      </c>
      <c r="H103" s="50">
        <f>M8</f>
        <v>5.333333333333333</v>
      </c>
      <c r="I103" s="50">
        <f>N8</f>
        <v>4.333333333333333</v>
      </c>
    </row>
    <row r="104" spans="1:9" x14ac:dyDescent="0.25">
      <c r="A104" t="str">
        <f>A93</f>
        <v>Singapore</v>
      </c>
      <c r="E104">
        <f t="shared" ref="E104:I109" si="73">J2</f>
        <v>8</v>
      </c>
      <c r="F104">
        <f t="shared" si="73"/>
        <v>7</v>
      </c>
      <c r="G104">
        <f t="shared" si="73"/>
        <v>8</v>
      </c>
      <c r="H104">
        <f t="shared" si="73"/>
        <v>7</v>
      </c>
      <c r="I104">
        <f t="shared" si="73"/>
        <v>8</v>
      </c>
    </row>
    <row r="105" spans="1:9" x14ac:dyDescent="0.25">
      <c r="A105" t="str">
        <f t="shared" ref="A105:A109" si="74">A94</f>
        <v>Malaysia</v>
      </c>
      <c r="E105">
        <f t="shared" si="73"/>
        <v>9</v>
      </c>
      <c r="F105">
        <f t="shared" si="73"/>
        <v>4</v>
      </c>
      <c r="G105">
        <f t="shared" si="73"/>
        <v>8</v>
      </c>
      <c r="H105">
        <f t="shared" si="73"/>
        <v>7</v>
      </c>
      <c r="I105">
        <f t="shared" si="73"/>
        <v>5</v>
      </c>
    </row>
    <row r="106" spans="1:9" x14ac:dyDescent="0.25">
      <c r="A106" t="str">
        <f t="shared" si="74"/>
        <v>Thailand</v>
      </c>
      <c r="E106">
        <f t="shared" si="73"/>
        <v>7</v>
      </c>
      <c r="F106">
        <f t="shared" si="73"/>
        <v>6</v>
      </c>
      <c r="G106">
        <f t="shared" si="73"/>
        <v>7</v>
      </c>
      <c r="H106">
        <f t="shared" si="73"/>
        <v>6</v>
      </c>
      <c r="I106">
        <f t="shared" si="73"/>
        <v>3</v>
      </c>
    </row>
    <row r="107" spans="1:9" x14ac:dyDescent="0.25">
      <c r="A107" t="str">
        <f t="shared" si="74"/>
        <v>Philippines</v>
      </c>
      <c r="E107">
        <f t="shared" si="73"/>
        <v>4</v>
      </c>
      <c r="F107">
        <f t="shared" si="73"/>
        <v>4</v>
      </c>
      <c r="G107">
        <f t="shared" si="73"/>
        <v>5</v>
      </c>
      <c r="H107">
        <f t="shared" si="73"/>
        <v>4</v>
      </c>
      <c r="I107">
        <f t="shared" si="73"/>
        <v>4</v>
      </c>
    </row>
    <row r="108" spans="1:9" x14ac:dyDescent="0.25">
      <c r="A108" t="str">
        <f t="shared" si="74"/>
        <v>Indonesia</v>
      </c>
      <c r="E108">
        <f t="shared" si="73"/>
        <v>5</v>
      </c>
      <c r="F108">
        <f t="shared" si="73"/>
        <v>5</v>
      </c>
      <c r="G108">
        <f t="shared" si="73"/>
        <v>3</v>
      </c>
      <c r="H108">
        <f t="shared" si="73"/>
        <v>4</v>
      </c>
      <c r="I108">
        <f t="shared" si="73"/>
        <v>3</v>
      </c>
    </row>
    <row r="109" spans="1:9" x14ac:dyDescent="0.25">
      <c r="A109" t="str">
        <f t="shared" si="74"/>
        <v>Vietnam</v>
      </c>
      <c r="E109">
        <f t="shared" si="73"/>
        <v>6</v>
      </c>
      <c r="F109">
        <f t="shared" si="73"/>
        <v>6</v>
      </c>
      <c r="G109">
        <f t="shared" si="73"/>
        <v>2</v>
      </c>
      <c r="H109">
        <f t="shared" si="73"/>
        <v>4</v>
      </c>
      <c r="I109">
        <f t="shared" si="73"/>
        <v>3</v>
      </c>
    </row>
    <row r="111" spans="1:9" x14ac:dyDescent="0.25">
      <c r="E111">
        <v>10</v>
      </c>
      <c r="F111">
        <v>10</v>
      </c>
      <c r="G111">
        <v>10</v>
      </c>
      <c r="H111">
        <v>10</v>
      </c>
      <c r="I111">
        <v>10</v>
      </c>
    </row>
  </sheetData>
  <mergeCells count="22">
    <mergeCell ref="F3:G3"/>
    <mergeCell ref="A60:A62"/>
    <mergeCell ref="A63:A65"/>
    <mergeCell ref="A66:A68"/>
    <mergeCell ref="A69:A71"/>
    <mergeCell ref="A72:A74"/>
    <mergeCell ref="A75:A77"/>
    <mergeCell ref="A78:A80"/>
    <mergeCell ref="N60:N62"/>
    <mergeCell ref="N63:N65"/>
    <mergeCell ref="N66:N68"/>
    <mergeCell ref="N69:N71"/>
    <mergeCell ref="N72:N74"/>
    <mergeCell ref="N75:N77"/>
    <mergeCell ref="N78:N80"/>
    <mergeCell ref="H7:I7"/>
    <mergeCell ref="H8:I8"/>
    <mergeCell ref="H2:I2"/>
    <mergeCell ref="H3:I3"/>
    <mergeCell ref="H4:I4"/>
    <mergeCell ref="H5:I5"/>
    <mergeCell ref="H6:I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590550</xdr:colOff>
                    <xdr:row>1</xdr:row>
                    <xdr:rowOff>9525</xdr:rowOff>
                  </from>
                  <to>
                    <xdr:col>7</xdr:col>
                    <xdr:colOff>19050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590550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"/>
  <sheetViews>
    <sheetView tabSelected="1" zoomScale="90" zoomScaleNormal="90" workbookViewId="0">
      <selection activeCell="T4" sqref="T4"/>
    </sheetView>
  </sheetViews>
  <sheetFormatPr defaultRowHeight="15" x14ac:dyDescent="0.25"/>
  <cols>
    <col min="1" max="4" width="9.140625" style="9"/>
    <col min="5" max="5" width="9.140625" style="9" customWidth="1"/>
    <col min="6" max="16384" width="9.140625" style="9"/>
  </cols>
  <sheetData>
    <row r="2" spans="1:4" ht="21" x14ac:dyDescent="0.35">
      <c r="A2" s="9">
        <v>4</v>
      </c>
      <c r="C2" s="70" t="str">
        <f>'Data Entry'!A102</f>
        <v>Thailand</v>
      </c>
      <c r="D2" s="70"/>
    </row>
  </sheetData>
  <mergeCells count="1">
    <mergeCell ref="C2:D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Scroll Bar 3">
              <controlPr defaultSize="0" autoPict="0">
                <anchor moveWithCells="1">
                  <from>
                    <xdr:col>0</xdr:col>
                    <xdr:colOff>28575</xdr:colOff>
                    <xdr:row>1</xdr:row>
                    <xdr:rowOff>9525</xdr:rowOff>
                  </from>
                  <to>
                    <xdr:col>1</xdr:col>
                    <xdr:colOff>609600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P15" sqref="P15"/>
    </sheetView>
  </sheetViews>
  <sheetFormatPr defaultRowHeight="15" x14ac:dyDescent="0.25"/>
  <cols>
    <col min="1" max="1" width="9.85546875" style="2" bestFit="1" customWidth="1"/>
    <col min="2" max="16384" width="9.140625" style="2"/>
  </cols>
  <sheetData>
    <row r="1" spans="1:13" x14ac:dyDescent="0.25">
      <c r="A1" s="77" t="str">
        <f>'Data Entry'!F1</f>
        <v>Dec</v>
      </c>
      <c r="B1" s="77"/>
      <c r="H1" s="96">
        <f>Country_Flag</f>
        <v>0</v>
      </c>
      <c r="I1" s="96"/>
      <c r="J1" s="96"/>
    </row>
    <row r="2" spans="1:13" x14ac:dyDescent="0.25">
      <c r="H2" s="96"/>
      <c r="I2" s="96"/>
      <c r="J2" s="96"/>
    </row>
    <row r="3" spans="1:13" x14ac:dyDescent="0.25">
      <c r="A3" s="77" t="str">
        <f>'Data Entry'!F3</f>
        <v>Singapore</v>
      </c>
      <c r="B3" s="77"/>
      <c r="H3" s="96"/>
      <c r="I3" s="96"/>
      <c r="J3" s="96"/>
    </row>
    <row r="4" spans="1:13" ht="15.75" thickBot="1" x14ac:dyDescent="0.3">
      <c r="G4" s="3"/>
      <c r="H4" s="96"/>
      <c r="I4" s="96"/>
      <c r="J4" s="96"/>
      <c r="K4" s="3"/>
      <c r="L4" s="3"/>
    </row>
    <row r="5" spans="1:13" ht="15" customHeight="1" x14ac:dyDescent="0.25">
      <c r="E5" s="84" t="str">
        <f>'Data Entry'!F6</f>
        <v>YTD Singapore - Dec</v>
      </c>
      <c r="F5" s="85"/>
      <c r="G5" s="85"/>
      <c r="H5" s="85"/>
      <c r="I5" s="85"/>
      <c r="J5" s="85"/>
      <c r="K5" s="85"/>
      <c r="L5" s="85"/>
      <c r="M5" s="86"/>
    </row>
    <row r="6" spans="1:13" ht="15" customHeight="1" x14ac:dyDescent="0.25">
      <c r="E6" s="87"/>
      <c r="F6" s="88"/>
      <c r="G6" s="88"/>
      <c r="H6" s="88"/>
      <c r="I6" s="88"/>
      <c r="J6" s="88"/>
      <c r="K6" s="88"/>
      <c r="L6" s="88"/>
      <c r="M6" s="89"/>
    </row>
    <row r="7" spans="1:13" ht="15" customHeight="1" x14ac:dyDescent="0.25">
      <c r="E7" s="87"/>
      <c r="F7" s="88"/>
      <c r="G7" s="88"/>
      <c r="H7" s="88"/>
      <c r="I7" s="88"/>
      <c r="J7" s="88"/>
      <c r="K7" s="88"/>
      <c r="L7" s="88"/>
      <c r="M7" s="89"/>
    </row>
    <row r="8" spans="1:13" x14ac:dyDescent="0.25">
      <c r="E8" s="90"/>
      <c r="F8" s="91"/>
      <c r="G8" s="91"/>
      <c r="H8" s="91"/>
      <c r="I8" s="91"/>
      <c r="J8" s="91"/>
      <c r="K8" s="91"/>
      <c r="L8" s="91"/>
      <c r="M8" s="92"/>
    </row>
    <row r="9" spans="1:13" x14ac:dyDescent="0.25">
      <c r="E9" s="90"/>
      <c r="F9" s="91"/>
      <c r="G9" s="91"/>
      <c r="H9" s="91"/>
      <c r="I9" s="91"/>
      <c r="J9" s="91"/>
      <c r="K9" s="91"/>
      <c r="L9" s="91"/>
      <c r="M9" s="92"/>
    </row>
    <row r="10" spans="1:13" x14ac:dyDescent="0.25">
      <c r="E10" s="90"/>
      <c r="F10" s="91"/>
      <c r="G10" s="91"/>
      <c r="H10" s="91"/>
      <c r="I10" s="91"/>
      <c r="J10" s="91"/>
      <c r="K10" s="91"/>
      <c r="L10" s="91"/>
      <c r="M10" s="92"/>
    </row>
    <row r="11" spans="1:13" x14ac:dyDescent="0.25">
      <c r="E11" s="90"/>
      <c r="F11" s="91"/>
      <c r="G11" s="91"/>
      <c r="H11" s="91"/>
      <c r="I11" s="91"/>
      <c r="J11" s="91"/>
      <c r="K11" s="91"/>
      <c r="L11" s="91"/>
      <c r="M11" s="92"/>
    </row>
    <row r="12" spans="1:13" x14ac:dyDescent="0.25">
      <c r="E12" s="90"/>
      <c r="F12" s="91"/>
      <c r="G12" s="91"/>
      <c r="H12" s="91"/>
      <c r="I12" s="91"/>
      <c r="J12" s="91"/>
      <c r="K12" s="91"/>
      <c r="L12" s="91"/>
      <c r="M12" s="92"/>
    </row>
    <row r="13" spans="1:13" x14ac:dyDescent="0.25">
      <c r="E13" s="90"/>
      <c r="F13" s="91"/>
      <c r="G13" s="91"/>
      <c r="H13" s="91"/>
      <c r="I13" s="91"/>
      <c r="J13" s="91"/>
      <c r="K13" s="91"/>
      <c r="L13" s="91"/>
      <c r="M13" s="92"/>
    </row>
    <row r="14" spans="1:13" x14ac:dyDescent="0.25">
      <c r="E14" s="90"/>
      <c r="F14" s="91"/>
      <c r="G14" s="91"/>
      <c r="H14" s="91"/>
      <c r="I14" s="91"/>
      <c r="J14" s="91"/>
      <c r="K14" s="91"/>
      <c r="L14" s="91"/>
      <c r="M14" s="92"/>
    </row>
    <row r="15" spans="1:13" x14ac:dyDescent="0.25">
      <c r="E15" s="90"/>
      <c r="F15" s="91"/>
      <c r="G15" s="91"/>
      <c r="H15" s="91"/>
      <c r="I15" s="91"/>
      <c r="J15" s="91"/>
      <c r="K15" s="91"/>
      <c r="L15" s="91"/>
      <c r="M15" s="92"/>
    </row>
    <row r="16" spans="1:13" x14ac:dyDescent="0.25">
      <c r="E16" s="90"/>
      <c r="F16" s="91"/>
      <c r="G16" s="91"/>
      <c r="H16" s="91"/>
      <c r="I16" s="91"/>
      <c r="J16" s="91"/>
      <c r="K16" s="91"/>
      <c r="L16" s="91"/>
      <c r="M16" s="92"/>
    </row>
    <row r="17" spans="5:13" ht="15.75" thickBot="1" x14ac:dyDescent="0.3">
      <c r="E17" s="93"/>
      <c r="F17" s="94"/>
      <c r="G17" s="94"/>
      <c r="H17" s="94"/>
      <c r="I17" s="94"/>
      <c r="J17" s="94"/>
      <c r="K17" s="94"/>
      <c r="L17" s="94"/>
      <c r="M17" s="95"/>
    </row>
    <row r="18" spans="5:13" ht="15" customHeight="1" x14ac:dyDescent="0.25">
      <c r="E18" s="78" t="s">
        <v>29</v>
      </c>
      <c r="F18" s="79"/>
      <c r="G18" s="80"/>
      <c r="H18" s="78" t="s">
        <v>28</v>
      </c>
      <c r="I18" s="79"/>
      <c r="J18" s="80"/>
      <c r="K18" s="78" t="s">
        <v>30</v>
      </c>
      <c r="L18" s="79"/>
      <c r="M18" s="80"/>
    </row>
    <row r="19" spans="5:13" ht="15" customHeight="1" x14ac:dyDescent="0.25">
      <c r="E19" s="81"/>
      <c r="F19" s="82"/>
      <c r="G19" s="83"/>
      <c r="H19" s="81"/>
      <c r="I19" s="82"/>
      <c r="J19" s="83"/>
      <c r="K19" s="81"/>
      <c r="L19" s="82"/>
      <c r="M19" s="83"/>
    </row>
    <row r="20" spans="5:13" x14ac:dyDescent="0.25">
      <c r="E20" s="71">
        <f>'Data Entry'!B3/'Data Entry'!C3</f>
        <v>0.33333333333333337</v>
      </c>
      <c r="F20" s="72"/>
      <c r="G20" s="73"/>
      <c r="H20" s="71">
        <f>'Data Entry'!B3/'Data Entry'!B2</f>
        <v>0.33333333333333337</v>
      </c>
      <c r="I20" s="72"/>
      <c r="J20" s="73"/>
      <c r="K20" s="71">
        <f>'Data Entry'!B3/'Data Entry'!D3</f>
        <v>0.32</v>
      </c>
      <c r="L20" s="72"/>
      <c r="M20" s="73"/>
    </row>
    <row r="21" spans="5:13" x14ac:dyDescent="0.25">
      <c r="E21" s="71"/>
      <c r="F21" s="72"/>
      <c r="G21" s="73"/>
      <c r="H21" s="71"/>
      <c r="I21" s="72"/>
      <c r="J21" s="73"/>
      <c r="K21" s="71"/>
      <c r="L21" s="72"/>
      <c r="M21" s="73"/>
    </row>
    <row r="22" spans="5:13" x14ac:dyDescent="0.25">
      <c r="E22" s="71"/>
      <c r="F22" s="72"/>
      <c r="G22" s="73"/>
      <c r="H22" s="71"/>
      <c r="I22" s="72"/>
      <c r="J22" s="73"/>
      <c r="K22" s="71"/>
      <c r="L22" s="72"/>
      <c r="M22" s="73"/>
    </row>
    <row r="23" spans="5:13" x14ac:dyDescent="0.25">
      <c r="E23" s="71"/>
      <c r="F23" s="72"/>
      <c r="G23" s="73"/>
      <c r="H23" s="71"/>
      <c r="I23" s="72"/>
      <c r="J23" s="73"/>
      <c r="K23" s="71"/>
      <c r="L23" s="72"/>
      <c r="M23" s="73"/>
    </row>
    <row r="24" spans="5:13" ht="15.75" thickBot="1" x14ac:dyDescent="0.3">
      <c r="E24" s="74"/>
      <c r="F24" s="75"/>
      <c r="G24" s="76"/>
      <c r="H24" s="74"/>
      <c r="I24" s="75"/>
      <c r="J24" s="76"/>
      <c r="K24" s="74"/>
      <c r="L24" s="75"/>
      <c r="M24" s="76"/>
    </row>
  </sheetData>
  <mergeCells count="11">
    <mergeCell ref="H20:J24"/>
    <mergeCell ref="E20:G24"/>
    <mergeCell ref="K20:M24"/>
    <mergeCell ref="A1:B1"/>
    <mergeCell ref="A3:B3"/>
    <mergeCell ref="K18:M19"/>
    <mergeCell ref="E18:G19"/>
    <mergeCell ref="E5:M7"/>
    <mergeCell ref="E8:M17"/>
    <mergeCell ref="H1:J4"/>
    <mergeCell ref="H18:J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0</xdr:col>
                    <xdr:colOff>19050</xdr:colOff>
                    <xdr:row>0</xdr:row>
                    <xdr:rowOff>180975</xdr:rowOff>
                  </from>
                  <to>
                    <xdr:col>1</xdr:col>
                    <xdr:colOff>590550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0</xdr:col>
                    <xdr:colOff>38100</xdr:colOff>
                    <xdr:row>3</xdr:row>
                    <xdr:rowOff>0</xdr:rowOff>
                  </from>
                  <to>
                    <xdr:col>2</xdr:col>
                    <xdr:colOff>9525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A25" sqref="A25"/>
    </sheetView>
  </sheetViews>
  <sheetFormatPr defaultRowHeight="15" x14ac:dyDescent="0.25"/>
  <cols>
    <col min="1" max="2" width="9.140625" style="2"/>
    <col min="3" max="4" width="1.85546875" style="2" customWidth="1"/>
    <col min="5" max="5" width="6.140625" style="2" customWidth="1"/>
    <col min="6" max="11" width="17.85546875" style="2" customWidth="1"/>
    <col min="12" max="12" width="5.140625" style="2" customWidth="1"/>
    <col min="13" max="13" width="6.5703125" style="2" customWidth="1"/>
    <col min="14" max="14" width="17.7109375" style="2" customWidth="1"/>
    <col min="15" max="15" width="4.42578125" style="2" customWidth="1"/>
    <col min="16" max="16384" width="9.140625" style="2"/>
  </cols>
  <sheetData>
    <row r="1" spans="1:15" x14ac:dyDescent="0.25">
      <c r="A1" s="2" t="str">
        <f>UPPER('Data Entry'!F1)</f>
        <v>DEC</v>
      </c>
      <c r="E1" s="97" t="str">
        <f>CONCATENATE("YTD - ",A1," PERFORMANCE")</f>
        <v>YTD - DEC PERFORMANCE</v>
      </c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ht="15.75" thickBot="1" x14ac:dyDescent="0.3"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 hidden="1" x14ac:dyDescent="0.25"/>
    <row r="4" spans="1:15" hidden="1" x14ac:dyDescent="0.25"/>
    <row r="5" spans="1:15" hidden="1" x14ac:dyDescent="0.25"/>
    <row r="6" spans="1:15" hidden="1" x14ac:dyDescent="0.25"/>
    <row r="7" spans="1:15" x14ac:dyDescent="0.25">
      <c r="E7" s="5"/>
      <c r="F7" s="6"/>
      <c r="G7" s="6"/>
      <c r="H7" s="6"/>
      <c r="I7" s="6"/>
      <c r="J7" s="6"/>
      <c r="K7" s="6"/>
      <c r="L7" s="7"/>
      <c r="M7" s="5"/>
      <c r="N7" s="6"/>
      <c r="O7" s="7"/>
    </row>
    <row r="8" spans="1:15" x14ac:dyDescent="0.25">
      <c r="E8" s="8"/>
      <c r="F8" s="9"/>
      <c r="G8" s="9"/>
      <c r="H8" s="9"/>
      <c r="I8" s="9"/>
      <c r="J8" s="9"/>
      <c r="K8" s="9"/>
      <c r="L8" s="10"/>
      <c r="M8" s="8"/>
      <c r="N8" s="9"/>
      <c r="O8" s="10"/>
    </row>
    <row r="9" spans="1:15" x14ac:dyDescent="0.25">
      <c r="E9" s="8"/>
      <c r="F9" s="9"/>
      <c r="G9" s="9"/>
      <c r="H9" s="9"/>
      <c r="I9" s="9"/>
      <c r="J9" s="9"/>
      <c r="K9" s="9"/>
      <c r="L9" s="10"/>
      <c r="M9" s="8"/>
      <c r="N9" s="9"/>
      <c r="O9" s="10"/>
    </row>
    <row r="10" spans="1:15" x14ac:dyDescent="0.25">
      <c r="E10" s="8"/>
      <c r="F10" s="9"/>
      <c r="G10" s="9"/>
      <c r="H10" s="9"/>
      <c r="I10" s="9"/>
      <c r="J10" s="9"/>
      <c r="K10" s="9"/>
      <c r="L10" s="10"/>
      <c r="M10" s="8"/>
      <c r="N10" s="9"/>
      <c r="O10" s="10"/>
    </row>
    <row r="11" spans="1:15" x14ac:dyDescent="0.25">
      <c r="E11" s="8"/>
      <c r="F11" s="9"/>
      <c r="G11" s="9"/>
      <c r="H11" s="9"/>
      <c r="I11" s="9"/>
      <c r="J11" s="9"/>
      <c r="K11" s="9"/>
      <c r="L11" s="10"/>
      <c r="M11" s="8"/>
      <c r="N11" s="9"/>
      <c r="O11" s="10"/>
    </row>
    <row r="12" spans="1:15" x14ac:dyDescent="0.25">
      <c r="E12" s="8"/>
      <c r="F12" s="9"/>
      <c r="G12" s="9"/>
      <c r="H12" s="9"/>
      <c r="I12" s="9"/>
      <c r="J12" s="9"/>
      <c r="K12" s="9"/>
      <c r="L12" s="10"/>
      <c r="M12" s="8"/>
      <c r="N12" s="9"/>
      <c r="O12" s="10"/>
    </row>
    <row r="13" spans="1:15" x14ac:dyDescent="0.25">
      <c r="E13" s="8"/>
      <c r="F13" s="9"/>
      <c r="G13" s="9"/>
      <c r="H13" s="9"/>
      <c r="I13" s="9"/>
      <c r="J13" s="9"/>
      <c r="K13" s="9"/>
      <c r="L13" s="10"/>
      <c r="M13" s="8"/>
      <c r="N13" s="9"/>
      <c r="O13" s="10"/>
    </row>
    <row r="14" spans="1:15" x14ac:dyDescent="0.25">
      <c r="E14" s="8"/>
      <c r="F14" s="9"/>
      <c r="G14" s="9"/>
      <c r="H14" s="9"/>
      <c r="I14" s="9"/>
      <c r="J14" s="9"/>
      <c r="K14" s="9"/>
      <c r="L14" s="10"/>
      <c r="M14" s="8"/>
      <c r="N14" s="9"/>
      <c r="O14" s="10"/>
    </row>
    <row r="15" spans="1:15" x14ac:dyDescent="0.25">
      <c r="E15" s="8"/>
      <c r="F15" s="9"/>
      <c r="G15" s="9"/>
      <c r="H15" s="9"/>
      <c r="I15" s="9"/>
      <c r="J15" s="9"/>
      <c r="K15" s="9"/>
      <c r="L15" s="10"/>
      <c r="M15" s="8"/>
      <c r="N15" s="9"/>
      <c r="O15" s="10"/>
    </row>
    <row r="16" spans="1:15" x14ac:dyDescent="0.25">
      <c r="E16" s="8"/>
      <c r="F16" s="9"/>
      <c r="G16" s="9"/>
      <c r="H16" s="9"/>
      <c r="I16" s="9"/>
      <c r="J16" s="9"/>
      <c r="K16" s="9"/>
      <c r="L16" s="10"/>
      <c r="M16" s="8"/>
      <c r="N16" s="9"/>
      <c r="O16" s="10"/>
    </row>
    <row r="17" spans="5:15" x14ac:dyDescent="0.25">
      <c r="E17" s="8"/>
      <c r="F17" s="9"/>
      <c r="G17" s="9"/>
      <c r="H17" s="9"/>
      <c r="I17" s="9"/>
      <c r="J17" s="9"/>
      <c r="K17" s="9"/>
      <c r="L17" s="10"/>
      <c r="M17" s="8"/>
      <c r="N17" s="9"/>
      <c r="O17" s="10"/>
    </row>
    <row r="18" spans="5:15" x14ac:dyDescent="0.25">
      <c r="E18" s="8"/>
      <c r="F18" s="9"/>
      <c r="G18" s="9"/>
      <c r="H18" s="9"/>
      <c r="I18" s="9"/>
      <c r="J18" s="9"/>
      <c r="K18" s="9"/>
      <c r="L18" s="10"/>
      <c r="M18" s="8"/>
      <c r="N18" s="9"/>
      <c r="O18" s="10"/>
    </row>
    <row r="19" spans="5:15" x14ac:dyDescent="0.25">
      <c r="E19" s="8"/>
      <c r="F19" s="9"/>
      <c r="G19" s="9"/>
      <c r="H19" s="9"/>
      <c r="I19" s="9"/>
      <c r="J19" s="9"/>
      <c r="K19" s="9"/>
      <c r="L19" s="10"/>
      <c r="M19" s="8"/>
      <c r="N19" s="9"/>
      <c r="O19" s="10"/>
    </row>
    <row r="20" spans="5:15" ht="6" customHeight="1" x14ac:dyDescent="0.25">
      <c r="E20" s="8"/>
      <c r="F20" s="9"/>
      <c r="G20" s="9"/>
      <c r="H20" s="9"/>
      <c r="I20" s="9"/>
      <c r="J20" s="9"/>
      <c r="K20" s="9"/>
      <c r="L20" s="10"/>
      <c r="M20" s="8"/>
      <c r="N20" s="9"/>
      <c r="O20" s="10"/>
    </row>
    <row r="21" spans="5:15" hidden="1" x14ac:dyDescent="0.25">
      <c r="E21" s="8"/>
      <c r="F21" s="9"/>
      <c r="G21" s="9"/>
      <c r="H21" s="9"/>
      <c r="I21" s="9"/>
      <c r="J21" s="9"/>
      <c r="K21" s="9"/>
      <c r="L21" s="10"/>
      <c r="M21" s="8"/>
      <c r="N21" s="9"/>
      <c r="O21" s="10"/>
    </row>
    <row r="22" spans="5:15" x14ac:dyDescent="0.25">
      <c r="E22" s="8"/>
      <c r="F22" s="9"/>
      <c r="G22" s="9"/>
      <c r="H22" s="9"/>
      <c r="I22" s="9"/>
      <c r="J22" s="9"/>
      <c r="K22" s="9"/>
      <c r="L22" s="10"/>
      <c r="M22" s="8"/>
      <c r="N22" s="9"/>
      <c r="O22" s="10"/>
    </row>
    <row r="23" spans="5:15" ht="41.25" customHeight="1" x14ac:dyDescent="0.25">
      <c r="E23" s="8"/>
      <c r="F23" s="11">
        <f>'Data Entry'!P62/'Data Entry'!P61</f>
        <v>0</v>
      </c>
      <c r="G23" s="11">
        <f>'Data Entry'!P65/'Data Entry'!P64</f>
        <v>0</v>
      </c>
      <c r="H23" s="11">
        <f>'Data Entry'!P68/'Data Entry'!P67</f>
        <v>0</v>
      </c>
      <c r="I23" s="11">
        <f>'Data Entry'!P71/'Data Entry'!P70</f>
        <v>0</v>
      </c>
      <c r="J23" s="11">
        <f>'Data Entry'!P74/'Data Entry'!P73</f>
        <v>0</v>
      </c>
      <c r="K23" s="11">
        <f>'Data Entry'!P77/'Data Entry'!P76</f>
        <v>0</v>
      </c>
      <c r="L23" s="10"/>
      <c r="M23" s="8"/>
      <c r="N23" s="11">
        <f>'Data Entry'!P80/'Data Entry'!P79</f>
        <v>0</v>
      </c>
      <c r="O23" s="10"/>
    </row>
    <row r="24" spans="5:15" ht="45" customHeight="1" x14ac:dyDescent="0.25">
      <c r="E24" s="8"/>
      <c r="F24" s="9"/>
      <c r="G24" s="9"/>
      <c r="H24" s="9"/>
      <c r="I24" s="9"/>
      <c r="J24" s="9"/>
      <c r="K24" s="9"/>
      <c r="L24" s="10"/>
      <c r="M24" s="8"/>
      <c r="N24" s="9"/>
      <c r="O24" s="10"/>
    </row>
    <row r="25" spans="5:15" ht="45" customHeight="1" x14ac:dyDescent="0.25">
      <c r="E25" s="8"/>
      <c r="F25" s="9"/>
      <c r="G25" s="9"/>
      <c r="H25" s="9"/>
      <c r="I25" s="9"/>
      <c r="J25" s="9"/>
      <c r="K25" s="9"/>
      <c r="L25" s="10"/>
      <c r="M25" s="8"/>
      <c r="N25" s="9"/>
      <c r="O25" s="10"/>
    </row>
    <row r="26" spans="5:15" ht="15.75" thickBot="1" x14ac:dyDescent="0.3">
      <c r="E26" s="12"/>
      <c r="F26" s="13"/>
      <c r="G26" s="13"/>
      <c r="H26" s="13"/>
      <c r="I26" s="13"/>
      <c r="J26" s="13"/>
      <c r="K26" s="13"/>
      <c r="L26" s="14"/>
      <c r="M26" s="12"/>
      <c r="N26" s="13"/>
      <c r="O26" s="14"/>
    </row>
  </sheetData>
  <mergeCells count="1">
    <mergeCell ref="E1:O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0</xdr:col>
                    <xdr:colOff>9525</xdr:colOff>
                    <xdr:row>1</xdr:row>
                    <xdr:rowOff>9525</xdr:rowOff>
                  </from>
                  <to>
                    <xdr:col>1</xdr:col>
                    <xdr:colOff>600075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17:K17"/>
  <sheetViews>
    <sheetView workbookViewId="0">
      <selection activeCell="M15" sqref="M15"/>
    </sheetView>
  </sheetViews>
  <sheetFormatPr defaultRowHeight="15" x14ac:dyDescent="0.25"/>
  <cols>
    <col min="1" max="16384" width="9.140625" style="2"/>
  </cols>
  <sheetData>
    <row r="17" spans="10:11" x14ac:dyDescent="0.25">
      <c r="J17" s="98" t="s">
        <v>19</v>
      </c>
      <c r="K17" s="99"/>
    </row>
  </sheetData>
  <mergeCells count="1">
    <mergeCell ref="J17:K17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Entry'!$A$10:$A$15</xm:f>
          </x14:formula1>
          <xm:sqref>J17:K17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74"/>
  <sheetViews>
    <sheetView topLeftCell="A19" workbookViewId="0">
      <selection activeCell="E47" sqref="E47:F61"/>
    </sheetView>
  </sheetViews>
  <sheetFormatPr defaultRowHeight="15" x14ac:dyDescent="0.25"/>
  <cols>
    <col min="1" max="1" width="3.85546875" bestFit="1" customWidth="1"/>
    <col min="2" max="2" width="22" customWidth="1"/>
    <col min="3" max="3" width="18.85546875" customWidth="1"/>
    <col min="4" max="5" width="19" customWidth="1"/>
    <col min="6" max="6" width="20" customWidth="1"/>
    <col min="7" max="7" width="10.140625" customWidth="1"/>
    <col min="8" max="8" width="9.5703125" customWidth="1"/>
    <col min="9" max="9" width="15" customWidth="1"/>
    <col min="10" max="10" width="12.42578125" bestFit="1" customWidth="1"/>
    <col min="11" max="11" width="8.5703125" bestFit="1" customWidth="1"/>
    <col min="12" max="12" width="11.5703125" bestFit="1" customWidth="1"/>
    <col min="13" max="13" width="11.7109375" customWidth="1"/>
    <col min="14" max="14" width="6.7109375" bestFit="1" customWidth="1"/>
    <col min="15" max="15" width="63.28515625" customWidth="1"/>
    <col min="16" max="16" width="9.7109375" bestFit="1" customWidth="1"/>
    <col min="23" max="23" width="6.85546875" customWidth="1"/>
    <col min="31" max="31" width="18.28515625" bestFit="1" customWidth="1"/>
    <col min="40" max="40" width="14.28515625" bestFit="1" customWidth="1"/>
  </cols>
  <sheetData>
    <row r="1" spans="3:24" ht="15" hidden="1" customHeight="1" x14ac:dyDescent="0.25">
      <c r="P1" s="17">
        <f ca="1">TODAY()</f>
        <v>42828</v>
      </c>
      <c r="S1" t="s">
        <v>41</v>
      </c>
      <c r="T1">
        <f>SUM(T2:T11)</f>
        <v>4830000</v>
      </c>
      <c r="W1" s="22"/>
    </row>
    <row r="2" spans="3:24" s="18" customFormat="1" hidden="1" x14ac:dyDescent="0.25">
      <c r="C2" s="18" t="s">
        <v>46</v>
      </c>
      <c r="D2" s="18" t="s">
        <v>46</v>
      </c>
      <c r="E2" s="18" t="s">
        <v>46</v>
      </c>
      <c r="F2" s="18" t="s">
        <v>46</v>
      </c>
      <c r="G2" s="19">
        <v>0</v>
      </c>
      <c r="I2" s="18" t="s">
        <v>46</v>
      </c>
      <c r="J2" s="18" t="s">
        <v>46</v>
      </c>
      <c r="K2" s="20">
        <v>0</v>
      </c>
      <c r="S2" s="27">
        <v>0</v>
      </c>
      <c r="T2"/>
      <c r="U2"/>
      <c r="V2" s="20"/>
      <c r="W2" s="39"/>
    </row>
    <row r="3" spans="3:24" hidden="1" x14ac:dyDescent="0.25">
      <c r="C3" t="s">
        <v>19</v>
      </c>
      <c r="D3" t="s">
        <v>47</v>
      </c>
      <c r="E3" t="s">
        <v>48</v>
      </c>
      <c r="F3" t="s">
        <v>49</v>
      </c>
      <c r="G3" s="21">
        <v>100</v>
      </c>
      <c r="J3" t="s">
        <v>50</v>
      </c>
      <c r="K3" s="22">
        <v>0.1</v>
      </c>
      <c r="S3" s="27">
        <v>0.11</v>
      </c>
      <c r="T3">
        <f t="shared" ref="T3:T12" si="0">SUMIFS(I$20:I$44,K$20:K$44,"&lt;"&amp;S3,K$20:K$44,"&gt;"&amp;S2)</f>
        <v>690000</v>
      </c>
      <c r="U3" s="37">
        <f t="shared" ref="U3:U12" si="1">T3/$T$1</f>
        <v>0.14285714285714285</v>
      </c>
      <c r="V3" s="38"/>
      <c r="W3" s="38"/>
      <c r="X3" s="39"/>
    </row>
    <row r="4" spans="3:24" hidden="1" x14ac:dyDescent="0.25">
      <c r="C4" t="s">
        <v>20</v>
      </c>
      <c r="D4" t="s">
        <v>51</v>
      </c>
      <c r="E4" t="s">
        <v>52</v>
      </c>
      <c r="F4" t="s">
        <v>53</v>
      </c>
      <c r="G4" s="21">
        <v>200</v>
      </c>
      <c r="J4" t="s">
        <v>54</v>
      </c>
      <c r="K4" s="22">
        <v>0.2</v>
      </c>
      <c r="S4" s="27">
        <v>0.21</v>
      </c>
      <c r="T4">
        <f t="shared" si="0"/>
        <v>680000</v>
      </c>
      <c r="U4" s="37">
        <f t="shared" si="1"/>
        <v>0.14078674948240166</v>
      </c>
    </row>
    <row r="5" spans="3:24" hidden="1" x14ac:dyDescent="0.25">
      <c r="C5" t="s">
        <v>21</v>
      </c>
      <c r="E5" t="s">
        <v>55</v>
      </c>
      <c r="F5" t="s">
        <v>56</v>
      </c>
      <c r="G5" s="21">
        <v>300</v>
      </c>
      <c r="J5" t="s">
        <v>57</v>
      </c>
      <c r="K5" s="22">
        <v>0.3</v>
      </c>
      <c r="S5" s="27">
        <v>0.31</v>
      </c>
      <c r="T5">
        <f t="shared" si="0"/>
        <v>540000</v>
      </c>
      <c r="U5" s="37">
        <f t="shared" si="1"/>
        <v>0.11180124223602485</v>
      </c>
    </row>
    <row r="6" spans="3:24" hidden="1" x14ac:dyDescent="0.25">
      <c r="C6" t="s">
        <v>22</v>
      </c>
      <c r="E6" t="s">
        <v>58</v>
      </c>
      <c r="F6" t="s">
        <v>59</v>
      </c>
      <c r="G6" s="21">
        <v>400</v>
      </c>
      <c r="J6" t="s">
        <v>60</v>
      </c>
      <c r="K6" s="22">
        <v>0.4</v>
      </c>
      <c r="S6" s="27">
        <v>0.41</v>
      </c>
      <c r="T6">
        <f t="shared" si="0"/>
        <v>800000</v>
      </c>
      <c r="U6" s="37">
        <f t="shared" si="1"/>
        <v>0.16563146997929606</v>
      </c>
    </row>
    <row r="7" spans="3:24" hidden="1" x14ac:dyDescent="0.25">
      <c r="C7" t="s">
        <v>23</v>
      </c>
      <c r="E7" t="s">
        <v>61</v>
      </c>
      <c r="F7" t="s">
        <v>62</v>
      </c>
      <c r="G7" s="21">
        <v>500</v>
      </c>
      <c r="J7" t="s">
        <v>63</v>
      </c>
      <c r="K7" s="22">
        <v>0.5</v>
      </c>
      <c r="S7" s="27">
        <v>0.51</v>
      </c>
      <c r="T7">
        <f t="shared" si="0"/>
        <v>450000</v>
      </c>
      <c r="U7" s="37">
        <f t="shared" si="1"/>
        <v>9.3167701863354033E-2</v>
      </c>
    </row>
    <row r="8" spans="3:24" hidden="1" x14ac:dyDescent="0.25">
      <c r="C8" t="s">
        <v>24</v>
      </c>
      <c r="E8" t="s">
        <v>64</v>
      </c>
      <c r="J8" t="s">
        <v>65</v>
      </c>
      <c r="K8" s="22">
        <v>0.65</v>
      </c>
      <c r="S8" s="27">
        <v>0.61</v>
      </c>
      <c r="T8">
        <f t="shared" si="0"/>
        <v>0</v>
      </c>
      <c r="U8" s="37">
        <f t="shared" si="1"/>
        <v>0</v>
      </c>
    </row>
    <row r="9" spans="3:24" hidden="1" x14ac:dyDescent="0.25">
      <c r="E9" t="s">
        <v>66</v>
      </c>
      <c r="J9" t="s">
        <v>67</v>
      </c>
      <c r="K9" s="22">
        <v>0.75</v>
      </c>
      <c r="S9" s="27">
        <v>0.71</v>
      </c>
      <c r="T9">
        <f t="shared" si="0"/>
        <v>1500000</v>
      </c>
      <c r="U9" s="37">
        <f t="shared" si="1"/>
        <v>0.3105590062111801</v>
      </c>
    </row>
    <row r="10" spans="3:24" hidden="1" x14ac:dyDescent="0.25">
      <c r="E10" t="s">
        <v>68</v>
      </c>
      <c r="J10" t="s">
        <v>69</v>
      </c>
      <c r="K10" s="22">
        <v>0.85</v>
      </c>
      <c r="S10" s="27">
        <v>0.81</v>
      </c>
      <c r="T10">
        <f t="shared" si="0"/>
        <v>50000</v>
      </c>
      <c r="U10" s="37">
        <f t="shared" si="1"/>
        <v>1.0351966873706004E-2</v>
      </c>
    </row>
    <row r="11" spans="3:24" hidden="1" x14ac:dyDescent="0.25">
      <c r="E11" t="s">
        <v>70</v>
      </c>
      <c r="J11" t="s">
        <v>71</v>
      </c>
      <c r="K11" s="22">
        <v>0.9</v>
      </c>
      <c r="S11" s="27">
        <v>0.91</v>
      </c>
      <c r="T11">
        <f t="shared" si="0"/>
        <v>120000</v>
      </c>
      <c r="U11" s="37">
        <f t="shared" si="1"/>
        <v>2.4844720496894408E-2</v>
      </c>
      <c r="V11" s="22"/>
      <c r="W11" s="38"/>
    </row>
    <row r="12" spans="3:24" hidden="1" x14ac:dyDescent="0.25">
      <c r="E12" t="s">
        <v>72</v>
      </c>
      <c r="J12" t="s">
        <v>73</v>
      </c>
      <c r="K12" s="22">
        <v>0.95</v>
      </c>
      <c r="S12" s="36">
        <v>1.01</v>
      </c>
      <c r="T12">
        <f t="shared" si="0"/>
        <v>650000</v>
      </c>
      <c r="U12" s="37">
        <f t="shared" si="1"/>
        <v>0.13457556935817805</v>
      </c>
      <c r="V12" s="38"/>
      <c r="W12" s="22"/>
    </row>
    <row r="13" spans="3:24" hidden="1" x14ac:dyDescent="0.25">
      <c r="E13" t="s">
        <v>74</v>
      </c>
      <c r="J13" t="s">
        <v>75</v>
      </c>
      <c r="K13" s="22">
        <v>1</v>
      </c>
    </row>
    <row r="14" spans="3:24" hidden="1" x14ac:dyDescent="0.25">
      <c r="E14" t="s">
        <v>76</v>
      </c>
      <c r="J14" t="s">
        <v>77</v>
      </c>
      <c r="K14" s="22">
        <v>0</v>
      </c>
    </row>
    <row r="15" spans="3:24" hidden="1" x14ac:dyDescent="0.25">
      <c r="E15" t="s">
        <v>78</v>
      </c>
    </row>
    <row r="16" spans="3:24" hidden="1" x14ac:dyDescent="0.25"/>
    <row r="17" spans="1:15" hidden="1" x14ac:dyDescent="0.25"/>
    <row r="18" spans="1:15" hidden="1" x14ac:dyDescent="0.25"/>
    <row r="19" spans="1:15" ht="30" x14ac:dyDescent="0.25">
      <c r="A19" s="15" t="s">
        <v>31</v>
      </c>
      <c r="B19" s="15" t="s">
        <v>32</v>
      </c>
      <c r="C19" s="15" t="s">
        <v>33</v>
      </c>
      <c r="D19" s="15" t="s">
        <v>34</v>
      </c>
      <c r="E19" s="15" t="s">
        <v>35</v>
      </c>
      <c r="F19" s="15" t="s">
        <v>36</v>
      </c>
      <c r="G19" s="15" t="s">
        <v>37</v>
      </c>
      <c r="H19" s="15" t="s">
        <v>38</v>
      </c>
      <c r="I19" s="15" t="s">
        <v>39</v>
      </c>
      <c r="J19" s="15" t="s">
        <v>40</v>
      </c>
      <c r="K19" s="15" t="s">
        <v>41</v>
      </c>
      <c r="L19" s="15" t="s">
        <v>42</v>
      </c>
      <c r="M19" s="16" t="s">
        <v>43</v>
      </c>
      <c r="N19" s="15" t="s">
        <v>44</v>
      </c>
      <c r="O19" s="15" t="s">
        <v>45</v>
      </c>
    </row>
    <row r="20" spans="1:15" x14ac:dyDescent="0.25">
      <c r="A20">
        <v>1</v>
      </c>
      <c r="B20" s="1" t="s">
        <v>79</v>
      </c>
      <c r="C20" s="1" t="s">
        <v>19</v>
      </c>
      <c r="D20" s="1" t="s">
        <v>51</v>
      </c>
      <c r="E20" s="1" t="s">
        <v>55</v>
      </c>
      <c r="F20" s="1" t="s">
        <v>56</v>
      </c>
      <c r="G20" s="24">
        <f>INDEX(G$2:G$7,MATCH(F20,F$2:F$7,0))</f>
        <v>300</v>
      </c>
      <c r="H20" s="33">
        <v>800</v>
      </c>
      <c r="I20" s="24">
        <f t="shared" ref="I20:I44" si="2">H20*G20</f>
        <v>240000</v>
      </c>
      <c r="J20" s="1" t="s">
        <v>50</v>
      </c>
      <c r="K20" s="25">
        <f t="shared" ref="K20:K44" si="3">INDEX(K$2:K$14,MATCH(J20,J$2:J$14,0))</f>
        <v>0.1</v>
      </c>
      <c r="L20" s="34">
        <v>42795</v>
      </c>
      <c r="M20" s="26">
        <f ca="1">IF(K20=0,0,IF(K20&lt;1,IF(L20&lt;&gt;"",L20-P$1,""),0))</f>
        <v>-33</v>
      </c>
      <c r="N20" s="35">
        <v>0</v>
      </c>
      <c r="O20" s="23"/>
    </row>
    <row r="21" spans="1:15" x14ac:dyDescent="0.25">
      <c r="A21">
        <v>2</v>
      </c>
      <c r="B21" s="1" t="s">
        <v>80</v>
      </c>
      <c r="C21" s="1" t="s">
        <v>21</v>
      </c>
      <c r="D21" s="1" t="s">
        <v>51</v>
      </c>
      <c r="E21" s="1" t="s">
        <v>55</v>
      </c>
      <c r="F21" s="1" t="s">
        <v>56</v>
      </c>
      <c r="G21" s="24">
        <f t="shared" ref="G21:G44" si="4">INDEX(G$2:G$7,MATCH(F21,F$2:F$7,0))</f>
        <v>300</v>
      </c>
      <c r="H21" s="33">
        <v>1500</v>
      </c>
      <c r="I21" s="24">
        <f t="shared" si="2"/>
        <v>450000</v>
      </c>
      <c r="J21" s="1" t="s">
        <v>54</v>
      </c>
      <c r="K21" s="25">
        <f t="shared" si="3"/>
        <v>0.2</v>
      </c>
      <c r="L21" s="34">
        <v>42856</v>
      </c>
      <c r="M21" s="26">
        <f t="shared" ref="M21:M44" ca="1" si="5">IF(K21=0,0,IF(K21&lt;1,IF(L21&lt;&gt;"",L21-P$1,""),0))</f>
        <v>28</v>
      </c>
      <c r="N21" s="35">
        <v>0</v>
      </c>
      <c r="O21" s="23"/>
    </row>
    <row r="22" spans="1:15" x14ac:dyDescent="0.25">
      <c r="A22">
        <v>3</v>
      </c>
      <c r="B22" s="1" t="s">
        <v>81</v>
      </c>
      <c r="C22" s="1" t="s">
        <v>20</v>
      </c>
      <c r="D22" s="1" t="s">
        <v>47</v>
      </c>
      <c r="E22" s="1" t="s">
        <v>55</v>
      </c>
      <c r="F22" s="1" t="s">
        <v>56</v>
      </c>
      <c r="G22" s="24">
        <f t="shared" si="4"/>
        <v>300</v>
      </c>
      <c r="H22" s="33">
        <v>700</v>
      </c>
      <c r="I22" s="24">
        <f t="shared" si="2"/>
        <v>210000</v>
      </c>
      <c r="J22" s="1" t="s">
        <v>54</v>
      </c>
      <c r="K22" s="25">
        <f t="shared" si="3"/>
        <v>0.2</v>
      </c>
      <c r="L22" s="34">
        <v>42856</v>
      </c>
      <c r="M22" s="26">
        <f t="shared" ca="1" si="5"/>
        <v>28</v>
      </c>
      <c r="N22" s="35">
        <v>0</v>
      </c>
      <c r="O22" s="23"/>
    </row>
    <row r="23" spans="1:15" x14ac:dyDescent="0.25">
      <c r="A23">
        <v>4</v>
      </c>
      <c r="B23" s="1" t="s">
        <v>82</v>
      </c>
      <c r="C23" s="1" t="s">
        <v>22</v>
      </c>
      <c r="D23" s="1" t="s">
        <v>47</v>
      </c>
      <c r="E23" s="1" t="s">
        <v>52</v>
      </c>
      <c r="F23" s="1" t="s">
        <v>49</v>
      </c>
      <c r="G23" s="24">
        <f t="shared" si="4"/>
        <v>100</v>
      </c>
      <c r="H23" s="33">
        <v>1500</v>
      </c>
      <c r="I23" s="24">
        <f t="shared" si="2"/>
        <v>150000</v>
      </c>
      <c r="J23" s="1" t="s">
        <v>57</v>
      </c>
      <c r="K23" s="25">
        <f t="shared" si="3"/>
        <v>0.3</v>
      </c>
      <c r="L23" s="34">
        <v>42887</v>
      </c>
      <c r="M23" s="26">
        <f t="shared" ca="1" si="5"/>
        <v>59</v>
      </c>
      <c r="N23" s="35">
        <v>0</v>
      </c>
      <c r="O23" s="23"/>
    </row>
    <row r="24" spans="1:15" x14ac:dyDescent="0.25">
      <c r="A24">
        <v>5</v>
      </c>
      <c r="B24" s="1" t="s">
        <v>83</v>
      </c>
      <c r="C24" s="1" t="s">
        <v>19</v>
      </c>
      <c r="D24" s="1" t="s">
        <v>51</v>
      </c>
      <c r="E24" s="1" t="s">
        <v>52</v>
      </c>
      <c r="F24" s="1" t="s">
        <v>49</v>
      </c>
      <c r="G24" s="24">
        <f t="shared" si="4"/>
        <v>100</v>
      </c>
      <c r="H24" s="33">
        <v>500</v>
      </c>
      <c r="I24" s="24">
        <f t="shared" si="2"/>
        <v>50000</v>
      </c>
      <c r="J24" s="1" t="s">
        <v>50</v>
      </c>
      <c r="K24" s="25">
        <f t="shared" si="3"/>
        <v>0.1</v>
      </c>
      <c r="L24" s="34">
        <v>43040</v>
      </c>
      <c r="M24" s="26">
        <f t="shared" ca="1" si="5"/>
        <v>212</v>
      </c>
      <c r="N24" s="35">
        <v>0</v>
      </c>
      <c r="O24" s="23"/>
    </row>
    <row r="25" spans="1:15" x14ac:dyDescent="0.25">
      <c r="A25">
        <v>6</v>
      </c>
      <c r="B25" s="1" t="s">
        <v>84</v>
      </c>
      <c r="C25" s="1" t="s">
        <v>20</v>
      </c>
      <c r="D25" s="1" t="s">
        <v>47</v>
      </c>
      <c r="E25" s="1" t="s">
        <v>52</v>
      </c>
      <c r="F25" s="1" t="s">
        <v>49</v>
      </c>
      <c r="G25" s="24">
        <f t="shared" si="4"/>
        <v>100</v>
      </c>
      <c r="H25" s="33">
        <v>1000</v>
      </c>
      <c r="I25" s="24">
        <f t="shared" si="2"/>
        <v>100000</v>
      </c>
      <c r="J25" s="1" t="s">
        <v>50</v>
      </c>
      <c r="K25" s="25">
        <f t="shared" si="3"/>
        <v>0.1</v>
      </c>
      <c r="L25" s="34">
        <v>42887</v>
      </c>
      <c r="M25" s="26">
        <f t="shared" ca="1" si="5"/>
        <v>59</v>
      </c>
      <c r="N25" s="35">
        <v>0</v>
      </c>
      <c r="O25" s="23"/>
    </row>
    <row r="26" spans="1:15" x14ac:dyDescent="0.25">
      <c r="A26">
        <v>7</v>
      </c>
      <c r="B26" s="1" t="s">
        <v>85</v>
      </c>
      <c r="C26" s="1" t="s">
        <v>20</v>
      </c>
      <c r="D26" s="1" t="s">
        <v>47</v>
      </c>
      <c r="E26" s="1" t="s">
        <v>64</v>
      </c>
      <c r="F26" s="1" t="s">
        <v>53</v>
      </c>
      <c r="G26" s="24">
        <f t="shared" si="4"/>
        <v>200</v>
      </c>
      <c r="H26" s="33">
        <v>1000</v>
      </c>
      <c r="I26" s="24">
        <f t="shared" si="2"/>
        <v>200000</v>
      </c>
      <c r="J26" s="1" t="s">
        <v>60</v>
      </c>
      <c r="K26" s="25">
        <f t="shared" si="3"/>
        <v>0.4</v>
      </c>
      <c r="L26" s="34">
        <v>42826</v>
      </c>
      <c r="M26" s="26">
        <f t="shared" ca="1" si="5"/>
        <v>-2</v>
      </c>
      <c r="N26" s="35">
        <v>0</v>
      </c>
      <c r="O26" s="23"/>
    </row>
    <row r="27" spans="1:15" x14ac:dyDescent="0.25">
      <c r="A27">
        <v>8</v>
      </c>
      <c r="B27" s="1" t="s">
        <v>86</v>
      </c>
      <c r="C27" s="1" t="s">
        <v>19</v>
      </c>
      <c r="D27" s="1" t="s">
        <v>47</v>
      </c>
      <c r="E27" s="1" t="s">
        <v>48</v>
      </c>
      <c r="F27" s="1" t="s">
        <v>49</v>
      </c>
      <c r="G27" s="24">
        <f t="shared" si="4"/>
        <v>100</v>
      </c>
      <c r="H27" s="33">
        <v>500</v>
      </c>
      <c r="I27" s="24">
        <f t="shared" si="2"/>
        <v>50000</v>
      </c>
      <c r="J27" s="1" t="s">
        <v>50</v>
      </c>
      <c r="K27" s="25">
        <f t="shared" si="3"/>
        <v>0.1</v>
      </c>
      <c r="L27" s="34">
        <v>42856</v>
      </c>
      <c r="M27" s="26">
        <f t="shared" ca="1" si="5"/>
        <v>28</v>
      </c>
      <c r="N27" s="35">
        <v>0</v>
      </c>
      <c r="O27" s="23"/>
    </row>
    <row r="28" spans="1:15" x14ac:dyDescent="0.25">
      <c r="A28">
        <v>9</v>
      </c>
      <c r="B28" s="1" t="s">
        <v>87</v>
      </c>
      <c r="C28" s="1" t="s">
        <v>23</v>
      </c>
      <c r="D28" s="1" t="s">
        <v>47</v>
      </c>
      <c r="E28" s="1" t="s">
        <v>58</v>
      </c>
      <c r="F28" s="1" t="s">
        <v>56</v>
      </c>
      <c r="G28" s="24">
        <f t="shared" si="4"/>
        <v>300</v>
      </c>
      <c r="H28" s="33">
        <v>300</v>
      </c>
      <c r="I28" s="24">
        <f t="shared" si="2"/>
        <v>90000</v>
      </c>
      <c r="J28" s="1" t="s">
        <v>50</v>
      </c>
      <c r="K28" s="25">
        <f t="shared" si="3"/>
        <v>0.1</v>
      </c>
      <c r="L28" s="34">
        <v>43070</v>
      </c>
      <c r="M28" s="26">
        <f t="shared" ca="1" si="5"/>
        <v>242</v>
      </c>
      <c r="N28" s="35">
        <v>0</v>
      </c>
      <c r="O28" s="23"/>
    </row>
    <row r="29" spans="1:15" x14ac:dyDescent="0.25">
      <c r="A29">
        <v>10</v>
      </c>
      <c r="B29" s="1" t="s">
        <v>88</v>
      </c>
      <c r="C29" s="1" t="s">
        <v>21</v>
      </c>
      <c r="D29" s="1" t="s">
        <v>51</v>
      </c>
      <c r="E29" s="1" t="s">
        <v>61</v>
      </c>
      <c r="F29" s="1" t="s">
        <v>59</v>
      </c>
      <c r="G29" s="24">
        <f t="shared" si="4"/>
        <v>400</v>
      </c>
      <c r="H29" s="33">
        <v>500</v>
      </c>
      <c r="I29" s="24">
        <f t="shared" si="2"/>
        <v>200000</v>
      </c>
      <c r="J29" s="1" t="s">
        <v>57</v>
      </c>
      <c r="K29" s="25">
        <f t="shared" si="3"/>
        <v>0.3</v>
      </c>
      <c r="L29" s="34">
        <v>42917</v>
      </c>
      <c r="M29" s="26">
        <f t="shared" ca="1" si="5"/>
        <v>89</v>
      </c>
      <c r="N29" s="35">
        <v>0</v>
      </c>
      <c r="O29" s="23"/>
    </row>
    <row r="30" spans="1:15" x14ac:dyDescent="0.25">
      <c r="A30">
        <v>11</v>
      </c>
      <c r="B30" s="1" t="s">
        <v>89</v>
      </c>
      <c r="C30" s="1" t="s">
        <v>19</v>
      </c>
      <c r="D30" s="1" t="s">
        <v>51</v>
      </c>
      <c r="E30" s="1" t="s">
        <v>76</v>
      </c>
      <c r="F30" s="1" t="s">
        <v>53</v>
      </c>
      <c r="G30" s="24">
        <f t="shared" si="4"/>
        <v>200</v>
      </c>
      <c r="H30" s="33">
        <v>100</v>
      </c>
      <c r="I30" s="24">
        <f t="shared" si="2"/>
        <v>20000</v>
      </c>
      <c r="J30" s="1" t="s">
        <v>54</v>
      </c>
      <c r="K30" s="25">
        <f t="shared" si="3"/>
        <v>0.2</v>
      </c>
      <c r="L30" s="34">
        <v>42887</v>
      </c>
      <c r="M30" s="26">
        <f t="shared" ca="1" si="5"/>
        <v>59</v>
      </c>
      <c r="N30" s="35">
        <v>0</v>
      </c>
      <c r="O30" s="23"/>
    </row>
    <row r="31" spans="1:15" x14ac:dyDescent="0.25">
      <c r="A31">
        <v>12</v>
      </c>
      <c r="B31" s="1" t="s">
        <v>90</v>
      </c>
      <c r="C31" s="1" t="s">
        <v>20</v>
      </c>
      <c r="D31" s="1" t="s">
        <v>47</v>
      </c>
      <c r="E31" s="1" t="s">
        <v>76</v>
      </c>
      <c r="F31" s="1" t="s">
        <v>53</v>
      </c>
      <c r="G31" s="24">
        <f t="shared" si="4"/>
        <v>200</v>
      </c>
      <c r="H31" s="33">
        <v>800</v>
      </c>
      <c r="I31" s="24">
        <f t="shared" si="2"/>
        <v>160000</v>
      </c>
      <c r="J31" s="1" t="s">
        <v>50</v>
      </c>
      <c r="K31" s="25">
        <f t="shared" si="3"/>
        <v>0.1</v>
      </c>
      <c r="L31" s="34">
        <v>43070</v>
      </c>
      <c r="M31" s="26">
        <f t="shared" ca="1" si="5"/>
        <v>242</v>
      </c>
      <c r="N31" s="35">
        <v>0</v>
      </c>
      <c r="O31" s="23"/>
    </row>
    <row r="32" spans="1:15" x14ac:dyDescent="0.25">
      <c r="A32">
        <v>13</v>
      </c>
      <c r="B32" s="1" t="s">
        <v>91</v>
      </c>
      <c r="C32" s="1" t="s">
        <v>19</v>
      </c>
      <c r="D32" s="1" t="s">
        <v>51</v>
      </c>
      <c r="E32" s="1" t="s">
        <v>76</v>
      </c>
      <c r="F32" s="1" t="s">
        <v>53</v>
      </c>
      <c r="G32" s="24">
        <f t="shared" si="4"/>
        <v>200</v>
      </c>
      <c r="H32" s="33">
        <v>100</v>
      </c>
      <c r="I32" s="24">
        <f t="shared" si="2"/>
        <v>20000</v>
      </c>
      <c r="J32" s="1" t="s">
        <v>69</v>
      </c>
      <c r="K32" s="25">
        <f t="shared" si="3"/>
        <v>0.85</v>
      </c>
      <c r="L32" s="34">
        <v>42887</v>
      </c>
      <c r="M32" s="26">
        <f t="shared" ca="1" si="5"/>
        <v>59</v>
      </c>
      <c r="N32" s="35">
        <v>0</v>
      </c>
      <c r="O32" s="23"/>
    </row>
    <row r="33" spans="1:16" x14ac:dyDescent="0.25">
      <c r="A33">
        <v>14</v>
      </c>
      <c r="B33" s="1" t="s">
        <v>92</v>
      </c>
      <c r="C33" s="1" t="s">
        <v>19</v>
      </c>
      <c r="D33" s="1" t="s">
        <v>51</v>
      </c>
      <c r="E33" s="1" t="s">
        <v>74</v>
      </c>
      <c r="F33" s="1" t="s">
        <v>62</v>
      </c>
      <c r="G33" s="24">
        <f t="shared" si="4"/>
        <v>500</v>
      </c>
      <c r="H33" s="33">
        <v>1000</v>
      </c>
      <c r="I33" s="24">
        <f t="shared" si="2"/>
        <v>500000</v>
      </c>
      <c r="J33" s="1" t="s">
        <v>65</v>
      </c>
      <c r="K33" s="25">
        <f t="shared" si="3"/>
        <v>0.65</v>
      </c>
      <c r="L33" s="34">
        <v>42917</v>
      </c>
      <c r="M33" s="26">
        <f t="shared" ca="1" si="5"/>
        <v>89</v>
      </c>
      <c r="N33" s="35">
        <v>0</v>
      </c>
      <c r="O33" s="23"/>
    </row>
    <row r="34" spans="1:16" x14ac:dyDescent="0.25">
      <c r="A34">
        <v>15</v>
      </c>
      <c r="B34" s="1"/>
      <c r="C34" s="1" t="s">
        <v>46</v>
      </c>
      <c r="D34" s="1" t="s">
        <v>47</v>
      </c>
      <c r="E34" s="1" t="s">
        <v>72</v>
      </c>
      <c r="F34" s="1" t="s">
        <v>62</v>
      </c>
      <c r="G34" s="24">
        <f t="shared" si="4"/>
        <v>500</v>
      </c>
      <c r="H34" s="33">
        <v>100</v>
      </c>
      <c r="I34" s="24">
        <f t="shared" si="2"/>
        <v>50000</v>
      </c>
      <c r="J34" s="1" t="s">
        <v>63</v>
      </c>
      <c r="K34" s="25">
        <f t="shared" si="3"/>
        <v>0.5</v>
      </c>
      <c r="L34" s="34">
        <v>42948</v>
      </c>
      <c r="M34" s="26">
        <f t="shared" ca="1" si="5"/>
        <v>120</v>
      </c>
      <c r="N34" s="35">
        <v>0</v>
      </c>
      <c r="O34" s="23"/>
    </row>
    <row r="35" spans="1:16" x14ac:dyDescent="0.25">
      <c r="A35">
        <v>16</v>
      </c>
      <c r="B35" s="1" t="s">
        <v>93</v>
      </c>
      <c r="C35" s="1" t="s">
        <v>19</v>
      </c>
      <c r="D35" s="1" t="s">
        <v>47</v>
      </c>
      <c r="E35" s="1" t="s">
        <v>66</v>
      </c>
      <c r="F35" s="1" t="s">
        <v>56</v>
      </c>
      <c r="G35" s="24">
        <f t="shared" si="4"/>
        <v>300</v>
      </c>
      <c r="H35" s="33">
        <v>2000</v>
      </c>
      <c r="I35" s="24">
        <f t="shared" si="2"/>
        <v>600000</v>
      </c>
      <c r="J35" s="1" t="s">
        <v>60</v>
      </c>
      <c r="K35" s="25">
        <f t="shared" si="3"/>
        <v>0.4</v>
      </c>
      <c r="L35" s="34">
        <v>42917</v>
      </c>
      <c r="M35" s="26">
        <f t="shared" ca="1" si="5"/>
        <v>89</v>
      </c>
      <c r="N35" s="35">
        <v>0</v>
      </c>
      <c r="O35" s="23"/>
    </row>
    <row r="36" spans="1:16" x14ac:dyDescent="0.25">
      <c r="A36">
        <v>17</v>
      </c>
      <c r="B36" s="1" t="s">
        <v>94</v>
      </c>
      <c r="C36" s="1" t="s">
        <v>19</v>
      </c>
      <c r="D36" s="1" t="s">
        <v>47</v>
      </c>
      <c r="E36" s="1" t="s">
        <v>70</v>
      </c>
      <c r="F36" s="1" t="s">
        <v>62</v>
      </c>
      <c r="G36" s="24">
        <f t="shared" si="4"/>
        <v>500</v>
      </c>
      <c r="H36" s="33">
        <v>800</v>
      </c>
      <c r="I36" s="24">
        <f t="shared" si="2"/>
        <v>400000</v>
      </c>
      <c r="J36" s="1" t="s">
        <v>63</v>
      </c>
      <c r="K36" s="25">
        <f t="shared" si="3"/>
        <v>0.5</v>
      </c>
      <c r="L36" s="34">
        <v>42979</v>
      </c>
      <c r="M36" s="26">
        <f t="shared" ca="1" si="5"/>
        <v>151</v>
      </c>
      <c r="N36" s="35">
        <v>0</v>
      </c>
      <c r="O36" s="23"/>
    </row>
    <row r="37" spans="1:16" x14ac:dyDescent="0.25">
      <c r="A37">
        <v>18</v>
      </c>
      <c r="B37" s="1" t="s">
        <v>95</v>
      </c>
      <c r="C37" s="1" t="s">
        <v>19</v>
      </c>
      <c r="D37" s="1" t="s">
        <v>51</v>
      </c>
      <c r="E37" s="1" t="s">
        <v>68</v>
      </c>
      <c r="F37" s="1" t="s">
        <v>53</v>
      </c>
      <c r="G37" s="24">
        <f t="shared" si="4"/>
        <v>200</v>
      </c>
      <c r="H37" s="33">
        <v>500</v>
      </c>
      <c r="I37" s="24">
        <f t="shared" si="2"/>
        <v>100000</v>
      </c>
      <c r="J37" s="1" t="s">
        <v>57</v>
      </c>
      <c r="K37" s="25">
        <f t="shared" si="3"/>
        <v>0.3</v>
      </c>
      <c r="L37" s="34">
        <v>42979</v>
      </c>
      <c r="M37" s="26">
        <f t="shared" ca="1" si="5"/>
        <v>151</v>
      </c>
      <c r="N37" s="35">
        <v>0</v>
      </c>
      <c r="O37" s="23"/>
    </row>
    <row r="38" spans="1:16" x14ac:dyDescent="0.25">
      <c r="A38">
        <v>19</v>
      </c>
      <c r="B38" s="1" t="s">
        <v>96</v>
      </c>
      <c r="C38" s="1" t="s">
        <v>21</v>
      </c>
      <c r="D38" s="1" t="s">
        <v>47</v>
      </c>
      <c r="E38" s="1" t="s">
        <v>78</v>
      </c>
      <c r="F38" s="1" t="s">
        <v>56</v>
      </c>
      <c r="G38" s="24">
        <f t="shared" si="4"/>
        <v>300</v>
      </c>
      <c r="H38" s="33">
        <v>300</v>
      </c>
      <c r="I38" s="24">
        <f t="shared" si="2"/>
        <v>90000</v>
      </c>
      <c r="J38" s="1" t="s">
        <v>57</v>
      </c>
      <c r="K38" s="25">
        <f t="shared" si="3"/>
        <v>0.3</v>
      </c>
      <c r="L38" s="34">
        <v>43040</v>
      </c>
      <c r="M38" s="26">
        <f t="shared" ca="1" si="5"/>
        <v>212</v>
      </c>
      <c r="N38" s="35">
        <v>0</v>
      </c>
      <c r="O38" s="23"/>
    </row>
    <row r="39" spans="1:16" x14ac:dyDescent="0.25">
      <c r="A39">
        <v>20</v>
      </c>
      <c r="B39" s="1" t="s">
        <v>97</v>
      </c>
      <c r="C39" s="1" t="s">
        <v>24</v>
      </c>
      <c r="D39" s="1" t="s">
        <v>51</v>
      </c>
      <c r="E39" s="1" t="s">
        <v>74</v>
      </c>
      <c r="F39" s="1" t="s">
        <v>62</v>
      </c>
      <c r="G39" s="24">
        <f t="shared" si="4"/>
        <v>500</v>
      </c>
      <c r="H39" s="33">
        <v>2000</v>
      </c>
      <c r="I39" s="24">
        <f t="shared" si="2"/>
        <v>1000000</v>
      </c>
      <c r="J39" s="1" t="s">
        <v>65</v>
      </c>
      <c r="K39" s="25">
        <f t="shared" si="3"/>
        <v>0.65</v>
      </c>
      <c r="L39" s="34">
        <v>43040</v>
      </c>
      <c r="M39" s="26">
        <f t="shared" ca="1" si="5"/>
        <v>212</v>
      </c>
      <c r="N39" s="35">
        <v>0</v>
      </c>
      <c r="O39" s="23"/>
    </row>
    <row r="40" spans="1:16" x14ac:dyDescent="0.25">
      <c r="A40">
        <v>21</v>
      </c>
      <c r="B40" s="1" t="s">
        <v>98</v>
      </c>
      <c r="C40" s="1" t="s">
        <v>24</v>
      </c>
      <c r="D40" s="1" t="s">
        <v>51</v>
      </c>
      <c r="E40" s="1" t="s">
        <v>74</v>
      </c>
      <c r="F40" s="1" t="s">
        <v>62</v>
      </c>
      <c r="G40" s="24">
        <f t="shared" si="4"/>
        <v>500</v>
      </c>
      <c r="H40" s="33">
        <v>1000</v>
      </c>
      <c r="I40" s="24">
        <f t="shared" si="2"/>
        <v>500000</v>
      </c>
      <c r="J40" s="1" t="s">
        <v>75</v>
      </c>
      <c r="K40" s="25">
        <f t="shared" si="3"/>
        <v>1</v>
      </c>
      <c r="L40" s="34">
        <v>43009</v>
      </c>
      <c r="M40" s="26">
        <f t="shared" si="5"/>
        <v>0</v>
      </c>
      <c r="N40" s="35">
        <v>0</v>
      </c>
      <c r="O40" s="23"/>
    </row>
    <row r="41" spans="1:16" x14ac:dyDescent="0.25">
      <c r="A41">
        <v>22</v>
      </c>
      <c r="B41" s="1" t="s">
        <v>99</v>
      </c>
      <c r="C41" s="1" t="s">
        <v>19</v>
      </c>
      <c r="D41" s="1" t="s">
        <v>47</v>
      </c>
      <c r="E41" s="1" t="s">
        <v>70</v>
      </c>
      <c r="F41" s="1" t="s">
        <v>62</v>
      </c>
      <c r="G41" s="24">
        <f t="shared" si="4"/>
        <v>500</v>
      </c>
      <c r="H41" s="33">
        <v>200</v>
      </c>
      <c r="I41" s="24">
        <f t="shared" si="2"/>
        <v>100000</v>
      </c>
      <c r="J41" s="1" t="s">
        <v>71</v>
      </c>
      <c r="K41" s="25">
        <f t="shared" si="3"/>
        <v>0.9</v>
      </c>
      <c r="L41" s="34">
        <v>42856</v>
      </c>
      <c r="M41" s="26">
        <f t="shared" ca="1" si="5"/>
        <v>28</v>
      </c>
      <c r="N41" s="35">
        <v>0</v>
      </c>
      <c r="O41" s="23"/>
    </row>
    <row r="42" spans="1:16" x14ac:dyDescent="0.25">
      <c r="A42">
        <v>23</v>
      </c>
      <c r="B42" s="1" t="s">
        <v>100</v>
      </c>
      <c r="C42" s="1" t="s">
        <v>19</v>
      </c>
      <c r="D42" s="1" t="s">
        <v>51</v>
      </c>
      <c r="E42" s="1" t="s">
        <v>70</v>
      </c>
      <c r="F42" s="1" t="s">
        <v>62</v>
      </c>
      <c r="G42" s="24">
        <f t="shared" si="4"/>
        <v>500</v>
      </c>
      <c r="H42" s="33">
        <v>300</v>
      </c>
      <c r="I42" s="24">
        <f t="shared" si="2"/>
        <v>150000</v>
      </c>
      <c r="J42" s="1" t="s">
        <v>73</v>
      </c>
      <c r="K42" s="25">
        <f t="shared" si="3"/>
        <v>0.95</v>
      </c>
      <c r="L42" s="34">
        <v>42948</v>
      </c>
      <c r="M42" s="26">
        <f t="shared" ca="1" si="5"/>
        <v>120</v>
      </c>
      <c r="N42" s="35">
        <v>0</v>
      </c>
      <c r="O42" s="23"/>
    </row>
    <row r="43" spans="1:16" x14ac:dyDescent="0.25">
      <c r="A43">
        <v>24</v>
      </c>
      <c r="B43" s="1" t="s">
        <v>101</v>
      </c>
      <c r="C43" s="1" t="s">
        <v>19</v>
      </c>
      <c r="D43" s="1" t="s">
        <v>47</v>
      </c>
      <c r="E43" s="1" t="s">
        <v>70</v>
      </c>
      <c r="F43" s="1" t="s">
        <v>62</v>
      </c>
      <c r="G43" s="24">
        <f t="shared" si="4"/>
        <v>500</v>
      </c>
      <c r="H43" s="33">
        <v>100</v>
      </c>
      <c r="I43" s="24">
        <f t="shared" si="2"/>
        <v>50000</v>
      </c>
      <c r="J43" s="1" t="s">
        <v>67</v>
      </c>
      <c r="K43" s="25">
        <f t="shared" si="3"/>
        <v>0.75</v>
      </c>
      <c r="L43" s="34">
        <v>43070</v>
      </c>
      <c r="M43" s="26">
        <f t="shared" ca="1" si="5"/>
        <v>242</v>
      </c>
      <c r="N43" s="35">
        <v>0</v>
      </c>
      <c r="O43" s="23"/>
    </row>
    <row r="44" spans="1:16" x14ac:dyDescent="0.25">
      <c r="A44">
        <v>25</v>
      </c>
      <c r="B44" s="1"/>
      <c r="C44" s="1" t="s">
        <v>46</v>
      </c>
      <c r="D44" s="1" t="s">
        <v>46</v>
      </c>
      <c r="E44" s="1" t="s">
        <v>46</v>
      </c>
      <c r="F44" s="1" t="s">
        <v>46</v>
      </c>
      <c r="G44" s="24">
        <f t="shared" si="4"/>
        <v>0</v>
      </c>
      <c r="H44" s="33">
        <v>0</v>
      </c>
      <c r="I44" s="24">
        <f t="shared" si="2"/>
        <v>0</v>
      </c>
      <c r="J44" s="1" t="s">
        <v>46</v>
      </c>
      <c r="K44" s="25">
        <f t="shared" si="3"/>
        <v>0</v>
      </c>
      <c r="L44" s="34">
        <v>43070</v>
      </c>
      <c r="M44" s="26">
        <f t="shared" si="5"/>
        <v>0</v>
      </c>
      <c r="N44" s="35">
        <v>0</v>
      </c>
      <c r="O44" s="23"/>
    </row>
    <row r="47" spans="1:16" x14ac:dyDescent="0.25">
      <c r="A47" s="18"/>
      <c r="B47" s="40" t="s">
        <v>40</v>
      </c>
      <c r="C47" s="40" t="s">
        <v>41</v>
      </c>
      <c r="D47" s="41"/>
      <c r="E47" s="40" t="s">
        <v>102</v>
      </c>
      <c r="F47" s="40" t="s">
        <v>103</v>
      </c>
      <c r="J47" s="18"/>
      <c r="K47" s="18"/>
      <c r="L47" s="18"/>
      <c r="M47" s="18"/>
      <c r="N47" s="18"/>
      <c r="O47" s="18"/>
      <c r="P47" s="18"/>
    </row>
    <row r="48" spans="1:16" x14ac:dyDescent="0.25">
      <c r="B48" s="42" t="str">
        <f t="shared" ref="B48:B59" si="6">J3</f>
        <v>Prospect</v>
      </c>
      <c r="C48" s="43">
        <f t="shared" ref="C48:C59" si="7">K3</f>
        <v>0.1</v>
      </c>
      <c r="D48" s="41" t="str">
        <f t="shared" ref="D48:D59" si="8">CONCATENATE(B48," ",TEXT(C48,"###%"))</f>
        <v>Prospect 10%</v>
      </c>
      <c r="E48" s="45">
        <f>SUMIF(Pipeline!J$20:J$44,B48,Pipeline!I$20:I$44)</f>
        <v>690000</v>
      </c>
      <c r="F48" s="44">
        <f>COUNTIF(Pipeline!J$20:J$44,B48)</f>
        <v>6</v>
      </c>
    </row>
    <row r="49" spans="2:6" x14ac:dyDescent="0.25">
      <c r="B49" s="42" t="str">
        <f t="shared" si="6"/>
        <v>Contacted</v>
      </c>
      <c r="C49" s="43">
        <f t="shared" si="7"/>
        <v>0.2</v>
      </c>
      <c r="D49" s="41" t="str">
        <f t="shared" si="8"/>
        <v>Contacted 20%</v>
      </c>
      <c r="E49" s="45">
        <f>SUMIF(Pipeline!J$20:J$44,B49,Pipeline!I$20:I$44)</f>
        <v>680000</v>
      </c>
      <c r="F49" s="44">
        <f>COUNTIF(Pipeline!J$20:J$44,B49)</f>
        <v>3</v>
      </c>
    </row>
    <row r="50" spans="2:6" x14ac:dyDescent="0.25">
      <c r="B50" s="42" t="str">
        <f t="shared" si="6"/>
        <v>Presentation</v>
      </c>
      <c r="C50" s="43">
        <f t="shared" si="7"/>
        <v>0.3</v>
      </c>
      <c r="D50" s="41" t="str">
        <f t="shared" si="8"/>
        <v>Presentation 30%</v>
      </c>
      <c r="E50" s="45">
        <f>SUMIF(Pipeline!J$20:J$44,B50,Pipeline!I$20:I$44)</f>
        <v>540000</v>
      </c>
      <c r="F50" s="44">
        <f>COUNTIF(Pipeline!J$20:J$44,B50)</f>
        <v>4</v>
      </c>
    </row>
    <row r="51" spans="2:6" x14ac:dyDescent="0.25">
      <c r="B51" s="42" t="str">
        <f t="shared" si="6"/>
        <v>Spec-In</v>
      </c>
      <c r="C51" s="43">
        <f t="shared" si="7"/>
        <v>0.4</v>
      </c>
      <c r="D51" s="41" t="str">
        <f t="shared" si="8"/>
        <v>Spec-In 40%</v>
      </c>
      <c r="E51" s="45">
        <f>SUMIF(Pipeline!J$20:J$44,B51,Pipeline!I$20:I$44)</f>
        <v>800000</v>
      </c>
      <c r="F51" s="44">
        <f>COUNTIF(Pipeline!J$20:J$44,B51)</f>
        <v>2</v>
      </c>
    </row>
    <row r="52" spans="2:6" x14ac:dyDescent="0.25">
      <c r="B52" s="42" t="str">
        <f t="shared" si="6"/>
        <v>Quotation</v>
      </c>
      <c r="C52" s="43">
        <f t="shared" si="7"/>
        <v>0.5</v>
      </c>
      <c r="D52" s="41" t="str">
        <f t="shared" si="8"/>
        <v>Quotation 50%</v>
      </c>
      <c r="E52" s="45">
        <f>SUMIF(Pipeline!J$20:J$44,B52,Pipeline!I$20:I$44)</f>
        <v>450000</v>
      </c>
      <c r="F52" s="44">
        <f>COUNTIF(Pipeline!J$20:J$44,B52)</f>
        <v>2</v>
      </c>
    </row>
    <row r="53" spans="2:6" x14ac:dyDescent="0.25">
      <c r="B53" s="42" t="str">
        <f t="shared" si="6"/>
        <v>Evaluate</v>
      </c>
      <c r="C53" s="43">
        <f t="shared" si="7"/>
        <v>0.65</v>
      </c>
      <c r="D53" s="41" t="str">
        <f t="shared" si="8"/>
        <v>Evaluate 65%</v>
      </c>
      <c r="E53" s="45">
        <f>SUMIF(Pipeline!J$20:J$44,B53,Pipeline!I$20:I$44)</f>
        <v>1500000</v>
      </c>
      <c r="F53" s="44">
        <f>COUNTIF(Pipeline!J$20:J$44,B53)</f>
        <v>2</v>
      </c>
    </row>
    <row r="54" spans="2:6" x14ac:dyDescent="0.25">
      <c r="B54" s="42" t="str">
        <f t="shared" si="6"/>
        <v>Negotiation</v>
      </c>
      <c r="C54" s="43">
        <f t="shared" si="7"/>
        <v>0.75</v>
      </c>
      <c r="D54" s="41" t="str">
        <f t="shared" si="8"/>
        <v>Negotiation 75%</v>
      </c>
      <c r="E54" s="45">
        <f>SUMIF(Pipeline!J$20:J$44,B54,Pipeline!I$20:I$44)</f>
        <v>50000</v>
      </c>
      <c r="F54" s="44">
        <f>COUNTIF(Pipeline!J$20:J$44,B54)</f>
        <v>1</v>
      </c>
    </row>
    <row r="55" spans="2:6" x14ac:dyDescent="0.25">
      <c r="B55" s="42" t="str">
        <f t="shared" si="6"/>
        <v>Close</v>
      </c>
      <c r="C55" s="43">
        <f t="shared" si="7"/>
        <v>0.85</v>
      </c>
      <c r="D55" s="41" t="str">
        <f t="shared" si="8"/>
        <v>Close 85%</v>
      </c>
      <c r="E55" s="45">
        <f>SUMIF(Pipeline!J$20:J$44,B55,Pipeline!I$20:I$44)</f>
        <v>20000</v>
      </c>
      <c r="F55" s="44">
        <f>COUNTIF(Pipeline!J$20:J$44,B55)</f>
        <v>1</v>
      </c>
    </row>
    <row r="56" spans="2:6" x14ac:dyDescent="0.25">
      <c r="B56" s="42" t="str">
        <f t="shared" si="6"/>
        <v>Order</v>
      </c>
      <c r="C56" s="43">
        <f t="shared" si="7"/>
        <v>0.9</v>
      </c>
      <c r="D56" s="41" t="str">
        <f t="shared" si="8"/>
        <v>Order 90%</v>
      </c>
      <c r="E56" s="45">
        <f>SUMIF(Pipeline!J$20:J$44,B56,Pipeline!I$20:I$44)</f>
        <v>100000</v>
      </c>
      <c r="F56" s="44">
        <f>COUNTIF(Pipeline!J$20:J$44,B56)</f>
        <v>1</v>
      </c>
    </row>
    <row r="57" spans="2:6" x14ac:dyDescent="0.25">
      <c r="B57" s="42" t="str">
        <f t="shared" si="6"/>
        <v>Deliver</v>
      </c>
      <c r="C57" s="43">
        <f t="shared" si="7"/>
        <v>0.95</v>
      </c>
      <c r="D57" s="41" t="str">
        <f t="shared" si="8"/>
        <v>Deliver 95%</v>
      </c>
      <c r="E57" s="45">
        <f>SUMIF(Pipeline!J$20:J$44,B57,Pipeline!I$20:I$44)</f>
        <v>150000</v>
      </c>
      <c r="F57" s="44">
        <f>COUNTIF(Pipeline!J$20:J$44,B57)</f>
        <v>1</v>
      </c>
    </row>
    <row r="58" spans="2:6" x14ac:dyDescent="0.25">
      <c r="B58" s="42" t="str">
        <f t="shared" si="6"/>
        <v>Paid</v>
      </c>
      <c r="C58" s="43">
        <f t="shared" si="7"/>
        <v>1</v>
      </c>
      <c r="D58" s="41" t="str">
        <f t="shared" si="8"/>
        <v>Paid 100%</v>
      </c>
      <c r="E58" s="45">
        <f>SUMIF(Pipeline!J$20:J$44,B58,Pipeline!I$20:I$44)</f>
        <v>500000</v>
      </c>
      <c r="F58" s="44">
        <f>COUNTIF(Pipeline!J$20:J$44,B58)</f>
        <v>1</v>
      </c>
    </row>
    <row r="59" spans="2:6" x14ac:dyDescent="0.25">
      <c r="B59" s="42" t="str">
        <f t="shared" si="6"/>
        <v>Dropped</v>
      </c>
      <c r="C59" s="43">
        <f t="shared" si="7"/>
        <v>0</v>
      </c>
      <c r="D59" s="41" t="str">
        <f t="shared" si="8"/>
        <v>Dropped %</v>
      </c>
      <c r="E59" s="45">
        <f>SUMIF(Pipeline!J$20:J$44,B59,Pipeline!I$20:I$44)</f>
        <v>0</v>
      </c>
      <c r="F59" s="44">
        <f>COUNTIF(Pipeline!J$20:J$44,B59)</f>
        <v>0</v>
      </c>
    </row>
    <row r="60" spans="2:6" x14ac:dyDescent="0.25">
      <c r="B60" s="41"/>
      <c r="C60" s="41"/>
      <c r="D60" s="41"/>
      <c r="E60" s="41"/>
      <c r="F60" s="41"/>
    </row>
    <row r="61" spans="2:6" x14ac:dyDescent="0.25">
      <c r="B61" s="41" t="s">
        <v>5</v>
      </c>
      <c r="C61" s="41"/>
      <c r="D61" s="41"/>
      <c r="E61" s="47">
        <f>SUM(E48:E59)</f>
        <v>5480000</v>
      </c>
      <c r="F61" s="46">
        <f>SUM(F48:F59)</f>
        <v>24</v>
      </c>
    </row>
    <row r="63" spans="2:6" x14ac:dyDescent="0.25">
      <c r="B63" t="str">
        <f>B58</f>
        <v>Paid</v>
      </c>
      <c r="C63" s="27">
        <f>C58</f>
        <v>1</v>
      </c>
      <c r="D63" t="str">
        <f>CONCATENATE(B63," ",TEXT(C63,"###%"))</f>
        <v>Paid 100%</v>
      </c>
      <c r="E63" s="28">
        <f>E58</f>
        <v>500000</v>
      </c>
    </row>
    <row r="64" spans="2:6" x14ac:dyDescent="0.25">
      <c r="B64" t="str">
        <f>B57</f>
        <v>Deliver</v>
      </c>
      <c r="C64" s="27">
        <f>C57</f>
        <v>0.95</v>
      </c>
      <c r="D64" t="str">
        <f t="shared" ref="D64:D74" si="9">CONCATENATE(B64," ",TEXT(C64,"###%"))</f>
        <v>Deliver 95%</v>
      </c>
      <c r="E64" s="28">
        <f>E57</f>
        <v>150000</v>
      </c>
    </row>
    <row r="65" spans="2:5" x14ac:dyDescent="0.25">
      <c r="B65" t="str">
        <f>B56</f>
        <v>Order</v>
      </c>
      <c r="C65" s="27">
        <f>C56</f>
        <v>0.9</v>
      </c>
      <c r="D65" t="str">
        <f t="shared" si="9"/>
        <v>Order 90%</v>
      </c>
      <c r="E65" s="28">
        <f>E56</f>
        <v>100000</v>
      </c>
    </row>
    <row r="66" spans="2:5" x14ac:dyDescent="0.25">
      <c r="B66" t="str">
        <f>B55</f>
        <v>Close</v>
      </c>
      <c r="C66" s="27">
        <f>C55</f>
        <v>0.85</v>
      </c>
      <c r="D66" t="str">
        <f t="shared" si="9"/>
        <v>Close 85%</v>
      </c>
      <c r="E66" s="28">
        <f>E55</f>
        <v>20000</v>
      </c>
    </row>
    <row r="67" spans="2:5" x14ac:dyDescent="0.25">
      <c r="B67" t="str">
        <f>B54</f>
        <v>Negotiation</v>
      </c>
      <c r="C67" s="27">
        <f>C54</f>
        <v>0.75</v>
      </c>
      <c r="D67" t="str">
        <f t="shared" si="9"/>
        <v>Negotiation 75%</v>
      </c>
      <c r="E67" s="28">
        <f>E54</f>
        <v>50000</v>
      </c>
    </row>
    <row r="68" spans="2:5" x14ac:dyDescent="0.25">
      <c r="B68" t="str">
        <f>B53</f>
        <v>Evaluate</v>
      </c>
      <c r="C68" s="27">
        <f>C53</f>
        <v>0.65</v>
      </c>
      <c r="D68" t="str">
        <f t="shared" si="9"/>
        <v>Evaluate 65%</v>
      </c>
      <c r="E68" s="28">
        <f>E53</f>
        <v>1500000</v>
      </c>
    </row>
    <row r="69" spans="2:5" x14ac:dyDescent="0.25">
      <c r="B69" t="str">
        <f>B52</f>
        <v>Quotation</v>
      </c>
      <c r="C69" s="27">
        <f>C52</f>
        <v>0.5</v>
      </c>
      <c r="D69" t="str">
        <f t="shared" si="9"/>
        <v>Quotation 50%</v>
      </c>
      <c r="E69" s="28">
        <f>E52</f>
        <v>450000</v>
      </c>
    </row>
    <row r="70" spans="2:5" x14ac:dyDescent="0.25">
      <c r="B70" t="str">
        <f>B51</f>
        <v>Spec-In</v>
      </c>
      <c r="C70" s="27">
        <f>C51</f>
        <v>0.4</v>
      </c>
      <c r="D70" t="str">
        <f t="shared" si="9"/>
        <v>Spec-In 40%</v>
      </c>
      <c r="E70" s="28">
        <f>E51</f>
        <v>800000</v>
      </c>
    </row>
    <row r="71" spans="2:5" x14ac:dyDescent="0.25">
      <c r="B71" t="str">
        <f>B50</f>
        <v>Presentation</v>
      </c>
      <c r="C71" s="27">
        <f>C50</f>
        <v>0.3</v>
      </c>
      <c r="D71" t="str">
        <f t="shared" si="9"/>
        <v>Presentation 30%</v>
      </c>
      <c r="E71" s="28">
        <f>E50</f>
        <v>540000</v>
      </c>
    </row>
    <row r="72" spans="2:5" x14ac:dyDescent="0.25">
      <c r="B72" t="str">
        <f>B49</f>
        <v>Contacted</v>
      </c>
      <c r="C72" s="27">
        <f>C49</f>
        <v>0.2</v>
      </c>
      <c r="D72" t="str">
        <f t="shared" si="9"/>
        <v>Contacted 20%</v>
      </c>
      <c r="E72" s="28">
        <f>E49</f>
        <v>680000</v>
      </c>
    </row>
    <row r="73" spans="2:5" x14ac:dyDescent="0.25">
      <c r="B73" t="str">
        <f>B48</f>
        <v>Prospect</v>
      </c>
      <c r="C73" s="27">
        <f>C48</f>
        <v>0.1</v>
      </c>
      <c r="D73" t="str">
        <f t="shared" si="9"/>
        <v>Prospect 10%</v>
      </c>
      <c r="E73" s="28">
        <f>E48</f>
        <v>690000</v>
      </c>
    </row>
    <row r="74" spans="2:5" x14ac:dyDescent="0.25">
      <c r="B74" t="str">
        <f>B59</f>
        <v>Dropped</v>
      </c>
      <c r="C74" s="27">
        <f>C59</f>
        <v>0</v>
      </c>
      <c r="D74" t="str">
        <f t="shared" si="9"/>
        <v>Dropped %</v>
      </c>
      <c r="E74" s="28">
        <f>E59</f>
        <v>0</v>
      </c>
    </row>
  </sheetData>
  <autoFilter ref="A19:P44"/>
  <dataValidations disablePrompts="1" count="5">
    <dataValidation type="list" allowBlank="1" showInputMessage="1" showErrorMessage="1" sqref="C20:C44">
      <formula1>$C$2:$C$8</formula1>
    </dataValidation>
    <dataValidation type="list" allowBlank="1" showInputMessage="1" showErrorMessage="1" sqref="F20:F44">
      <formula1>$F$2:$F$7</formula1>
    </dataValidation>
    <dataValidation type="list" allowBlank="1" showInputMessage="1" showErrorMessage="1" sqref="E20:E44">
      <formula1>$E$2:$E$15</formula1>
    </dataValidation>
    <dataValidation type="list" allowBlank="1" showInputMessage="1" showErrorMessage="1" sqref="D20:D44">
      <formula1>$D$2:$D$4</formula1>
    </dataValidation>
    <dataValidation type="list" allowBlank="1" showInputMessage="1" showErrorMessage="1" sqref="J20:J44">
      <formula1>$J$2:$J$14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zoomScale="80" zoomScaleNormal="80" workbookViewId="0">
      <selection activeCell="D3" sqref="D3"/>
    </sheetView>
  </sheetViews>
  <sheetFormatPr defaultColWidth="14.85546875" defaultRowHeight="17.25" customHeight="1" x14ac:dyDescent="0.25"/>
  <cols>
    <col min="1" max="16384" width="14.85546875" style="2"/>
  </cols>
  <sheetData>
    <row r="1" spans="1:6" ht="17.25" customHeight="1" x14ac:dyDescent="0.25">
      <c r="A1" s="29"/>
      <c r="B1" s="77" t="s">
        <v>102</v>
      </c>
      <c r="C1" s="77"/>
    </row>
    <row r="2" spans="1:6" ht="17.25" customHeight="1" x14ac:dyDescent="0.25">
      <c r="A2" s="30" t="s">
        <v>33</v>
      </c>
      <c r="B2" s="2" t="s">
        <v>46</v>
      </c>
      <c r="C2" s="48" t="str">
        <f>IF(B2="&lt;Select&gt;", "",SUMIFS(Pipeline!$I$20:$I$44,Pipeline!C$20:C$44,'Pipeline Summary'!$B2))</f>
        <v/>
      </c>
    </row>
    <row r="3" spans="1:6" ht="17.25" customHeight="1" x14ac:dyDescent="0.25">
      <c r="A3" s="30" t="s">
        <v>34</v>
      </c>
      <c r="B3" s="2" t="s">
        <v>46</v>
      </c>
      <c r="C3" s="48" t="str">
        <f>IF(B3="&lt;Select&gt;", "",SUMIFS(Pipeline!$I$20:$I$44,Pipeline!D$20:D$44,'Pipeline Summary'!$B3))</f>
        <v/>
      </c>
    </row>
    <row r="4" spans="1:6" ht="17.25" customHeight="1" x14ac:dyDescent="0.25">
      <c r="A4" s="30" t="s">
        <v>35</v>
      </c>
      <c r="B4" s="2" t="s">
        <v>46</v>
      </c>
      <c r="C4" s="48" t="str">
        <f>IF(B4="&lt;Select&gt;", "",SUMIFS(Pipeline!$I$20:$I$44,Pipeline!E$20:E$44,'Pipeline Summary'!$B4))</f>
        <v/>
      </c>
    </row>
    <row r="5" spans="1:6" ht="17.25" customHeight="1" x14ac:dyDescent="0.25">
      <c r="A5" s="30" t="s">
        <v>36</v>
      </c>
      <c r="B5" s="2" t="s">
        <v>46</v>
      </c>
      <c r="C5" s="48" t="str">
        <f>IF(B5="&lt;Select&gt;", "",SUMIFS(Pipeline!$I$20:$I$44,Pipeline!F$20:F$44,'Pipeline Summary'!$B5))</f>
        <v/>
      </c>
    </row>
    <row r="6" spans="1:6" ht="17.25" customHeight="1" x14ac:dyDescent="0.25">
      <c r="C6" s="2">
        <v>1</v>
      </c>
      <c r="D6" s="2">
        <f>C6*30</f>
        <v>30</v>
      </c>
    </row>
    <row r="7" spans="1:6" ht="17.25" customHeight="1" x14ac:dyDescent="0.25">
      <c r="B7" s="31" t="s">
        <v>105</v>
      </c>
      <c r="C7" s="2" t="str">
        <f>CONCATENATE("In ",D6," Days")</f>
        <v>In 30 Days</v>
      </c>
      <c r="D7" s="49">
        <f ca="1">COUNTIFS(Pipeline!M20:M44,"&gt;0",Pipeline!M20:M44,"&lt;"&amp;'Pipeline Summary'!D6)</f>
        <v>4</v>
      </c>
      <c r="E7" s="101">
        <f ca="1">SUMIFS(Pipeline!I20:I44,Pipeline!M20:M44,"&gt;0",Pipeline!M20:M44,"&lt;"&amp;'Pipeline Summary'!D6)</f>
        <v>810000</v>
      </c>
      <c r="F7" s="101"/>
    </row>
    <row r="8" spans="1:6" ht="17.25" customHeight="1" x14ac:dyDescent="0.25">
      <c r="B8" s="32"/>
      <c r="C8" s="2" t="s">
        <v>104</v>
      </c>
      <c r="D8" s="49">
        <f ca="1">COUNTIF(Pipeline!M20:M44,"&lt;0")</f>
        <v>2</v>
      </c>
      <c r="E8" s="100">
        <f ca="1">SUMIFS(Pipeline!I20:I44,Pipeline!M20:M44,"&lt;0")</f>
        <v>440000</v>
      </c>
      <c r="F8" s="100"/>
    </row>
    <row r="9" spans="1:6" ht="17.25" customHeight="1" x14ac:dyDescent="0.25">
      <c r="B9" s="32"/>
    </row>
    <row r="10" spans="1:6" ht="17.25" customHeight="1" x14ac:dyDescent="0.25">
      <c r="B10" s="32"/>
    </row>
    <row r="11" spans="1:6" ht="17.25" customHeight="1" x14ac:dyDescent="0.25">
      <c r="B11" s="32"/>
    </row>
    <row r="12" spans="1:6" ht="17.25" customHeight="1" x14ac:dyDescent="0.25">
      <c r="B12" s="32"/>
    </row>
    <row r="13" spans="1:6" ht="17.25" customHeight="1" x14ac:dyDescent="0.25">
      <c r="B13" s="32"/>
    </row>
    <row r="14" spans="1:6" ht="17.25" customHeight="1" x14ac:dyDescent="0.25">
      <c r="B14" s="32"/>
    </row>
    <row r="15" spans="1:6" ht="17.25" customHeight="1" x14ac:dyDescent="0.25">
      <c r="B15" s="32"/>
    </row>
    <row r="33" spans="4:4" ht="17.25" customHeight="1" x14ac:dyDescent="0.25">
      <c r="D33" s="4"/>
    </row>
  </sheetData>
  <mergeCells count="3">
    <mergeCell ref="E8:F8"/>
    <mergeCell ref="E7:F7"/>
    <mergeCell ref="B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Scroll Bar 2">
              <controlPr defaultSize="0" autoPict="0">
                <anchor moveWithCells="1">
                  <from>
                    <xdr:col>2</xdr:col>
                    <xdr:colOff>133350</xdr:colOff>
                    <xdr:row>5</xdr:row>
                    <xdr:rowOff>9525</xdr:rowOff>
                  </from>
                  <to>
                    <xdr:col>4</xdr:col>
                    <xdr:colOff>95250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Pipeline!$F$2:$F$7</xm:f>
          </x14:formula1>
          <xm:sqref>B5</xm:sqref>
        </x14:dataValidation>
        <x14:dataValidation type="list" allowBlank="1" showInputMessage="1" showErrorMessage="1">
          <x14:formula1>
            <xm:f>Pipeline!$E$2:$E$15</xm:f>
          </x14:formula1>
          <xm:sqref>B4</xm:sqref>
        </x14:dataValidation>
        <x14:dataValidation type="list" allowBlank="1" showInputMessage="1" showErrorMessage="1">
          <x14:formula1>
            <xm:f>Pipeline!$D$2:$D$4</xm:f>
          </x14:formula1>
          <xm:sqref>B3</xm:sqref>
        </x14:dataValidation>
        <x14:dataValidation type="list" allowBlank="1" showInputMessage="1" showErrorMessage="1">
          <x14:formula1>
            <xm:f>Pipeline!$C$2:$C$8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Entry</vt:lpstr>
      <vt:lpstr>Hierarchy</vt:lpstr>
      <vt:lpstr>Individual</vt:lpstr>
      <vt:lpstr>Comparison</vt:lpstr>
      <vt:lpstr>Comparison PieChart</vt:lpstr>
      <vt:lpstr>Pipeline</vt:lpstr>
      <vt:lpstr>Pipeline 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lim</dc:creator>
  <cp:lastModifiedBy>remy lim</cp:lastModifiedBy>
  <dcterms:created xsi:type="dcterms:W3CDTF">2017-04-01T00:47:37Z</dcterms:created>
  <dcterms:modified xsi:type="dcterms:W3CDTF">2017-04-03T08:40:33Z</dcterms:modified>
</cp:coreProperties>
</file>