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홍길둥-0000\Desktop\"/>
    </mc:Choice>
  </mc:AlternateContent>
  <bookViews>
    <workbookView xWindow="0" yWindow="0" windowWidth="23505" windowHeight="12015"/>
  </bookViews>
  <sheets>
    <sheet name="#1. 재무상태표" sheetId="2" r:id="rId1"/>
    <sheet name="#2. 손익계산서" sheetId="3" r:id="rId2"/>
    <sheet name="#3. 운영사업원가명세서" sheetId="4" r:id="rId3"/>
    <sheet name="#4. 수탁사업원가명세서" sheetId="5" r:id="rId4"/>
    <sheet name="#5. 영업비용명세서" sheetId="6" r:id="rId5"/>
    <sheet name="#6. 자본변동표" sheetId="7" r:id="rId6"/>
    <sheet name="#7. 현금흐름표" sheetId="8" r:id="rId7"/>
    <sheet name="#8. 합계잔액시산표" sheetId="9" r:id="rId8"/>
  </sheets>
  <externalReferences>
    <externalReference r:id="rId9"/>
  </externalReferences>
  <definedNames>
    <definedName name="_xlnm._FilterDatabase" localSheetId="7" hidden="1">'#8. 합계잔액시산표'!$A$3:$F$267</definedName>
    <definedName name="DATA1" localSheetId="4">#REF!</definedName>
    <definedName name="DATA1" localSheetId="5">#REF!</definedName>
    <definedName name="DATA1" localSheetId="6">#REF!</definedName>
    <definedName name="DATA1">#REF!</definedName>
    <definedName name="DATA10" localSheetId="4">#REF!</definedName>
    <definedName name="DATA10" localSheetId="5">#REF!</definedName>
    <definedName name="DATA10" localSheetId="6">#REF!</definedName>
    <definedName name="DATA10">#REF!</definedName>
    <definedName name="DATA11" localSheetId="4">#REF!</definedName>
    <definedName name="DATA11" localSheetId="5">#REF!</definedName>
    <definedName name="DATA11" localSheetId="6">#REF!</definedName>
    <definedName name="DATA11">#REF!</definedName>
    <definedName name="DATA12" localSheetId="4">#REF!</definedName>
    <definedName name="DATA12" localSheetId="5">#REF!</definedName>
    <definedName name="DATA12" localSheetId="6">#REF!</definedName>
    <definedName name="DATA12">#REF!</definedName>
    <definedName name="DATA13" localSheetId="4">#REF!</definedName>
    <definedName name="DATA13" localSheetId="5">#REF!</definedName>
    <definedName name="DATA13" localSheetId="6">#REF!</definedName>
    <definedName name="DATA13">#REF!</definedName>
    <definedName name="DATA14" localSheetId="4">#REF!</definedName>
    <definedName name="DATA14" localSheetId="5">#REF!</definedName>
    <definedName name="DATA14" localSheetId="6">#REF!</definedName>
    <definedName name="DATA14">#REF!</definedName>
    <definedName name="DATA15" localSheetId="4">#REF!</definedName>
    <definedName name="DATA15" localSheetId="5">#REF!</definedName>
    <definedName name="DATA15" localSheetId="6">#REF!</definedName>
    <definedName name="DATA15">#REF!</definedName>
    <definedName name="DATA16" localSheetId="4">#REF!</definedName>
    <definedName name="DATA16" localSheetId="5">#REF!</definedName>
    <definedName name="DATA16" localSheetId="6">#REF!</definedName>
    <definedName name="DATA16">#REF!</definedName>
    <definedName name="DATA17" localSheetId="4">#REF!</definedName>
    <definedName name="DATA17" localSheetId="5">#REF!</definedName>
    <definedName name="DATA17" localSheetId="6">#REF!</definedName>
    <definedName name="DATA17">#REF!</definedName>
    <definedName name="DATA18" localSheetId="4">#REF!</definedName>
    <definedName name="DATA18" localSheetId="5">#REF!</definedName>
    <definedName name="DATA18" localSheetId="6">#REF!</definedName>
    <definedName name="DATA18">#REF!</definedName>
    <definedName name="DATA19" localSheetId="4">#REF!</definedName>
    <definedName name="DATA19" localSheetId="5">#REF!</definedName>
    <definedName name="DATA19" localSheetId="6">#REF!</definedName>
    <definedName name="DATA19">#REF!</definedName>
    <definedName name="DATA2" localSheetId="4">#REF!</definedName>
    <definedName name="DATA2" localSheetId="5">#REF!</definedName>
    <definedName name="DATA2" localSheetId="6">#REF!</definedName>
    <definedName name="DATA2">#REF!</definedName>
    <definedName name="DATA20" localSheetId="4">#REF!</definedName>
    <definedName name="DATA20" localSheetId="5">#REF!</definedName>
    <definedName name="DATA20" localSheetId="6">#REF!</definedName>
    <definedName name="DATA20">#REF!</definedName>
    <definedName name="DATA21" localSheetId="4">#REF!</definedName>
    <definedName name="DATA21" localSheetId="5">#REF!</definedName>
    <definedName name="DATA21" localSheetId="6">#REF!</definedName>
    <definedName name="DATA21">#REF!</definedName>
    <definedName name="DATA22" localSheetId="4">#REF!</definedName>
    <definedName name="DATA22" localSheetId="5">#REF!</definedName>
    <definedName name="DATA22" localSheetId="6">#REF!</definedName>
    <definedName name="DATA22">#REF!</definedName>
    <definedName name="DATA23" localSheetId="4">#REF!</definedName>
    <definedName name="DATA23" localSheetId="5">#REF!</definedName>
    <definedName name="DATA23" localSheetId="6">#REF!</definedName>
    <definedName name="DATA23">#REF!</definedName>
    <definedName name="DATA24" localSheetId="4">#REF!</definedName>
    <definedName name="DATA24" localSheetId="5">#REF!</definedName>
    <definedName name="DATA24" localSheetId="6">#REF!</definedName>
    <definedName name="DATA24">#REF!</definedName>
    <definedName name="DATA25" localSheetId="4">#REF!</definedName>
    <definedName name="DATA25" localSheetId="5">#REF!</definedName>
    <definedName name="DATA25" localSheetId="6">#REF!</definedName>
    <definedName name="DATA25">#REF!</definedName>
    <definedName name="DATA26" localSheetId="4">#REF!</definedName>
    <definedName name="DATA26" localSheetId="5">#REF!</definedName>
    <definedName name="DATA26" localSheetId="6">#REF!</definedName>
    <definedName name="DATA26">#REF!</definedName>
    <definedName name="DATA27" localSheetId="4">#REF!</definedName>
    <definedName name="DATA27" localSheetId="5">#REF!</definedName>
    <definedName name="DATA27" localSheetId="6">#REF!</definedName>
    <definedName name="DATA27">#REF!</definedName>
    <definedName name="DATA28" localSheetId="4">#REF!</definedName>
    <definedName name="DATA28" localSheetId="5">#REF!</definedName>
    <definedName name="DATA28" localSheetId="6">#REF!</definedName>
    <definedName name="DATA28">#REF!</definedName>
    <definedName name="DATA29" localSheetId="4">#REF!</definedName>
    <definedName name="DATA29" localSheetId="5">#REF!</definedName>
    <definedName name="DATA29" localSheetId="6">#REF!</definedName>
    <definedName name="DATA29">#REF!</definedName>
    <definedName name="DATA3" localSheetId="4">#REF!</definedName>
    <definedName name="DATA3" localSheetId="5">#REF!</definedName>
    <definedName name="DATA3" localSheetId="6">#REF!</definedName>
    <definedName name="DATA3">#REF!</definedName>
    <definedName name="DATA30" localSheetId="4">#REF!</definedName>
    <definedName name="DATA30" localSheetId="5">#REF!</definedName>
    <definedName name="DATA30" localSheetId="6">#REF!</definedName>
    <definedName name="DATA30">#REF!</definedName>
    <definedName name="DATA31" localSheetId="4">#REF!</definedName>
    <definedName name="DATA31" localSheetId="5">#REF!</definedName>
    <definedName name="DATA31" localSheetId="6">#REF!</definedName>
    <definedName name="DATA31">#REF!</definedName>
    <definedName name="DATA32" localSheetId="4">#REF!</definedName>
    <definedName name="DATA32" localSheetId="5">#REF!</definedName>
    <definedName name="DATA32" localSheetId="6">#REF!</definedName>
    <definedName name="DATA32">#REF!</definedName>
    <definedName name="DATA33" localSheetId="4">#REF!</definedName>
    <definedName name="DATA33" localSheetId="5">#REF!</definedName>
    <definedName name="DATA33" localSheetId="6">#REF!</definedName>
    <definedName name="DATA33">#REF!</definedName>
    <definedName name="DATA34" localSheetId="4">#REF!</definedName>
    <definedName name="DATA34" localSheetId="5">#REF!</definedName>
    <definedName name="DATA34" localSheetId="6">#REF!</definedName>
    <definedName name="DATA34">#REF!</definedName>
    <definedName name="DATA35" localSheetId="4">#REF!</definedName>
    <definedName name="DATA35" localSheetId="5">#REF!</definedName>
    <definedName name="DATA35" localSheetId="6">#REF!</definedName>
    <definedName name="DATA35">#REF!</definedName>
    <definedName name="DATA36" localSheetId="4">#REF!</definedName>
    <definedName name="DATA36" localSheetId="5">#REF!</definedName>
    <definedName name="DATA36" localSheetId="6">#REF!</definedName>
    <definedName name="DATA36">#REF!</definedName>
    <definedName name="DATA37">#REF!</definedName>
    <definedName name="DATA4" localSheetId="4">#REF!</definedName>
    <definedName name="DATA4" localSheetId="5">#REF!</definedName>
    <definedName name="DATA4" localSheetId="6">#REF!</definedName>
    <definedName name="DATA4">#REF!</definedName>
    <definedName name="DATA5" localSheetId="4">#REF!</definedName>
    <definedName name="DATA5" localSheetId="5">#REF!</definedName>
    <definedName name="DATA5" localSheetId="6">#REF!</definedName>
    <definedName name="DATA5">#REF!</definedName>
    <definedName name="DATA6" localSheetId="4">#REF!</definedName>
    <definedName name="DATA6" localSheetId="5">#REF!</definedName>
    <definedName name="DATA6" localSheetId="6">#REF!</definedName>
    <definedName name="DATA6">#REF!</definedName>
    <definedName name="DATA7" localSheetId="4">#REF!</definedName>
    <definedName name="DATA7" localSheetId="5">#REF!</definedName>
    <definedName name="DATA7" localSheetId="6">#REF!</definedName>
    <definedName name="DATA7">#REF!</definedName>
    <definedName name="DATA8" localSheetId="4">#REF!</definedName>
    <definedName name="DATA8" localSheetId="5">#REF!</definedName>
    <definedName name="DATA8" localSheetId="6">#REF!</definedName>
    <definedName name="DATA8">#REF!</definedName>
    <definedName name="DATA9" localSheetId="4">#REF!</definedName>
    <definedName name="DATA9" localSheetId="5">#REF!</definedName>
    <definedName name="DATA9" localSheetId="6">#REF!</definedName>
    <definedName name="DATA9">#REF!</definedName>
    <definedName name="_xlnm.Print_Area" localSheetId="0">'#1. 재무상태표'!$A$1:$M$119</definedName>
    <definedName name="_xlnm.Print_Area" localSheetId="1">'#2. 손익계산서'!$A$1:$I$79</definedName>
    <definedName name="_xlnm.Print_Area" localSheetId="2">'#3. 운영사업원가명세서'!$A$1:$H$33</definedName>
    <definedName name="_xlnm.Print_Area" localSheetId="3">'#4. 수탁사업원가명세서'!$A$1:$H$35</definedName>
    <definedName name="_xlnm.Print_Area" localSheetId="4">'#5. 영업비용명세서'!$A$1:$H$36</definedName>
    <definedName name="_xlnm.Print_Area" localSheetId="5">'#6. 자본변동표'!$A$1:$E$20</definedName>
    <definedName name="_xlnm.Print_Area" localSheetId="6">'#7. 현금흐름표'!$A$1:$E$88</definedName>
    <definedName name="_xlnm.Print_Titles" localSheetId="0">'#1. 재무상태표'!$6:$6</definedName>
    <definedName name="TEST1" localSheetId="4">#REF!</definedName>
    <definedName name="TEST1" localSheetId="5">#REF!</definedName>
    <definedName name="TEST1" localSheetId="6">#REF!</definedName>
    <definedName name="TEST1">#REF!</definedName>
    <definedName name="TEST10" localSheetId="4">#REF!</definedName>
    <definedName name="TEST10" localSheetId="5">#REF!</definedName>
    <definedName name="TEST10" localSheetId="6">#REF!</definedName>
    <definedName name="TEST10">#REF!</definedName>
    <definedName name="TEST100" localSheetId="5">#REF!</definedName>
    <definedName name="TEST100" localSheetId="6">#REF!</definedName>
    <definedName name="TEST100">#REF!</definedName>
    <definedName name="TEST1000">#REF!</definedName>
    <definedName name="TEST1001">#REF!</definedName>
    <definedName name="TEST1002">#REF!</definedName>
    <definedName name="TEST1003">#REF!</definedName>
    <definedName name="TEST1004">#REF!</definedName>
    <definedName name="TEST1005">#REF!</definedName>
    <definedName name="TEST1006">#REF!</definedName>
    <definedName name="TEST1007">#REF!</definedName>
    <definedName name="TEST1008">#REF!</definedName>
    <definedName name="TEST1009">#REF!</definedName>
    <definedName name="TEST101" localSheetId="5">#REF!</definedName>
    <definedName name="TEST101" localSheetId="6">#REF!</definedName>
    <definedName name="TEST101">#REF!</definedName>
    <definedName name="TEST1010">#REF!</definedName>
    <definedName name="TEST1011">#REF!</definedName>
    <definedName name="TEST1012">#REF!</definedName>
    <definedName name="TEST1013">#REF!</definedName>
    <definedName name="TEST1014">#REF!</definedName>
    <definedName name="TEST1015">#REF!</definedName>
    <definedName name="TEST1016">#REF!</definedName>
    <definedName name="TEST1017">#REF!</definedName>
    <definedName name="TEST1018">#REF!</definedName>
    <definedName name="TEST1019">#REF!</definedName>
    <definedName name="TEST102" localSheetId="5">#REF!</definedName>
    <definedName name="TEST102" localSheetId="6">#REF!</definedName>
    <definedName name="TEST102">#REF!</definedName>
    <definedName name="TEST1020">#REF!</definedName>
    <definedName name="TEST1021">#REF!</definedName>
    <definedName name="TEST1022">#REF!</definedName>
    <definedName name="TEST1023">#REF!</definedName>
    <definedName name="TEST1024">#REF!</definedName>
    <definedName name="TEST1025">#REF!</definedName>
    <definedName name="TEST1026">#REF!</definedName>
    <definedName name="TEST1027">#REF!</definedName>
    <definedName name="TEST1028">#REF!</definedName>
    <definedName name="TEST1029">#REF!</definedName>
    <definedName name="TEST103" localSheetId="5">#REF!</definedName>
    <definedName name="TEST103" localSheetId="6">#REF!</definedName>
    <definedName name="TEST103">#REF!</definedName>
    <definedName name="TEST1030">#REF!</definedName>
    <definedName name="TEST1031">#REF!</definedName>
    <definedName name="TEST1032">#REF!</definedName>
    <definedName name="TEST1033">#REF!</definedName>
    <definedName name="TEST1034">#REF!</definedName>
    <definedName name="TEST1035">#REF!</definedName>
    <definedName name="TEST1036">#REF!</definedName>
    <definedName name="TEST1037">#REF!</definedName>
    <definedName name="TEST1038">#REF!</definedName>
    <definedName name="TEST1039">#REF!</definedName>
    <definedName name="TEST104" localSheetId="5">#REF!</definedName>
    <definedName name="TEST104" localSheetId="6">#REF!</definedName>
    <definedName name="TEST104">#REF!</definedName>
    <definedName name="TEST1040">#REF!</definedName>
    <definedName name="TEST1041">#REF!</definedName>
    <definedName name="TEST1042">#REF!</definedName>
    <definedName name="TEST1043">#REF!</definedName>
    <definedName name="TEST1044">#REF!</definedName>
    <definedName name="TEST1045">#REF!</definedName>
    <definedName name="TEST1046">#REF!</definedName>
    <definedName name="TEST1047">#REF!</definedName>
    <definedName name="TEST1048">#REF!</definedName>
    <definedName name="TEST1049">#REF!</definedName>
    <definedName name="TEST105" localSheetId="5">#REF!</definedName>
    <definedName name="TEST105" localSheetId="6">#REF!</definedName>
    <definedName name="TEST105">#REF!</definedName>
    <definedName name="TEST1050">#REF!</definedName>
    <definedName name="TEST1051">#REF!</definedName>
    <definedName name="TEST1052">#REF!</definedName>
    <definedName name="TEST1053">#REF!</definedName>
    <definedName name="TEST1054">#REF!</definedName>
    <definedName name="TEST1055">#REF!</definedName>
    <definedName name="TEST1056">#REF!</definedName>
    <definedName name="TEST1057">#REF!</definedName>
    <definedName name="TEST1058">#REF!</definedName>
    <definedName name="TEST1059">#REF!</definedName>
    <definedName name="TEST106" localSheetId="5">#REF!</definedName>
    <definedName name="TEST106" localSheetId="6">#REF!</definedName>
    <definedName name="TEST106">#REF!</definedName>
    <definedName name="TEST1060">#REF!</definedName>
    <definedName name="TEST1061">#REF!</definedName>
    <definedName name="TEST1062">#REF!</definedName>
    <definedName name="TEST1063">#REF!</definedName>
    <definedName name="TEST1064">#REF!</definedName>
    <definedName name="TEST1065">#REF!</definedName>
    <definedName name="TEST1066">#REF!</definedName>
    <definedName name="TEST1067">#REF!</definedName>
    <definedName name="TEST1068">#REF!</definedName>
    <definedName name="TEST1069">#REF!</definedName>
    <definedName name="TEST107" localSheetId="5">#REF!</definedName>
    <definedName name="TEST107" localSheetId="6">#REF!</definedName>
    <definedName name="TEST107">#REF!</definedName>
    <definedName name="TEST1070">#REF!</definedName>
    <definedName name="TEST1071">#REF!</definedName>
    <definedName name="TEST1072">#REF!</definedName>
    <definedName name="TEST1073">#REF!</definedName>
    <definedName name="TEST1074">#REF!</definedName>
    <definedName name="TEST1075">#REF!</definedName>
    <definedName name="TEST1076">#REF!</definedName>
    <definedName name="TEST1077">#REF!</definedName>
    <definedName name="TEST1078">#REF!</definedName>
    <definedName name="TEST1079">#REF!</definedName>
    <definedName name="TEST108" localSheetId="5">#REF!</definedName>
    <definedName name="TEST108" localSheetId="6">#REF!</definedName>
    <definedName name="TEST108">#REF!</definedName>
    <definedName name="TEST1080">#REF!</definedName>
    <definedName name="TEST1081">#REF!</definedName>
    <definedName name="TEST1082">#REF!</definedName>
    <definedName name="TEST1083">#REF!</definedName>
    <definedName name="TEST1084">#REF!</definedName>
    <definedName name="TEST1085">#REF!</definedName>
    <definedName name="TEST1086">#REF!</definedName>
    <definedName name="TEST1087">#REF!</definedName>
    <definedName name="TEST1088">#REF!</definedName>
    <definedName name="TEST1089">#REF!</definedName>
    <definedName name="TEST109" localSheetId="5">#REF!</definedName>
    <definedName name="TEST109" localSheetId="6">#REF!</definedName>
    <definedName name="TEST109">#REF!</definedName>
    <definedName name="TEST1090">#REF!</definedName>
    <definedName name="TEST1091">#REF!</definedName>
    <definedName name="TEST1092">#REF!</definedName>
    <definedName name="TEST1093">#REF!</definedName>
    <definedName name="TEST1094">#REF!</definedName>
    <definedName name="TEST1095">#REF!</definedName>
    <definedName name="TEST1096">#REF!</definedName>
    <definedName name="TEST1097">#REF!</definedName>
    <definedName name="TEST1098">#REF!</definedName>
    <definedName name="TEST1099">#REF!</definedName>
    <definedName name="TEST11" localSheetId="4">#REF!</definedName>
    <definedName name="TEST11" localSheetId="5">#REF!</definedName>
    <definedName name="TEST11" localSheetId="6">#REF!</definedName>
    <definedName name="TEST11">#REF!</definedName>
    <definedName name="TEST110" localSheetId="5">#REF!</definedName>
    <definedName name="TEST110" localSheetId="6">#REF!</definedName>
    <definedName name="TEST110">#REF!</definedName>
    <definedName name="TEST1100">#REF!</definedName>
    <definedName name="TEST1101">#REF!</definedName>
    <definedName name="TEST1102">#REF!</definedName>
    <definedName name="TEST1103">#REF!</definedName>
    <definedName name="TEST1104">#REF!</definedName>
    <definedName name="TEST1105">#REF!</definedName>
    <definedName name="TEST1106">#REF!</definedName>
    <definedName name="TEST1107">#REF!</definedName>
    <definedName name="TEST1108">#REF!</definedName>
    <definedName name="TEST1109">#REF!</definedName>
    <definedName name="TEST111">#REF!</definedName>
    <definedName name="TEST1110">#REF!</definedName>
    <definedName name="TEST1111">#REF!</definedName>
    <definedName name="TEST1112">#REF!</definedName>
    <definedName name="TEST1113">#REF!</definedName>
    <definedName name="TEST1114">#REF!</definedName>
    <definedName name="TEST1115">#REF!</definedName>
    <definedName name="TEST1116">#REF!</definedName>
    <definedName name="TEST1117">#REF!</definedName>
    <definedName name="TEST1118">#REF!</definedName>
    <definedName name="TEST1119">#REF!</definedName>
    <definedName name="TEST112">#REF!</definedName>
    <definedName name="TEST1120">#REF!</definedName>
    <definedName name="TEST1121">#REF!</definedName>
    <definedName name="TEST1122">#REF!</definedName>
    <definedName name="TEST1123">#REF!</definedName>
    <definedName name="TEST1124">#REF!</definedName>
    <definedName name="TEST1125">#REF!</definedName>
    <definedName name="TEST1126">#REF!</definedName>
    <definedName name="TEST1127">#REF!</definedName>
    <definedName name="TEST1128">#REF!</definedName>
    <definedName name="TEST1129">#REF!</definedName>
    <definedName name="TEST113">#REF!</definedName>
    <definedName name="TEST1130">#REF!</definedName>
    <definedName name="TEST1131">#REF!</definedName>
    <definedName name="TEST1132">#REF!</definedName>
    <definedName name="TEST1133">#REF!</definedName>
    <definedName name="TEST1134">#REF!</definedName>
    <definedName name="TEST1135">#REF!</definedName>
    <definedName name="TEST1136">#REF!</definedName>
    <definedName name="TEST1137">#REF!</definedName>
    <definedName name="TEST1138">#REF!</definedName>
    <definedName name="TEST1139">#REF!</definedName>
    <definedName name="TEST114">#REF!</definedName>
    <definedName name="TEST1140">#REF!</definedName>
    <definedName name="TEST1141">#REF!</definedName>
    <definedName name="TEST1142">#REF!</definedName>
    <definedName name="TEST1143">#REF!</definedName>
    <definedName name="TEST1144">#REF!</definedName>
    <definedName name="TEST1145">#REF!</definedName>
    <definedName name="TEST1146">#REF!</definedName>
    <definedName name="TEST1147">#REF!</definedName>
    <definedName name="TEST1148">#REF!</definedName>
    <definedName name="TEST1149">#REF!</definedName>
    <definedName name="TEST115">#REF!</definedName>
    <definedName name="TEST1150">#REF!</definedName>
    <definedName name="TEST1151">#REF!</definedName>
    <definedName name="TEST1152">#REF!</definedName>
    <definedName name="TEST1153">#REF!</definedName>
    <definedName name="TEST1154">#REF!</definedName>
    <definedName name="TEST1155">#REF!</definedName>
    <definedName name="TEST1156">#REF!</definedName>
    <definedName name="TEST1157">#REF!</definedName>
    <definedName name="TEST1158">#REF!</definedName>
    <definedName name="TEST1159">#REF!</definedName>
    <definedName name="TEST116">#REF!</definedName>
    <definedName name="TEST1160">#REF!</definedName>
    <definedName name="TEST1161">#REF!</definedName>
    <definedName name="TEST1162">#REF!</definedName>
    <definedName name="TEST1163">#REF!</definedName>
    <definedName name="TEST1164">#REF!</definedName>
    <definedName name="TEST1165">#REF!</definedName>
    <definedName name="TEST1166">#REF!</definedName>
    <definedName name="TEST1167">#REF!</definedName>
    <definedName name="TEST1168">#REF!</definedName>
    <definedName name="TEST1169">#REF!</definedName>
    <definedName name="TEST117">#REF!</definedName>
    <definedName name="TEST1170">#REF!</definedName>
    <definedName name="TEST1171">#REF!</definedName>
    <definedName name="TEST1172">#REF!</definedName>
    <definedName name="TEST1173">#REF!</definedName>
    <definedName name="TEST1174">#REF!</definedName>
    <definedName name="TEST1175">#REF!</definedName>
    <definedName name="TEST1176">#REF!</definedName>
    <definedName name="TEST1177">#REF!</definedName>
    <definedName name="TEST1178">#REF!</definedName>
    <definedName name="TEST1179">#REF!</definedName>
    <definedName name="TEST118">#REF!</definedName>
    <definedName name="TEST1180">#REF!</definedName>
    <definedName name="TEST1181">#REF!</definedName>
    <definedName name="TEST1182">#REF!</definedName>
    <definedName name="TEST1183">#REF!</definedName>
    <definedName name="TEST1184">#REF!</definedName>
    <definedName name="TEST1185">#REF!</definedName>
    <definedName name="TEST1186">#REF!</definedName>
    <definedName name="TEST1187">#REF!</definedName>
    <definedName name="TEST1188">#REF!</definedName>
    <definedName name="TEST1189">#REF!</definedName>
    <definedName name="TEST119">#REF!</definedName>
    <definedName name="TEST1190">#REF!</definedName>
    <definedName name="TEST1191">#REF!</definedName>
    <definedName name="TEST1192">#REF!</definedName>
    <definedName name="TEST1193">#REF!</definedName>
    <definedName name="TEST1194">#REF!</definedName>
    <definedName name="TEST1195">#REF!</definedName>
    <definedName name="TEST1196">#REF!</definedName>
    <definedName name="TEST1197">#REF!</definedName>
    <definedName name="TEST1198">#REF!</definedName>
    <definedName name="TEST1199">#REF!</definedName>
    <definedName name="TEST12" localSheetId="4">#REF!</definedName>
    <definedName name="TEST12" localSheetId="5">#REF!</definedName>
    <definedName name="TEST12" localSheetId="6">#REF!</definedName>
    <definedName name="TEST12">#REF!</definedName>
    <definedName name="TEST120">#REF!</definedName>
    <definedName name="TEST1200">#REF!</definedName>
    <definedName name="TEST1201">#REF!</definedName>
    <definedName name="TEST1202">#REF!</definedName>
    <definedName name="TEST1203">#REF!</definedName>
    <definedName name="TEST1204">#REF!</definedName>
    <definedName name="TEST1205">#REF!</definedName>
    <definedName name="TEST1206">#REF!</definedName>
    <definedName name="TEST1207">#REF!</definedName>
    <definedName name="TEST1208">#REF!</definedName>
    <definedName name="TEST1209">#REF!</definedName>
    <definedName name="TEST121">#REF!</definedName>
    <definedName name="TEST1210">#REF!</definedName>
    <definedName name="TEST1211">#REF!</definedName>
    <definedName name="TEST1212">#REF!</definedName>
    <definedName name="TEST1213">#REF!</definedName>
    <definedName name="TEST1214">#REF!</definedName>
    <definedName name="TEST1215">#REF!</definedName>
    <definedName name="TEST1216">#REF!</definedName>
    <definedName name="TEST1217">#REF!</definedName>
    <definedName name="TEST1218">#REF!</definedName>
    <definedName name="TEST1219">#REF!</definedName>
    <definedName name="TEST122">#REF!</definedName>
    <definedName name="TEST1220">#REF!</definedName>
    <definedName name="TEST1221">#REF!</definedName>
    <definedName name="TEST1222">#REF!</definedName>
    <definedName name="TEST1223">#REF!</definedName>
    <definedName name="TEST1224">#REF!</definedName>
    <definedName name="TEST1225">#REF!</definedName>
    <definedName name="TEST1226">#REF!</definedName>
    <definedName name="TEST1227">#REF!</definedName>
    <definedName name="TEST1228">#REF!</definedName>
    <definedName name="TEST1229">#REF!</definedName>
    <definedName name="TEST123">#REF!</definedName>
    <definedName name="TEST1230">#REF!</definedName>
    <definedName name="TEST1231">#REF!</definedName>
    <definedName name="TEST1232">#REF!</definedName>
    <definedName name="TEST1233">#REF!</definedName>
    <definedName name="TEST1234">#REF!</definedName>
    <definedName name="TEST1235">#REF!</definedName>
    <definedName name="TEST1236">#REF!</definedName>
    <definedName name="TEST1237">#REF!</definedName>
    <definedName name="TEST1238">#REF!</definedName>
    <definedName name="TEST1239">#REF!</definedName>
    <definedName name="TEST124">#REF!</definedName>
    <definedName name="TEST1240">#REF!</definedName>
    <definedName name="TEST1241">#REF!</definedName>
    <definedName name="TEST1242">#REF!</definedName>
    <definedName name="TEST1243">#REF!</definedName>
    <definedName name="TEST1244">#REF!</definedName>
    <definedName name="TEST1245">#REF!</definedName>
    <definedName name="TEST1246">#REF!</definedName>
    <definedName name="TEST1247">#REF!</definedName>
    <definedName name="TEST1248">#REF!</definedName>
    <definedName name="TEST1249">#REF!</definedName>
    <definedName name="TEST125">#REF!</definedName>
    <definedName name="TEST1250">#REF!</definedName>
    <definedName name="TEST1251">#REF!</definedName>
    <definedName name="TEST1252">#REF!</definedName>
    <definedName name="TEST1253">#REF!</definedName>
    <definedName name="TEST1254">#REF!</definedName>
    <definedName name="TEST1255">#REF!</definedName>
    <definedName name="TEST1256">#REF!</definedName>
    <definedName name="TEST1257">#REF!</definedName>
    <definedName name="TEST1258">#REF!</definedName>
    <definedName name="TEST1259">#REF!</definedName>
    <definedName name="TEST126">#REF!</definedName>
    <definedName name="TEST1260">#REF!</definedName>
    <definedName name="TEST1261">#REF!</definedName>
    <definedName name="TEST1262">#REF!</definedName>
    <definedName name="TEST1263">#REF!</definedName>
    <definedName name="TEST1264">#REF!</definedName>
    <definedName name="TEST1265">#REF!</definedName>
    <definedName name="TEST1266">#REF!</definedName>
    <definedName name="TEST1267">#REF!</definedName>
    <definedName name="TEST1268">#REF!</definedName>
    <definedName name="TEST1269">#REF!</definedName>
    <definedName name="TEST127">#REF!</definedName>
    <definedName name="TEST1270">#REF!</definedName>
    <definedName name="TEST1271">#REF!</definedName>
    <definedName name="TEST1272">#REF!</definedName>
    <definedName name="TEST1273">#REF!</definedName>
    <definedName name="TEST1274">#REF!</definedName>
    <definedName name="TEST1275">#REF!</definedName>
    <definedName name="TEST1276">#REF!</definedName>
    <definedName name="TEST1277">#REF!</definedName>
    <definedName name="TEST1278">#REF!</definedName>
    <definedName name="TEST1279">#REF!</definedName>
    <definedName name="TEST128">#REF!</definedName>
    <definedName name="TEST1280">#REF!</definedName>
    <definedName name="TEST1281">#REF!</definedName>
    <definedName name="TEST1282">#REF!</definedName>
    <definedName name="TEST1283">#REF!</definedName>
    <definedName name="TEST1284">#REF!</definedName>
    <definedName name="TEST1285">#REF!</definedName>
    <definedName name="TEST1286">#REF!</definedName>
    <definedName name="TEST1287">#REF!</definedName>
    <definedName name="TEST1288">#REF!</definedName>
    <definedName name="TEST1289">#REF!</definedName>
    <definedName name="TEST129">#REF!</definedName>
    <definedName name="TEST1290">#REF!</definedName>
    <definedName name="TEST1291">#REF!</definedName>
    <definedName name="TEST1292">#REF!</definedName>
    <definedName name="TEST1293">#REF!</definedName>
    <definedName name="TEST1294">#REF!</definedName>
    <definedName name="TEST1295">#REF!</definedName>
    <definedName name="TEST1296">#REF!</definedName>
    <definedName name="TEST1297">#REF!</definedName>
    <definedName name="TEST1298">#REF!</definedName>
    <definedName name="TEST1299">#REF!</definedName>
    <definedName name="TEST13" localSheetId="4">#REF!</definedName>
    <definedName name="TEST13" localSheetId="5">#REF!</definedName>
    <definedName name="TEST13" localSheetId="6">#REF!</definedName>
    <definedName name="TEST13">#REF!</definedName>
    <definedName name="TEST130">#REF!</definedName>
    <definedName name="TEST1300">#REF!</definedName>
    <definedName name="TEST1301">#REF!</definedName>
    <definedName name="TEST1302">#REF!</definedName>
    <definedName name="TEST1303">#REF!</definedName>
    <definedName name="TEST1304">#REF!</definedName>
    <definedName name="TEST1305">#REF!</definedName>
    <definedName name="TEST1306">#REF!</definedName>
    <definedName name="TEST1307">#REF!</definedName>
    <definedName name="TEST1308">#REF!</definedName>
    <definedName name="TEST1309">#REF!</definedName>
    <definedName name="TEST131">#REF!</definedName>
    <definedName name="TEST1310">#REF!</definedName>
    <definedName name="TEST1311">#REF!</definedName>
    <definedName name="TEST1312">#REF!</definedName>
    <definedName name="TEST1313">#REF!</definedName>
    <definedName name="TEST1314">#REF!</definedName>
    <definedName name="TEST1315">#REF!</definedName>
    <definedName name="TEST1316">#REF!</definedName>
    <definedName name="TEST1317">#REF!</definedName>
    <definedName name="TEST1318">#REF!</definedName>
    <definedName name="TEST1319">#REF!</definedName>
    <definedName name="TEST132">#REF!</definedName>
    <definedName name="TEST1320">#REF!</definedName>
    <definedName name="TEST1321">#REF!</definedName>
    <definedName name="TEST1322">#REF!</definedName>
    <definedName name="TEST1323">#REF!</definedName>
    <definedName name="TEST1324">#REF!</definedName>
    <definedName name="TEST1325">#REF!</definedName>
    <definedName name="TEST1326">#REF!</definedName>
    <definedName name="TEST1327">#REF!</definedName>
    <definedName name="TEST1328">#REF!</definedName>
    <definedName name="TEST1329">#REF!</definedName>
    <definedName name="TEST133">#REF!</definedName>
    <definedName name="TEST1330">#REF!</definedName>
    <definedName name="TEST1331">#REF!</definedName>
    <definedName name="TEST1332">#REF!</definedName>
    <definedName name="TEST1333">#REF!</definedName>
    <definedName name="TEST1334">#REF!</definedName>
    <definedName name="TEST1335">#REF!</definedName>
    <definedName name="TEST1336">#REF!</definedName>
    <definedName name="TEST1337">#REF!</definedName>
    <definedName name="TEST1338">#REF!</definedName>
    <definedName name="TEST1339">#REF!</definedName>
    <definedName name="TEST134">#REF!</definedName>
    <definedName name="TEST1340">#REF!</definedName>
    <definedName name="TEST1341">#REF!</definedName>
    <definedName name="TEST1342">#REF!</definedName>
    <definedName name="TEST1343">#REF!</definedName>
    <definedName name="TEST1344">#REF!</definedName>
    <definedName name="TEST1345">#REF!</definedName>
    <definedName name="TEST1346">#REF!</definedName>
    <definedName name="TEST1347">#REF!</definedName>
    <definedName name="TEST1348">#REF!</definedName>
    <definedName name="TEST1349">#REF!</definedName>
    <definedName name="TEST135">#REF!</definedName>
    <definedName name="TEST1350">#REF!</definedName>
    <definedName name="TEST1351">#REF!</definedName>
    <definedName name="TEST1352">#REF!</definedName>
    <definedName name="TEST1353">#REF!</definedName>
    <definedName name="TEST1354">#REF!</definedName>
    <definedName name="TEST1355">#REF!</definedName>
    <definedName name="TEST1356">#REF!</definedName>
    <definedName name="TEST1357">#REF!</definedName>
    <definedName name="TEST1358">#REF!</definedName>
    <definedName name="TEST1359">#REF!</definedName>
    <definedName name="TEST136">#REF!</definedName>
    <definedName name="TEST1360">#REF!</definedName>
    <definedName name="TEST1361">#REF!</definedName>
    <definedName name="TEST1362">#REF!</definedName>
    <definedName name="TEST1363">#REF!</definedName>
    <definedName name="TEST1364">#REF!</definedName>
    <definedName name="TEST1365">#REF!</definedName>
    <definedName name="TEST1366">#REF!</definedName>
    <definedName name="TEST1367">#REF!</definedName>
    <definedName name="TEST1368">#REF!</definedName>
    <definedName name="TEST1369">#REF!</definedName>
    <definedName name="TEST137">#REF!</definedName>
    <definedName name="TEST1370">#REF!</definedName>
    <definedName name="TEST1371">#REF!</definedName>
    <definedName name="TEST1372">#REF!</definedName>
    <definedName name="TEST1373">#REF!</definedName>
    <definedName name="TEST1374">#REF!</definedName>
    <definedName name="TEST1375">#REF!</definedName>
    <definedName name="TEST1376">#REF!</definedName>
    <definedName name="TEST1377">#REF!</definedName>
    <definedName name="TEST1378">#REF!</definedName>
    <definedName name="TEST1379">#REF!</definedName>
    <definedName name="TEST138">#REF!</definedName>
    <definedName name="TEST1380">#REF!</definedName>
    <definedName name="TEST1381">#REF!</definedName>
    <definedName name="TEST1382">#REF!</definedName>
    <definedName name="TEST1383">#REF!</definedName>
    <definedName name="TEST1384">#REF!</definedName>
    <definedName name="TEST1385">#REF!</definedName>
    <definedName name="TEST1386">#REF!</definedName>
    <definedName name="TEST1387">#REF!</definedName>
    <definedName name="TEST1388">#REF!</definedName>
    <definedName name="TEST1389">#REF!</definedName>
    <definedName name="TEST139">#REF!</definedName>
    <definedName name="TEST1390">#REF!</definedName>
    <definedName name="TEST1391">#REF!</definedName>
    <definedName name="TEST1392">#REF!</definedName>
    <definedName name="TEST1393">#REF!</definedName>
    <definedName name="TEST1394">#REF!</definedName>
    <definedName name="TEST1395">#REF!</definedName>
    <definedName name="TEST1396">#REF!</definedName>
    <definedName name="TEST1397">#REF!</definedName>
    <definedName name="TEST1398">#REF!</definedName>
    <definedName name="TEST1399">#REF!</definedName>
    <definedName name="TEST14" localSheetId="4">#REF!</definedName>
    <definedName name="TEST14" localSheetId="5">#REF!</definedName>
    <definedName name="TEST14" localSheetId="6">#REF!</definedName>
    <definedName name="TEST14">#REF!</definedName>
    <definedName name="TEST140">#REF!</definedName>
    <definedName name="TEST1400">#REF!</definedName>
    <definedName name="TEST1401">#REF!</definedName>
    <definedName name="TEST1402">#REF!</definedName>
    <definedName name="TEST1403">#REF!</definedName>
    <definedName name="TEST1404">#REF!</definedName>
    <definedName name="TEST1405">#REF!</definedName>
    <definedName name="TEST1406">#REF!</definedName>
    <definedName name="TEST1407">#REF!</definedName>
    <definedName name="TEST1408">#REF!</definedName>
    <definedName name="TEST1409">#REF!</definedName>
    <definedName name="TEST141">#REF!</definedName>
    <definedName name="TEST1410">#REF!</definedName>
    <definedName name="TEST1411">#REF!</definedName>
    <definedName name="TEST1412">#REF!</definedName>
    <definedName name="TEST1413">#REF!</definedName>
    <definedName name="TEST1414">#REF!</definedName>
    <definedName name="TEST1415">#REF!</definedName>
    <definedName name="TEST1416">#REF!</definedName>
    <definedName name="TEST1417">#REF!</definedName>
    <definedName name="TEST1418">#REF!</definedName>
    <definedName name="TEST1419">#REF!</definedName>
    <definedName name="TEST142">#REF!</definedName>
    <definedName name="TEST1420">#REF!</definedName>
    <definedName name="TEST1421">#REF!</definedName>
    <definedName name="TEST1422">#REF!</definedName>
    <definedName name="TEST1423">#REF!</definedName>
    <definedName name="TEST1424">#REF!</definedName>
    <definedName name="TEST1425">#REF!</definedName>
    <definedName name="TEST1426">#REF!</definedName>
    <definedName name="TEST1427">#REF!</definedName>
    <definedName name="TEST1428">#REF!</definedName>
    <definedName name="TEST1429">#REF!</definedName>
    <definedName name="TEST143">#REF!</definedName>
    <definedName name="TEST1430">#REF!</definedName>
    <definedName name="TEST1431">#REF!</definedName>
    <definedName name="TEST1432">#REF!</definedName>
    <definedName name="TEST1433">#REF!</definedName>
    <definedName name="TEST1434">#REF!</definedName>
    <definedName name="TEST1435">#REF!</definedName>
    <definedName name="TEST1436">#REF!</definedName>
    <definedName name="TEST1437">#REF!</definedName>
    <definedName name="TEST1438">#REF!</definedName>
    <definedName name="TEST1439">#REF!</definedName>
    <definedName name="TEST144">#REF!</definedName>
    <definedName name="TEST1440">#REF!</definedName>
    <definedName name="TEST1441">#REF!</definedName>
    <definedName name="TEST1442">#REF!</definedName>
    <definedName name="TEST1443">#REF!</definedName>
    <definedName name="TEST1444">#REF!</definedName>
    <definedName name="TEST1445">#REF!</definedName>
    <definedName name="TEST1446">#REF!</definedName>
    <definedName name="TEST1447">#REF!</definedName>
    <definedName name="TEST1448">#REF!</definedName>
    <definedName name="TEST1449">#REF!</definedName>
    <definedName name="TEST145">#REF!</definedName>
    <definedName name="TEST1450">#REF!</definedName>
    <definedName name="TEST1451">#REF!</definedName>
    <definedName name="TEST1452">#REF!</definedName>
    <definedName name="TEST1453">#REF!</definedName>
    <definedName name="TEST1454">#REF!</definedName>
    <definedName name="TEST1455">#REF!</definedName>
    <definedName name="TEST1456">#REF!</definedName>
    <definedName name="TEST1457">#REF!</definedName>
    <definedName name="TEST1458">#REF!</definedName>
    <definedName name="TEST1459">#REF!</definedName>
    <definedName name="TEST146">#REF!</definedName>
    <definedName name="TEST1460">#REF!</definedName>
    <definedName name="TEST1461">#REF!</definedName>
    <definedName name="TEST1462">#REF!</definedName>
    <definedName name="TEST1463">#REF!</definedName>
    <definedName name="TEST1464">#REF!</definedName>
    <definedName name="TEST1465">#REF!</definedName>
    <definedName name="TEST1466">#REF!</definedName>
    <definedName name="TEST1467">#REF!</definedName>
    <definedName name="TEST1468">#REF!</definedName>
    <definedName name="TEST1469">#REF!</definedName>
    <definedName name="TEST147">#REF!</definedName>
    <definedName name="TEST1470">#REF!</definedName>
    <definedName name="TEST1471">#REF!</definedName>
    <definedName name="TEST1472">#REF!</definedName>
    <definedName name="TEST1473">#REF!</definedName>
    <definedName name="TEST1474">#REF!</definedName>
    <definedName name="TEST1475">#REF!</definedName>
    <definedName name="TEST1476">#REF!</definedName>
    <definedName name="TEST1477">#REF!</definedName>
    <definedName name="TEST1478">#REF!</definedName>
    <definedName name="TEST1479">#REF!</definedName>
    <definedName name="TEST148">#REF!</definedName>
    <definedName name="TEST1480">#REF!</definedName>
    <definedName name="TEST1481">#REF!</definedName>
    <definedName name="TEST1482">#REF!</definedName>
    <definedName name="TEST1483">#REF!</definedName>
    <definedName name="TEST1484">#REF!</definedName>
    <definedName name="TEST1485">#REF!</definedName>
    <definedName name="TEST1486">#REF!</definedName>
    <definedName name="TEST1487">#REF!</definedName>
    <definedName name="TEST1488">#REF!</definedName>
    <definedName name="TEST1489">#REF!</definedName>
    <definedName name="TEST149">#REF!</definedName>
    <definedName name="TEST1490">#REF!</definedName>
    <definedName name="TEST1491">#REF!</definedName>
    <definedName name="TEST1492">#REF!</definedName>
    <definedName name="TEST1493">#REF!</definedName>
    <definedName name="TEST1494">#REF!</definedName>
    <definedName name="TEST1495">#REF!</definedName>
    <definedName name="TEST1496">#REF!</definedName>
    <definedName name="TEST1497">#REF!</definedName>
    <definedName name="TEST1498">#REF!</definedName>
    <definedName name="TEST1499">#REF!</definedName>
    <definedName name="TEST15" localSheetId="4">#REF!</definedName>
    <definedName name="TEST15" localSheetId="5">#REF!</definedName>
    <definedName name="TEST15" localSheetId="6">#REF!</definedName>
    <definedName name="TEST15">#REF!</definedName>
    <definedName name="TEST150">#REF!</definedName>
    <definedName name="TEST1500">#REF!</definedName>
    <definedName name="TEST1501">#REF!</definedName>
    <definedName name="TEST1502">#REF!</definedName>
    <definedName name="TEST1503">#REF!</definedName>
    <definedName name="TEST1504">#REF!</definedName>
    <definedName name="TEST1505">#REF!</definedName>
    <definedName name="TEST1506">#REF!</definedName>
    <definedName name="TEST1507">#REF!</definedName>
    <definedName name="TEST1508">#REF!</definedName>
    <definedName name="TEST1509">#REF!</definedName>
    <definedName name="TEST151">#REF!</definedName>
    <definedName name="TEST1510">#REF!</definedName>
    <definedName name="TEST1511">#REF!</definedName>
    <definedName name="TEST1512">#REF!</definedName>
    <definedName name="TEST1513">#REF!</definedName>
    <definedName name="TEST1514">#REF!</definedName>
    <definedName name="TEST1515">#REF!</definedName>
    <definedName name="TEST1516">#REF!</definedName>
    <definedName name="TEST1517">#REF!</definedName>
    <definedName name="TEST1518">#REF!</definedName>
    <definedName name="TEST1519">#REF!</definedName>
    <definedName name="TEST152">#REF!</definedName>
    <definedName name="TEST1520">#REF!</definedName>
    <definedName name="TEST1521">#REF!</definedName>
    <definedName name="TEST1522">#REF!</definedName>
    <definedName name="TEST1523">#REF!</definedName>
    <definedName name="TEST1524">#REF!</definedName>
    <definedName name="TEST1525">#REF!</definedName>
    <definedName name="TEST1526">#REF!</definedName>
    <definedName name="TEST1527">#REF!</definedName>
    <definedName name="TEST1528">#REF!</definedName>
    <definedName name="TEST1529">#REF!</definedName>
    <definedName name="TEST153">#REF!</definedName>
    <definedName name="TEST1530">#REF!</definedName>
    <definedName name="TEST1531">#REF!</definedName>
    <definedName name="TEST1532">#REF!</definedName>
    <definedName name="TEST1533">#REF!</definedName>
    <definedName name="TEST1534">#REF!</definedName>
    <definedName name="TEST1535">#REF!</definedName>
    <definedName name="TEST1536">#REF!</definedName>
    <definedName name="TEST1537">#REF!</definedName>
    <definedName name="TEST1538">#REF!</definedName>
    <definedName name="TEST1539">#REF!</definedName>
    <definedName name="TEST154">#REF!</definedName>
    <definedName name="TEST1540">#REF!</definedName>
    <definedName name="TEST1541">#REF!</definedName>
    <definedName name="TEST1542">#REF!</definedName>
    <definedName name="TEST1543">#REF!</definedName>
    <definedName name="TEST1544">#REF!</definedName>
    <definedName name="TEST1545">#REF!</definedName>
    <definedName name="TEST1546">#REF!</definedName>
    <definedName name="TEST1547">#REF!</definedName>
    <definedName name="TEST1548">#REF!</definedName>
    <definedName name="TEST1549">#REF!</definedName>
    <definedName name="TEST155">#REF!</definedName>
    <definedName name="TEST1550">#REF!</definedName>
    <definedName name="TEST1551">#REF!</definedName>
    <definedName name="TEST1552">#REF!</definedName>
    <definedName name="TEST1553">#REF!</definedName>
    <definedName name="TEST1554">#REF!</definedName>
    <definedName name="TEST1555">#REF!</definedName>
    <definedName name="TEST1556">#REF!</definedName>
    <definedName name="TEST1557">#REF!</definedName>
    <definedName name="TEST1558">#REF!</definedName>
    <definedName name="TEST1559">#REF!</definedName>
    <definedName name="TEST156">#REF!</definedName>
    <definedName name="TEST1560">#REF!</definedName>
    <definedName name="TEST1561">#REF!</definedName>
    <definedName name="TEST1562">#REF!</definedName>
    <definedName name="TEST1563">#REF!</definedName>
    <definedName name="TEST1564">#REF!</definedName>
    <definedName name="TEST1565">#REF!</definedName>
    <definedName name="TEST1566">#REF!</definedName>
    <definedName name="TEST1567">#REF!</definedName>
    <definedName name="TEST1568">#REF!</definedName>
    <definedName name="TEST1569">#REF!</definedName>
    <definedName name="TEST157">#REF!</definedName>
    <definedName name="TEST1570">#REF!</definedName>
    <definedName name="TEST1571">#REF!</definedName>
    <definedName name="TEST1572">#REF!</definedName>
    <definedName name="TEST1573">#REF!</definedName>
    <definedName name="TEST1574">#REF!</definedName>
    <definedName name="TEST1575">#REF!</definedName>
    <definedName name="TEST1576">#REF!</definedName>
    <definedName name="TEST1577">#REF!</definedName>
    <definedName name="TEST1578">#REF!</definedName>
    <definedName name="TEST1579">#REF!</definedName>
    <definedName name="TEST158">#REF!</definedName>
    <definedName name="TEST1580">#REF!</definedName>
    <definedName name="TEST1581">#REF!</definedName>
    <definedName name="TEST1582">#REF!</definedName>
    <definedName name="TEST1583">#REF!</definedName>
    <definedName name="TEST1584">#REF!</definedName>
    <definedName name="TEST1585">#REF!</definedName>
    <definedName name="TEST1586">#REF!</definedName>
    <definedName name="TEST1587">#REF!</definedName>
    <definedName name="TEST1588">#REF!</definedName>
    <definedName name="TEST1589">#REF!</definedName>
    <definedName name="TEST159">#REF!</definedName>
    <definedName name="TEST1590">#REF!</definedName>
    <definedName name="TEST1591">#REF!</definedName>
    <definedName name="TEST1592">#REF!</definedName>
    <definedName name="TEST1593">#REF!</definedName>
    <definedName name="TEST1594">#REF!</definedName>
    <definedName name="TEST1595">#REF!</definedName>
    <definedName name="TEST1596">#REF!</definedName>
    <definedName name="TEST1597">#REF!</definedName>
    <definedName name="TEST1598">#REF!</definedName>
    <definedName name="TEST1599">#REF!</definedName>
    <definedName name="TEST16" localSheetId="4">#REF!</definedName>
    <definedName name="TEST16" localSheetId="5">#REF!</definedName>
    <definedName name="TEST16" localSheetId="6">#REF!</definedName>
    <definedName name="TEST16">#REF!</definedName>
    <definedName name="TEST160">#REF!</definedName>
    <definedName name="TEST1600">#REF!</definedName>
    <definedName name="TEST1601">#REF!</definedName>
    <definedName name="TEST1602">#REF!</definedName>
    <definedName name="TEST1603">#REF!</definedName>
    <definedName name="TEST1604">#REF!</definedName>
    <definedName name="TEST1605">#REF!</definedName>
    <definedName name="TEST1606">#REF!</definedName>
    <definedName name="TEST1607">#REF!</definedName>
    <definedName name="TEST1608">#REF!</definedName>
    <definedName name="TEST1609">#REF!</definedName>
    <definedName name="TEST161">#REF!</definedName>
    <definedName name="TEST1610">#REF!</definedName>
    <definedName name="TEST1611">#REF!</definedName>
    <definedName name="TEST1612">#REF!</definedName>
    <definedName name="TEST1613">#REF!</definedName>
    <definedName name="TEST1614">#REF!</definedName>
    <definedName name="TEST1615">#REF!</definedName>
    <definedName name="TEST1616">#REF!</definedName>
    <definedName name="TEST1617">#REF!</definedName>
    <definedName name="TEST1618">#REF!</definedName>
    <definedName name="TEST1619">#REF!</definedName>
    <definedName name="TEST162">#REF!</definedName>
    <definedName name="TEST1620">#REF!</definedName>
    <definedName name="TEST1621">#REF!</definedName>
    <definedName name="TEST1622">#REF!</definedName>
    <definedName name="TEST1623">#REF!</definedName>
    <definedName name="TEST1624">#REF!</definedName>
    <definedName name="TEST1625">#REF!</definedName>
    <definedName name="TEST1626">#REF!</definedName>
    <definedName name="TEST1627">#REF!</definedName>
    <definedName name="TEST1628">#REF!</definedName>
    <definedName name="TEST1629">#REF!</definedName>
    <definedName name="TEST163">#REF!</definedName>
    <definedName name="TEST1630">#REF!</definedName>
    <definedName name="TEST1631">#REF!</definedName>
    <definedName name="TEST1632">#REF!</definedName>
    <definedName name="TEST1633">#REF!</definedName>
    <definedName name="TEST1634">#REF!</definedName>
    <definedName name="TEST1635">#REF!</definedName>
    <definedName name="TEST1636">#REF!</definedName>
    <definedName name="TEST1637">#REF!</definedName>
    <definedName name="TEST1638">#REF!</definedName>
    <definedName name="TEST1639">#REF!</definedName>
    <definedName name="TEST164">#REF!</definedName>
    <definedName name="TEST1640">#REF!</definedName>
    <definedName name="TEST1641">#REF!</definedName>
    <definedName name="TEST1642">#REF!</definedName>
    <definedName name="TEST1643">#REF!</definedName>
    <definedName name="TEST1644">#REF!</definedName>
    <definedName name="TEST1645">#REF!</definedName>
    <definedName name="TEST1646">#REF!</definedName>
    <definedName name="TEST1647">#REF!</definedName>
    <definedName name="TEST1648">#REF!</definedName>
    <definedName name="TEST1649">#REF!</definedName>
    <definedName name="TEST165">#REF!</definedName>
    <definedName name="TEST1650">#REF!</definedName>
    <definedName name="TEST1651">#REF!</definedName>
    <definedName name="TEST1652">#REF!</definedName>
    <definedName name="TEST1653">#REF!</definedName>
    <definedName name="TEST1654">#REF!</definedName>
    <definedName name="TEST1655">#REF!</definedName>
    <definedName name="TEST1656">#REF!</definedName>
    <definedName name="TEST1657">#REF!</definedName>
    <definedName name="TEST1658">#REF!</definedName>
    <definedName name="TEST1659">#REF!</definedName>
    <definedName name="TEST166">#REF!</definedName>
    <definedName name="TEST1660">#REF!</definedName>
    <definedName name="TEST1661">#REF!</definedName>
    <definedName name="TEST1662">#REF!</definedName>
    <definedName name="TEST1663">#REF!</definedName>
    <definedName name="TEST1664">#REF!</definedName>
    <definedName name="TEST1665">#REF!</definedName>
    <definedName name="TEST1666">#REF!</definedName>
    <definedName name="TEST1667">#REF!</definedName>
    <definedName name="TEST1668">#REF!</definedName>
    <definedName name="TEST1669">#REF!</definedName>
    <definedName name="TEST167">#REF!</definedName>
    <definedName name="TEST1670">#REF!</definedName>
    <definedName name="TEST1671">#REF!</definedName>
    <definedName name="TEST1672">#REF!</definedName>
    <definedName name="TEST1673">#REF!</definedName>
    <definedName name="TEST1674">#REF!</definedName>
    <definedName name="TEST1675">#REF!</definedName>
    <definedName name="TEST1676">#REF!</definedName>
    <definedName name="TEST1677">#REF!</definedName>
    <definedName name="TEST1678">#REF!</definedName>
    <definedName name="TEST1679">#REF!</definedName>
    <definedName name="TEST168">#REF!</definedName>
    <definedName name="TEST1680">#REF!</definedName>
    <definedName name="TEST1681">#REF!</definedName>
    <definedName name="TEST1682">#REF!</definedName>
    <definedName name="TEST1683">#REF!</definedName>
    <definedName name="TEST1684">#REF!</definedName>
    <definedName name="TEST1685">#REF!</definedName>
    <definedName name="TEST1686">#REF!</definedName>
    <definedName name="TEST1687">#REF!</definedName>
    <definedName name="TEST1688">#REF!</definedName>
    <definedName name="TEST1689">#REF!</definedName>
    <definedName name="TEST169">#REF!</definedName>
    <definedName name="TEST1690">#REF!</definedName>
    <definedName name="TEST1691">#REF!</definedName>
    <definedName name="TEST1692">#REF!</definedName>
    <definedName name="TEST1693">#REF!</definedName>
    <definedName name="TEST1694">#REF!</definedName>
    <definedName name="TEST1695">#REF!</definedName>
    <definedName name="TEST1696">#REF!</definedName>
    <definedName name="TEST1697">#REF!</definedName>
    <definedName name="TEST1698">#REF!</definedName>
    <definedName name="TEST1699">#REF!</definedName>
    <definedName name="TEST17" localSheetId="4">#REF!</definedName>
    <definedName name="TEST17" localSheetId="5">#REF!</definedName>
    <definedName name="TEST17" localSheetId="6">#REF!</definedName>
    <definedName name="TEST17">#REF!</definedName>
    <definedName name="TEST170">#REF!</definedName>
    <definedName name="TEST1700">#REF!</definedName>
    <definedName name="TEST1701">#REF!</definedName>
    <definedName name="TEST1702">#REF!</definedName>
    <definedName name="TEST1703">#REF!</definedName>
    <definedName name="TEST1704">#REF!</definedName>
    <definedName name="TEST1705">#REF!</definedName>
    <definedName name="TEST1706">#REF!</definedName>
    <definedName name="TEST1707">#REF!</definedName>
    <definedName name="TEST1708">#REF!</definedName>
    <definedName name="TEST1709">#REF!</definedName>
    <definedName name="TEST171">#REF!</definedName>
    <definedName name="TEST1710">#REF!</definedName>
    <definedName name="TEST1711">#REF!</definedName>
    <definedName name="TEST1712">#REF!</definedName>
    <definedName name="TEST1713">#REF!</definedName>
    <definedName name="TEST1714">#REF!</definedName>
    <definedName name="TEST1715">#REF!</definedName>
    <definedName name="TEST1716">#REF!</definedName>
    <definedName name="TEST1717">#REF!</definedName>
    <definedName name="TEST1718">#REF!</definedName>
    <definedName name="TEST1719">#REF!</definedName>
    <definedName name="TEST172">#REF!</definedName>
    <definedName name="TEST1720">#REF!</definedName>
    <definedName name="TEST1721">#REF!</definedName>
    <definedName name="TEST1722">#REF!</definedName>
    <definedName name="TEST1723">#REF!</definedName>
    <definedName name="TEST1724">#REF!</definedName>
    <definedName name="TEST1725">#REF!</definedName>
    <definedName name="TEST1726">#REF!</definedName>
    <definedName name="TEST1727">#REF!</definedName>
    <definedName name="TEST1728">#REF!</definedName>
    <definedName name="TEST1729">#REF!</definedName>
    <definedName name="TEST173">#REF!</definedName>
    <definedName name="TEST1730">#REF!</definedName>
    <definedName name="TEST1731">#REF!</definedName>
    <definedName name="TEST1732">#REF!</definedName>
    <definedName name="TEST1733">#REF!</definedName>
    <definedName name="TEST1734">#REF!</definedName>
    <definedName name="TEST1735">#REF!</definedName>
    <definedName name="TEST1736">#REF!</definedName>
    <definedName name="TEST1737">#REF!</definedName>
    <definedName name="TEST1738">#REF!</definedName>
    <definedName name="TEST1739">#REF!</definedName>
    <definedName name="TEST174">#REF!</definedName>
    <definedName name="TEST1740">#REF!</definedName>
    <definedName name="TEST1741">#REF!</definedName>
    <definedName name="TEST1742">#REF!</definedName>
    <definedName name="TEST1743">#REF!</definedName>
    <definedName name="TEST1744">#REF!</definedName>
    <definedName name="TEST1745">#REF!</definedName>
    <definedName name="TEST1746">#REF!</definedName>
    <definedName name="TEST1747">#REF!</definedName>
    <definedName name="TEST1748">#REF!</definedName>
    <definedName name="TEST1749">#REF!</definedName>
    <definedName name="TEST175">#REF!</definedName>
    <definedName name="TEST1750">#REF!</definedName>
    <definedName name="TEST1751">#REF!</definedName>
    <definedName name="TEST1752">#REF!</definedName>
    <definedName name="TEST1753">#REF!</definedName>
    <definedName name="TEST1754">#REF!</definedName>
    <definedName name="TEST1755">#REF!</definedName>
    <definedName name="TEST1756">#REF!</definedName>
    <definedName name="TEST1757">#REF!</definedName>
    <definedName name="TEST1758">#REF!</definedName>
    <definedName name="TEST1759">#REF!</definedName>
    <definedName name="TEST176">#REF!</definedName>
    <definedName name="TEST1760">#REF!</definedName>
    <definedName name="TEST1761">#REF!</definedName>
    <definedName name="TEST1762">#REF!</definedName>
    <definedName name="TEST1763">#REF!</definedName>
    <definedName name="TEST1764">#REF!</definedName>
    <definedName name="TEST1765">#REF!</definedName>
    <definedName name="TEST1766">#REF!</definedName>
    <definedName name="TEST1767">#REF!</definedName>
    <definedName name="TEST1768">#REF!</definedName>
    <definedName name="TEST1769">#REF!</definedName>
    <definedName name="TEST177">#REF!</definedName>
    <definedName name="TEST1770">#REF!</definedName>
    <definedName name="TEST1771">#REF!</definedName>
    <definedName name="TEST1772">#REF!</definedName>
    <definedName name="TEST1773">#REF!</definedName>
    <definedName name="TEST1774">#REF!</definedName>
    <definedName name="TEST1775">#REF!</definedName>
    <definedName name="TEST1776">#REF!</definedName>
    <definedName name="TEST1777">#REF!</definedName>
    <definedName name="TEST1778">#REF!</definedName>
    <definedName name="TEST1779">#REF!</definedName>
    <definedName name="TEST178">#REF!</definedName>
    <definedName name="TEST1780">#REF!</definedName>
    <definedName name="TEST1781">#REF!</definedName>
    <definedName name="TEST1782">#REF!</definedName>
    <definedName name="TEST1783">#REF!</definedName>
    <definedName name="TEST1784">#REF!</definedName>
    <definedName name="TEST1785">#REF!</definedName>
    <definedName name="TEST1786">#REF!</definedName>
    <definedName name="TEST1787">#REF!</definedName>
    <definedName name="TEST1788">#REF!</definedName>
    <definedName name="TEST1789">#REF!</definedName>
    <definedName name="TEST179">#REF!</definedName>
    <definedName name="TEST1790">#REF!</definedName>
    <definedName name="TEST1791">#REF!</definedName>
    <definedName name="TEST1792">#REF!</definedName>
    <definedName name="TEST1793">#REF!</definedName>
    <definedName name="TEST1794">#REF!</definedName>
    <definedName name="TEST1795">#REF!</definedName>
    <definedName name="TEST1796">#REF!</definedName>
    <definedName name="TEST1797">#REF!</definedName>
    <definedName name="TEST1798">#REF!</definedName>
    <definedName name="TEST1799">#REF!</definedName>
    <definedName name="TEST18" localSheetId="4">#REF!</definedName>
    <definedName name="TEST18" localSheetId="5">#REF!</definedName>
    <definedName name="TEST18" localSheetId="6">#REF!</definedName>
    <definedName name="TEST18">#REF!</definedName>
    <definedName name="TEST180">#REF!</definedName>
    <definedName name="TEST1800">#REF!</definedName>
    <definedName name="TEST1801">#REF!</definedName>
    <definedName name="TEST1802">#REF!</definedName>
    <definedName name="TEST1803">#REF!</definedName>
    <definedName name="TEST1804">#REF!</definedName>
    <definedName name="TEST1805">#REF!</definedName>
    <definedName name="TEST1806">#REF!</definedName>
    <definedName name="TEST1807">#REF!</definedName>
    <definedName name="TEST1808">#REF!</definedName>
    <definedName name="TEST1809">#REF!</definedName>
    <definedName name="TEST181">#REF!</definedName>
    <definedName name="TEST1810">#REF!</definedName>
    <definedName name="TEST1811">#REF!</definedName>
    <definedName name="TEST1812">#REF!</definedName>
    <definedName name="TEST1813">#REF!</definedName>
    <definedName name="TEST1814">#REF!</definedName>
    <definedName name="TEST1815">#REF!</definedName>
    <definedName name="TEST1816">#REF!</definedName>
    <definedName name="TEST1817">#REF!</definedName>
    <definedName name="TEST1818">#REF!</definedName>
    <definedName name="TEST1819">#REF!</definedName>
    <definedName name="TEST182">#REF!</definedName>
    <definedName name="TEST1820">#REF!</definedName>
    <definedName name="TEST1821">#REF!</definedName>
    <definedName name="TEST1822">#REF!</definedName>
    <definedName name="TEST1823">#REF!</definedName>
    <definedName name="TEST1824">#REF!</definedName>
    <definedName name="TEST1825">#REF!</definedName>
    <definedName name="TEST1826">#REF!</definedName>
    <definedName name="TEST1827">#REF!</definedName>
    <definedName name="TEST1828">#REF!</definedName>
    <definedName name="TEST1829">#REF!</definedName>
    <definedName name="TEST183">#REF!</definedName>
    <definedName name="TEST1830">#REF!</definedName>
    <definedName name="TEST1831">#REF!</definedName>
    <definedName name="TEST1832">#REF!</definedName>
    <definedName name="TEST1833">#REF!</definedName>
    <definedName name="TEST1834">#REF!</definedName>
    <definedName name="TEST1835">#REF!</definedName>
    <definedName name="TEST1836">#REF!</definedName>
    <definedName name="TEST1837">#REF!</definedName>
    <definedName name="TEST1838">#REF!</definedName>
    <definedName name="TEST1839">#REF!</definedName>
    <definedName name="TEST184">#REF!</definedName>
    <definedName name="TEST1840">#REF!</definedName>
    <definedName name="TEST1841">#REF!</definedName>
    <definedName name="TEST1842">#REF!</definedName>
    <definedName name="TEST1843">#REF!</definedName>
    <definedName name="TEST1844">#REF!</definedName>
    <definedName name="TEST1845">#REF!</definedName>
    <definedName name="TEST1846">#REF!</definedName>
    <definedName name="TEST1847">#REF!</definedName>
    <definedName name="TEST1848">#REF!</definedName>
    <definedName name="TEST1849">#REF!</definedName>
    <definedName name="TEST185">#REF!</definedName>
    <definedName name="TEST1850">#REF!</definedName>
    <definedName name="TEST1851">#REF!</definedName>
    <definedName name="TEST1852">#REF!</definedName>
    <definedName name="TEST1853">#REF!</definedName>
    <definedName name="TEST1854">#REF!</definedName>
    <definedName name="TEST1855">#REF!</definedName>
    <definedName name="TEST1856">#REF!</definedName>
    <definedName name="TEST1857">#REF!</definedName>
    <definedName name="TEST1858">#REF!</definedName>
    <definedName name="TEST1859">#REF!</definedName>
    <definedName name="TEST186">#REF!</definedName>
    <definedName name="TEST1860">#REF!</definedName>
    <definedName name="TEST1861">#REF!</definedName>
    <definedName name="TEST1862">#REF!</definedName>
    <definedName name="TEST1863">#REF!</definedName>
    <definedName name="TEST1864">#REF!</definedName>
    <definedName name="TEST1865">#REF!</definedName>
    <definedName name="TEST1866">#REF!</definedName>
    <definedName name="TEST1867">#REF!</definedName>
    <definedName name="TEST1868">#REF!</definedName>
    <definedName name="TEST1869">#REF!</definedName>
    <definedName name="TEST187">#REF!</definedName>
    <definedName name="TEST1870">#REF!</definedName>
    <definedName name="TEST1871">#REF!</definedName>
    <definedName name="TEST1872">#REF!</definedName>
    <definedName name="TEST1873">#REF!</definedName>
    <definedName name="TEST1874">#REF!</definedName>
    <definedName name="TEST1875">#REF!</definedName>
    <definedName name="TEST1876">#REF!</definedName>
    <definedName name="TEST1877">#REF!</definedName>
    <definedName name="TEST1878">#REF!</definedName>
    <definedName name="TEST1879">#REF!</definedName>
    <definedName name="TEST188">#REF!</definedName>
    <definedName name="TEST1880">#REF!</definedName>
    <definedName name="TEST1881">#REF!</definedName>
    <definedName name="TEST1882">#REF!</definedName>
    <definedName name="TEST1883">#REF!</definedName>
    <definedName name="TEST1884">#REF!</definedName>
    <definedName name="TEST1885">#REF!</definedName>
    <definedName name="TEST1886">#REF!</definedName>
    <definedName name="TEST1887">#REF!</definedName>
    <definedName name="TEST1888">#REF!</definedName>
    <definedName name="TEST1889">#REF!</definedName>
    <definedName name="TEST189">#REF!</definedName>
    <definedName name="TEST1890">#REF!</definedName>
    <definedName name="TEST1891">#REF!</definedName>
    <definedName name="TEST1892">#REF!</definedName>
    <definedName name="TEST1893">#REF!</definedName>
    <definedName name="TEST1894">#REF!</definedName>
    <definedName name="TEST1895">#REF!</definedName>
    <definedName name="TEST1896">#REF!</definedName>
    <definedName name="TEST19" localSheetId="4">#REF!</definedName>
    <definedName name="TEST19" localSheetId="5">#REF!</definedName>
    <definedName name="TEST19" localSheetId="6">#REF!</definedName>
    <definedName name="TEST19">#REF!</definedName>
    <definedName name="TEST190">#REF!</definedName>
    <definedName name="TEST191">#REF!</definedName>
    <definedName name="TEST192">#REF!</definedName>
    <definedName name="TEST193">#REF!</definedName>
    <definedName name="TEST194">#REF!</definedName>
    <definedName name="TEST195">#REF!</definedName>
    <definedName name="TEST196">#REF!</definedName>
    <definedName name="TEST197">#REF!</definedName>
    <definedName name="TEST198">#REF!</definedName>
    <definedName name="TEST199">#REF!</definedName>
    <definedName name="TEST2" localSheetId="4">#REF!</definedName>
    <definedName name="TEST2" localSheetId="5">#REF!</definedName>
    <definedName name="TEST2" localSheetId="6">#REF!</definedName>
    <definedName name="TEST2">#REF!</definedName>
    <definedName name="TEST20" localSheetId="4">#REF!</definedName>
    <definedName name="TEST20" localSheetId="5">#REF!</definedName>
    <definedName name="TEST20" localSheetId="6">#REF!</definedName>
    <definedName name="TEST20">#REF!</definedName>
    <definedName name="TEST200">#REF!</definedName>
    <definedName name="TEST201">#REF!</definedName>
    <definedName name="TEST202">#REF!</definedName>
    <definedName name="TEST203">#REF!</definedName>
    <definedName name="TEST204">#REF!</definedName>
    <definedName name="TEST205">#REF!</definedName>
    <definedName name="TEST206">#REF!</definedName>
    <definedName name="TEST207">#REF!</definedName>
    <definedName name="TEST208">#REF!</definedName>
    <definedName name="TEST209">#REF!</definedName>
    <definedName name="TEST21" localSheetId="4">#REF!</definedName>
    <definedName name="TEST21" localSheetId="5">#REF!</definedName>
    <definedName name="TEST21" localSheetId="6">#REF!</definedName>
    <definedName name="TEST21">#REF!</definedName>
    <definedName name="TEST210">#REF!</definedName>
    <definedName name="TEST211">#REF!</definedName>
    <definedName name="TEST212">#REF!</definedName>
    <definedName name="TEST213">#REF!</definedName>
    <definedName name="TEST214">#REF!</definedName>
    <definedName name="TEST215">#REF!</definedName>
    <definedName name="TEST216">#REF!</definedName>
    <definedName name="TEST217">#REF!</definedName>
    <definedName name="TEST218">#REF!</definedName>
    <definedName name="TEST219">#REF!</definedName>
    <definedName name="TEST22" localSheetId="4">#REF!</definedName>
    <definedName name="TEST22" localSheetId="5">#REF!</definedName>
    <definedName name="TEST22" localSheetId="6">#REF!</definedName>
    <definedName name="TEST22">#REF!</definedName>
    <definedName name="TEST220">#REF!</definedName>
    <definedName name="TEST221">#REF!</definedName>
    <definedName name="TEST222">#REF!</definedName>
    <definedName name="TEST223">#REF!</definedName>
    <definedName name="TEST224">#REF!</definedName>
    <definedName name="TEST225">#REF!</definedName>
    <definedName name="TEST226">#REF!</definedName>
    <definedName name="TEST227">#REF!</definedName>
    <definedName name="TEST228">#REF!</definedName>
    <definedName name="TEST229">#REF!</definedName>
    <definedName name="TEST23" localSheetId="4">#REF!</definedName>
    <definedName name="TEST23" localSheetId="5">#REF!</definedName>
    <definedName name="TEST23" localSheetId="6">#REF!</definedName>
    <definedName name="TEST23">#REF!</definedName>
    <definedName name="TEST230">#REF!</definedName>
    <definedName name="TEST231">#REF!</definedName>
    <definedName name="TEST232">#REF!</definedName>
    <definedName name="TEST233">#REF!</definedName>
    <definedName name="TEST234">#REF!</definedName>
    <definedName name="TEST235">#REF!</definedName>
    <definedName name="TEST236">#REF!</definedName>
    <definedName name="TEST237">#REF!</definedName>
    <definedName name="TEST238">#REF!</definedName>
    <definedName name="TEST239">#REF!</definedName>
    <definedName name="TEST24" localSheetId="4">#REF!</definedName>
    <definedName name="TEST24" localSheetId="5">#REF!</definedName>
    <definedName name="TEST24" localSheetId="6">#REF!</definedName>
    <definedName name="TEST24">#REF!</definedName>
    <definedName name="TEST240">#REF!</definedName>
    <definedName name="TEST241">#REF!</definedName>
    <definedName name="TEST242">#REF!</definedName>
    <definedName name="TEST243">#REF!</definedName>
    <definedName name="TEST244">#REF!</definedName>
    <definedName name="TEST245">#REF!</definedName>
    <definedName name="TEST246">#REF!</definedName>
    <definedName name="TEST247">#REF!</definedName>
    <definedName name="TEST248">#REF!</definedName>
    <definedName name="TEST249">#REF!</definedName>
    <definedName name="TEST25" localSheetId="4">#REF!</definedName>
    <definedName name="TEST25" localSheetId="5">#REF!</definedName>
    <definedName name="TEST25" localSheetId="6">#REF!</definedName>
    <definedName name="TEST25">#REF!</definedName>
    <definedName name="TEST250">#REF!</definedName>
    <definedName name="TEST251">#REF!</definedName>
    <definedName name="TEST252">#REF!</definedName>
    <definedName name="TEST253">#REF!</definedName>
    <definedName name="TEST254">#REF!</definedName>
    <definedName name="TEST255">#REF!</definedName>
    <definedName name="TEST256">#REF!</definedName>
    <definedName name="TEST257">#REF!</definedName>
    <definedName name="TEST258">#REF!</definedName>
    <definedName name="TEST259">#REF!</definedName>
    <definedName name="TEST26" localSheetId="4">#REF!</definedName>
    <definedName name="TEST26" localSheetId="5">#REF!</definedName>
    <definedName name="TEST26" localSheetId="6">#REF!</definedName>
    <definedName name="TEST26">#REF!</definedName>
    <definedName name="TEST260">#REF!</definedName>
    <definedName name="TEST261">#REF!</definedName>
    <definedName name="TEST262">#REF!</definedName>
    <definedName name="TEST263">#REF!</definedName>
    <definedName name="TEST264">#REF!</definedName>
    <definedName name="TEST265">#REF!</definedName>
    <definedName name="TEST266">#REF!</definedName>
    <definedName name="TEST267">#REF!</definedName>
    <definedName name="TEST268">#REF!</definedName>
    <definedName name="TEST269">#REF!</definedName>
    <definedName name="TEST27" localSheetId="4">#REF!</definedName>
    <definedName name="TEST27" localSheetId="5">#REF!</definedName>
    <definedName name="TEST27" localSheetId="6">#REF!</definedName>
    <definedName name="TEST27">#REF!</definedName>
    <definedName name="TEST270">#REF!</definedName>
    <definedName name="TEST271">#REF!</definedName>
    <definedName name="TEST272">#REF!</definedName>
    <definedName name="TEST273">#REF!</definedName>
    <definedName name="TEST274">#REF!</definedName>
    <definedName name="TEST275">#REF!</definedName>
    <definedName name="TEST276">#REF!</definedName>
    <definedName name="TEST277">#REF!</definedName>
    <definedName name="TEST278">#REF!</definedName>
    <definedName name="TEST279">#REF!</definedName>
    <definedName name="TEST28" localSheetId="4">#REF!</definedName>
    <definedName name="TEST28" localSheetId="5">#REF!</definedName>
    <definedName name="TEST28" localSheetId="6">#REF!</definedName>
    <definedName name="TEST28">#REF!</definedName>
    <definedName name="TEST280">#REF!</definedName>
    <definedName name="TEST281">#REF!</definedName>
    <definedName name="TEST282">#REF!</definedName>
    <definedName name="TEST283">#REF!</definedName>
    <definedName name="TEST284">#REF!</definedName>
    <definedName name="TEST285">#REF!</definedName>
    <definedName name="TEST286">#REF!</definedName>
    <definedName name="TEST287">#REF!</definedName>
    <definedName name="TEST288">#REF!</definedName>
    <definedName name="TEST289">#REF!</definedName>
    <definedName name="TEST29" localSheetId="4">#REF!</definedName>
    <definedName name="TEST29" localSheetId="5">#REF!</definedName>
    <definedName name="TEST29" localSheetId="6">#REF!</definedName>
    <definedName name="TEST29">#REF!</definedName>
    <definedName name="TEST290">#REF!</definedName>
    <definedName name="TEST291">#REF!</definedName>
    <definedName name="TEST292">#REF!</definedName>
    <definedName name="TEST293">#REF!</definedName>
    <definedName name="TEST294">#REF!</definedName>
    <definedName name="TEST295">#REF!</definedName>
    <definedName name="TEST296">#REF!</definedName>
    <definedName name="TEST297">#REF!</definedName>
    <definedName name="TEST298">#REF!</definedName>
    <definedName name="TEST299">#REF!</definedName>
    <definedName name="TEST3" localSheetId="4">#REF!</definedName>
    <definedName name="TEST3" localSheetId="5">#REF!</definedName>
    <definedName name="TEST3" localSheetId="6">#REF!</definedName>
    <definedName name="TEST3">#REF!</definedName>
    <definedName name="TEST30" localSheetId="4">#REF!</definedName>
    <definedName name="TEST30" localSheetId="5">#REF!</definedName>
    <definedName name="TEST30" localSheetId="6">#REF!</definedName>
    <definedName name="TEST30">#REF!</definedName>
    <definedName name="TEST300">#REF!</definedName>
    <definedName name="TEST301">#REF!</definedName>
    <definedName name="TEST302">#REF!</definedName>
    <definedName name="TEST303">#REF!</definedName>
    <definedName name="TEST304">#REF!</definedName>
    <definedName name="TEST305">#REF!</definedName>
    <definedName name="TEST306">#REF!</definedName>
    <definedName name="TEST307">#REF!</definedName>
    <definedName name="TEST308">#REF!</definedName>
    <definedName name="TEST309">#REF!</definedName>
    <definedName name="TEST31" localSheetId="4">#REF!</definedName>
    <definedName name="TEST31" localSheetId="5">#REF!</definedName>
    <definedName name="TEST31" localSheetId="6">#REF!</definedName>
    <definedName name="TEST31">#REF!</definedName>
    <definedName name="TEST310">#REF!</definedName>
    <definedName name="TEST311">#REF!</definedName>
    <definedName name="TEST312">#REF!</definedName>
    <definedName name="TEST313">#REF!</definedName>
    <definedName name="TEST314">#REF!</definedName>
    <definedName name="TEST315">#REF!</definedName>
    <definedName name="TEST316">#REF!</definedName>
    <definedName name="TEST317">#REF!</definedName>
    <definedName name="TEST318">#REF!</definedName>
    <definedName name="TEST319">#REF!</definedName>
    <definedName name="TEST32" localSheetId="4">#REF!</definedName>
    <definedName name="TEST32" localSheetId="5">#REF!</definedName>
    <definedName name="TEST32" localSheetId="6">#REF!</definedName>
    <definedName name="TEST32">#REF!</definedName>
    <definedName name="TEST320">#REF!</definedName>
    <definedName name="TEST321">#REF!</definedName>
    <definedName name="TEST322">#REF!</definedName>
    <definedName name="TEST323">#REF!</definedName>
    <definedName name="TEST324">#REF!</definedName>
    <definedName name="TEST325">#REF!</definedName>
    <definedName name="TEST326">#REF!</definedName>
    <definedName name="TEST327">#REF!</definedName>
    <definedName name="TEST328">#REF!</definedName>
    <definedName name="TEST329">#REF!</definedName>
    <definedName name="TEST33" localSheetId="4">#REF!</definedName>
    <definedName name="TEST33" localSheetId="5">#REF!</definedName>
    <definedName name="TEST33" localSheetId="6">#REF!</definedName>
    <definedName name="TEST33">#REF!</definedName>
    <definedName name="TEST330">#REF!</definedName>
    <definedName name="TEST331">#REF!</definedName>
    <definedName name="TEST332">#REF!</definedName>
    <definedName name="TEST333">#REF!</definedName>
    <definedName name="TEST334">#REF!</definedName>
    <definedName name="TEST335">#REF!</definedName>
    <definedName name="TEST336">#REF!</definedName>
    <definedName name="TEST337">#REF!</definedName>
    <definedName name="TEST338">#REF!</definedName>
    <definedName name="TEST339">#REF!</definedName>
    <definedName name="TEST34" localSheetId="4">#REF!</definedName>
    <definedName name="TEST34" localSheetId="5">#REF!</definedName>
    <definedName name="TEST34" localSheetId="6">#REF!</definedName>
    <definedName name="TEST34">#REF!</definedName>
    <definedName name="TEST340">#REF!</definedName>
    <definedName name="TEST341">#REF!</definedName>
    <definedName name="TEST342">#REF!</definedName>
    <definedName name="TEST343">#REF!</definedName>
    <definedName name="TEST344">#REF!</definedName>
    <definedName name="TEST345">#REF!</definedName>
    <definedName name="TEST346">#REF!</definedName>
    <definedName name="TEST347">#REF!</definedName>
    <definedName name="TEST348">#REF!</definedName>
    <definedName name="TEST349">#REF!</definedName>
    <definedName name="TEST35" localSheetId="4">#REF!</definedName>
    <definedName name="TEST35" localSheetId="5">#REF!</definedName>
    <definedName name="TEST35" localSheetId="6">#REF!</definedName>
    <definedName name="TEST35">#REF!</definedName>
    <definedName name="TEST350">#REF!</definedName>
    <definedName name="TEST351">#REF!</definedName>
    <definedName name="TEST352">#REF!</definedName>
    <definedName name="TEST353">#REF!</definedName>
    <definedName name="TEST354">#REF!</definedName>
    <definedName name="TEST355">#REF!</definedName>
    <definedName name="TEST356">#REF!</definedName>
    <definedName name="TEST357">#REF!</definedName>
    <definedName name="TEST358">#REF!</definedName>
    <definedName name="TEST359">#REF!</definedName>
    <definedName name="TEST36" localSheetId="4">#REF!</definedName>
    <definedName name="TEST36" localSheetId="5">#REF!</definedName>
    <definedName name="TEST36" localSheetId="6">#REF!</definedName>
    <definedName name="TEST36">#REF!</definedName>
    <definedName name="TEST360">#REF!</definedName>
    <definedName name="TEST361">#REF!</definedName>
    <definedName name="TEST362">#REF!</definedName>
    <definedName name="TEST363">#REF!</definedName>
    <definedName name="TEST364">#REF!</definedName>
    <definedName name="TEST365">#REF!</definedName>
    <definedName name="TEST366">#REF!</definedName>
    <definedName name="TEST367">#REF!</definedName>
    <definedName name="TEST368">#REF!</definedName>
    <definedName name="TEST369">#REF!</definedName>
    <definedName name="TEST37" localSheetId="4">#REF!</definedName>
    <definedName name="TEST37" localSheetId="5">#REF!</definedName>
    <definedName name="TEST37" localSheetId="6">#REF!</definedName>
    <definedName name="TEST37">#REF!</definedName>
    <definedName name="TEST370">#REF!</definedName>
    <definedName name="TEST371">#REF!</definedName>
    <definedName name="TEST372">#REF!</definedName>
    <definedName name="TEST373">#REF!</definedName>
    <definedName name="TEST374">#REF!</definedName>
    <definedName name="TEST375">#REF!</definedName>
    <definedName name="TEST376">#REF!</definedName>
    <definedName name="TEST377">#REF!</definedName>
    <definedName name="TEST378">#REF!</definedName>
    <definedName name="TEST379">#REF!</definedName>
    <definedName name="TEST38" localSheetId="4">#REF!</definedName>
    <definedName name="TEST38" localSheetId="5">#REF!</definedName>
    <definedName name="TEST38" localSheetId="6">#REF!</definedName>
    <definedName name="TEST38">#REF!</definedName>
    <definedName name="TEST380">#REF!</definedName>
    <definedName name="TEST381">#REF!</definedName>
    <definedName name="TEST382">#REF!</definedName>
    <definedName name="TEST383">#REF!</definedName>
    <definedName name="TEST384">#REF!</definedName>
    <definedName name="TEST385">#REF!</definedName>
    <definedName name="TEST386">#REF!</definedName>
    <definedName name="TEST387">#REF!</definedName>
    <definedName name="TEST388">#REF!</definedName>
    <definedName name="TEST389">#REF!</definedName>
    <definedName name="TEST39" localSheetId="4">#REF!</definedName>
    <definedName name="TEST39" localSheetId="5">#REF!</definedName>
    <definedName name="TEST39" localSheetId="6">#REF!</definedName>
    <definedName name="TEST39">#REF!</definedName>
    <definedName name="TEST390">#REF!</definedName>
    <definedName name="TEST391">#REF!</definedName>
    <definedName name="TEST392">#REF!</definedName>
    <definedName name="TEST393">#REF!</definedName>
    <definedName name="TEST394">#REF!</definedName>
    <definedName name="TEST395">#REF!</definedName>
    <definedName name="TEST396">#REF!</definedName>
    <definedName name="TEST397">#REF!</definedName>
    <definedName name="TEST398">#REF!</definedName>
    <definedName name="TEST399">#REF!</definedName>
    <definedName name="TEST4" localSheetId="4">#REF!</definedName>
    <definedName name="TEST4" localSheetId="5">#REF!</definedName>
    <definedName name="TEST4" localSheetId="6">#REF!</definedName>
    <definedName name="TEST4">#REF!</definedName>
    <definedName name="TEST40" localSheetId="4">#REF!</definedName>
    <definedName name="TEST40" localSheetId="5">#REF!</definedName>
    <definedName name="TEST40" localSheetId="6">#REF!</definedName>
    <definedName name="TEST40">#REF!</definedName>
    <definedName name="TEST400">#REF!</definedName>
    <definedName name="TEST401">#REF!</definedName>
    <definedName name="TEST402">#REF!</definedName>
    <definedName name="TEST403">#REF!</definedName>
    <definedName name="TEST404">#REF!</definedName>
    <definedName name="TEST405">#REF!</definedName>
    <definedName name="TEST406">#REF!</definedName>
    <definedName name="TEST407">#REF!</definedName>
    <definedName name="TEST408">#REF!</definedName>
    <definedName name="TEST409">#REF!</definedName>
    <definedName name="TEST41" localSheetId="4">#REF!</definedName>
    <definedName name="TEST41" localSheetId="5">#REF!</definedName>
    <definedName name="TEST41" localSheetId="6">#REF!</definedName>
    <definedName name="TEST41">#REF!</definedName>
    <definedName name="TEST410">#REF!</definedName>
    <definedName name="TEST411">#REF!</definedName>
    <definedName name="TEST412">#REF!</definedName>
    <definedName name="TEST413">#REF!</definedName>
    <definedName name="TEST414">#REF!</definedName>
    <definedName name="TEST415">#REF!</definedName>
    <definedName name="TEST416">#REF!</definedName>
    <definedName name="TEST417">#REF!</definedName>
    <definedName name="TEST418">#REF!</definedName>
    <definedName name="TEST419">#REF!</definedName>
    <definedName name="TEST42" localSheetId="4">#REF!</definedName>
    <definedName name="TEST42" localSheetId="5">#REF!</definedName>
    <definedName name="TEST42" localSheetId="6">#REF!</definedName>
    <definedName name="TEST42">#REF!</definedName>
    <definedName name="TEST420">#REF!</definedName>
    <definedName name="TEST421">#REF!</definedName>
    <definedName name="TEST422">#REF!</definedName>
    <definedName name="TEST423">#REF!</definedName>
    <definedName name="TEST424">#REF!</definedName>
    <definedName name="TEST425">#REF!</definedName>
    <definedName name="TEST426">#REF!</definedName>
    <definedName name="TEST427">#REF!</definedName>
    <definedName name="TEST428">#REF!</definedName>
    <definedName name="TEST429">#REF!</definedName>
    <definedName name="TEST43" localSheetId="4">#REF!</definedName>
    <definedName name="TEST43" localSheetId="5">#REF!</definedName>
    <definedName name="TEST43" localSheetId="6">#REF!</definedName>
    <definedName name="TEST43">#REF!</definedName>
    <definedName name="TEST430">#REF!</definedName>
    <definedName name="TEST431">#REF!</definedName>
    <definedName name="TEST432">#REF!</definedName>
    <definedName name="TEST433">#REF!</definedName>
    <definedName name="TEST434">#REF!</definedName>
    <definedName name="TEST435">#REF!</definedName>
    <definedName name="TEST436">#REF!</definedName>
    <definedName name="TEST437">#REF!</definedName>
    <definedName name="TEST438">#REF!</definedName>
    <definedName name="TEST439">#REF!</definedName>
    <definedName name="TEST44" localSheetId="4">#REF!</definedName>
    <definedName name="TEST44" localSheetId="5">#REF!</definedName>
    <definedName name="TEST44" localSheetId="6">#REF!</definedName>
    <definedName name="TEST44">#REF!</definedName>
    <definedName name="TEST440">#REF!</definedName>
    <definedName name="TEST441">#REF!</definedName>
    <definedName name="TEST442">#REF!</definedName>
    <definedName name="TEST443">#REF!</definedName>
    <definedName name="TEST444">#REF!</definedName>
    <definedName name="TEST445">#REF!</definedName>
    <definedName name="TEST446">#REF!</definedName>
    <definedName name="TEST447">#REF!</definedName>
    <definedName name="TEST448">#REF!</definedName>
    <definedName name="TEST449">#REF!</definedName>
    <definedName name="TEST45" localSheetId="4">#REF!</definedName>
    <definedName name="TEST45" localSheetId="5">#REF!</definedName>
    <definedName name="TEST45" localSheetId="6">#REF!</definedName>
    <definedName name="TEST45">#REF!</definedName>
    <definedName name="TEST450">#REF!</definedName>
    <definedName name="TEST451">#REF!</definedName>
    <definedName name="TEST452">#REF!</definedName>
    <definedName name="TEST453">#REF!</definedName>
    <definedName name="TEST454">#REF!</definedName>
    <definedName name="TEST455">#REF!</definedName>
    <definedName name="TEST456">#REF!</definedName>
    <definedName name="TEST457">#REF!</definedName>
    <definedName name="TEST458">#REF!</definedName>
    <definedName name="TEST459">#REF!</definedName>
    <definedName name="TEST46" localSheetId="4">#REF!</definedName>
    <definedName name="TEST46" localSheetId="5">#REF!</definedName>
    <definedName name="TEST46" localSheetId="6">#REF!</definedName>
    <definedName name="TEST46">#REF!</definedName>
    <definedName name="TEST460">#REF!</definedName>
    <definedName name="TEST461">#REF!</definedName>
    <definedName name="TEST462">#REF!</definedName>
    <definedName name="TEST463">#REF!</definedName>
    <definedName name="TEST464">#REF!</definedName>
    <definedName name="TEST465">#REF!</definedName>
    <definedName name="TEST466">#REF!</definedName>
    <definedName name="TEST467">#REF!</definedName>
    <definedName name="TEST468">#REF!</definedName>
    <definedName name="TEST469">#REF!</definedName>
    <definedName name="TEST47" localSheetId="4">#REF!</definedName>
    <definedName name="TEST47" localSheetId="5">#REF!</definedName>
    <definedName name="TEST47" localSheetId="6">#REF!</definedName>
    <definedName name="TEST47">#REF!</definedName>
    <definedName name="TEST470">#REF!</definedName>
    <definedName name="TEST471">#REF!</definedName>
    <definedName name="TEST472">#REF!</definedName>
    <definedName name="TEST473">#REF!</definedName>
    <definedName name="TEST474">#REF!</definedName>
    <definedName name="TEST475">#REF!</definedName>
    <definedName name="TEST476">#REF!</definedName>
    <definedName name="TEST477">#REF!</definedName>
    <definedName name="TEST478">#REF!</definedName>
    <definedName name="TEST479">#REF!</definedName>
    <definedName name="TEST48" localSheetId="4">#REF!</definedName>
    <definedName name="TEST48" localSheetId="5">#REF!</definedName>
    <definedName name="TEST48" localSheetId="6">#REF!</definedName>
    <definedName name="TEST48">#REF!</definedName>
    <definedName name="TEST480">#REF!</definedName>
    <definedName name="TEST481">#REF!</definedName>
    <definedName name="TEST482">#REF!</definedName>
    <definedName name="TEST483">#REF!</definedName>
    <definedName name="TEST484">#REF!</definedName>
    <definedName name="TEST485">#REF!</definedName>
    <definedName name="TEST486">#REF!</definedName>
    <definedName name="TEST487">#REF!</definedName>
    <definedName name="TEST488">#REF!</definedName>
    <definedName name="TEST489">#REF!</definedName>
    <definedName name="TEST49" localSheetId="4">#REF!</definedName>
    <definedName name="TEST49" localSheetId="5">#REF!</definedName>
    <definedName name="TEST49" localSheetId="6">#REF!</definedName>
    <definedName name="TEST49">#REF!</definedName>
    <definedName name="TEST490">#REF!</definedName>
    <definedName name="TEST491">#REF!</definedName>
    <definedName name="TEST492">#REF!</definedName>
    <definedName name="TEST493">#REF!</definedName>
    <definedName name="TEST494">#REF!</definedName>
    <definedName name="TEST495">#REF!</definedName>
    <definedName name="TEST496">#REF!</definedName>
    <definedName name="TEST497">#REF!</definedName>
    <definedName name="TEST498">#REF!</definedName>
    <definedName name="TEST499">#REF!</definedName>
    <definedName name="TEST5" localSheetId="4">#REF!</definedName>
    <definedName name="TEST5" localSheetId="5">#REF!</definedName>
    <definedName name="TEST5" localSheetId="6">#REF!</definedName>
    <definedName name="TEST5">#REF!</definedName>
    <definedName name="TEST50" localSheetId="4">#REF!</definedName>
    <definedName name="TEST50" localSheetId="5">#REF!</definedName>
    <definedName name="TEST50" localSheetId="6">#REF!</definedName>
    <definedName name="TEST50">#REF!</definedName>
    <definedName name="TEST500">#REF!</definedName>
    <definedName name="TEST501">#REF!</definedName>
    <definedName name="TEST502">#REF!</definedName>
    <definedName name="TEST503">#REF!</definedName>
    <definedName name="TEST504">#REF!</definedName>
    <definedName name="TEST505">#REF!</definedName>
    <definedName name="TEST506">#REF!</definedName>
    <definedName name="TEST507">#REF!</definedName>
    <definedName name="TEST508">#REF!</definedName>
    <definedName name="TEST509">#REF!</definedName>
    <definedName name="TEST51" localSheetId="4">#REF!</definedName>
    <definedName name="TEST51" localSheetId="5">#REF!</definedName>
    <definedName name="TEST51" localSheetId="6">#REF!</definedName>
    <definedName name="TEST51">#REF!</definedName>
    <definedName name="TEST510">#REF!</definedName>
    <definedName name="TEST511">#REF!</definedName>
    <definedName name="TEST512">#REF!</definedName>
    <definedName name="TEST513">#REF!</definedName>
    <definedName name="TEST514">#REF!</definedName>
    <definedName name="TEST515">#REF!</definedName>
    <definedName name="TEST516">#REF!</definedName>
    <definedName name="TEST517">#REF!</definedName>
    <definedName name="TEST518">#REF!</definedName>
    <definedName name="TEST519">#REF!</definedName>
    <definedName name="TEST52" localSheetId="4">#REF!</definedName>
    <definedName name="TEST52" localSheetId="5">#REF!</definedName>
    <definedName name="TEST52" localSheetId="6">#REF!</definedName>
    <definedName name="TEST52">#REF!</definedName>
    <definedName name="TEST520">#REF!</definedName>
    <definedName name="TEST521">#REF!</definedName>
    <definedName name="TEST522">#REF!</definedName>
    <definedName name="TEST523">#REF!</definedName>
    <definedName name="TEST524">#REF!</definedName>
    <definedName name="TEST525">#REF!</definedName>
    <definedName name="TEST526">#REF!</definedName>
    <definedName name="TEST527">#REF!</definedName>
    <definedName name="TEST528">#REF!</definedName>
    <definedName name="TEST529">#REF!</definedName>
    <definedName name="TEST53" localSheetId="4">#REF!</definedName>
    <definedName name="TEST53" localSheetId="5">#REF!</definedName>
    <definedName name="TEST53" localSheetId="6">#REF!</definedName>
    <definedName name="TEST53">#REF!</definedName>
    <definedName name="TEST530">#REF!</definedName>
    <definedName name="TEST531">#REF!</definedName>
    <definedName name="TEST532">#REF!</definedName>
    <definedName name="TEST533">#REF!</definedName>
    <definedName name="TEST534">#REF!</definedName>
    <definedName name="TEST535">#REF!</definedName>
    <definedName name="TEST536">#REF!</definedName>
    <definedName name="TEST537">#REF!</definedName>
    <definedName name="TEST538">#REF!</definedName>
    <definedName name="TEST539">#REF!</definedName>
    <definedName name="TEST54" localSheetId="4">#REF!</definedName>
    <definedName name="TEST54" localSheetId="5">#REF!</definedName>
    <definedName name="TEST54" localSheetId="6">#REF!</definedName>
    <definedName name="TEST54">#REF!</definedName>
    <definedName name="TEST540">#REF!</definedName>
    <definedName name="TEST541">#REF!</definedName>
    <definedName name="TEST542">#REF!</definedName>
    <definedName name="TEST543">#REF!</definedName>
    <definedName name="TEST544">#REF!</definedName>
    <definedName name="TEST545">#REF!</definedName>
    <definedName name="TEST546">#REF!</definedName>
    <definedName name="TEST547">#REF!</definedName>
    <definedName name="TEST548">#REF!</definedName>
    <definedName name="TEST549">#REF!</definedName>
    <definedName name="TEST55" localSheetId="4">#REF!</definedName>
    <definedName name="TEST55" localSheetId="5">#REF!</definedName>
    <definedName name="TEST55" localSheetId="6">#REF!</definedName>
    <definedName name="TEST55">#REF!</definedName>
    <definedName name="TEST550">#REF!</definedName>
    <definedName name="TEST551">#REF!</definedName>
    <definedName name="TEST552">#REF!</definedName>
    <definedName name="TEST553">#REF!</definedName>
    <definedName name="TEST554">#REF!</definedName>
    <definedName name="TEST555">#REF!</definedName>
    <definedName name="TEST556">#REF!</definedName>
    <definedName name="TEST557">#REF!</definedName>
    <definedName name="TEST558">#REF!</definedName>
    <definedName name="TEST559">#REF!</definedName>
    <definedName name="TEST56" localSheetId="4">#REF!</definedName>
    <definedName name="TEST56" localSheetId="5">#REF!</definedName>
    <definedName name="TEST56" localSheetId="6">#REF!</definedName>
    <definedName name="TEST56">#REF!</definedName>
    <definedName name="TEST560">#REF!</definedName>
    <definedName name="TEST561">#REF!</definedName>
    <definedName name="TEST562">#REF!</definedName>
    <definedName name="TEST563">#REF!</definedName>
    <definedName name="TEST564">#REF!</definedName>
    <definedName name="TEST565">#REF!</definedName>
    <definedName name="TEST566">#REF!</definedName>
    <definedName name="TEST567">#REF!</definedName>
    <definedName name="TEST568">#REF!</definedName>
    <definedName name="TEST569">#REF!</definedName>
    <definedName name="TEST57" localSheetId="4">#REF!</definedName>
    <definedName name="TEST57" localSheetId="5">#REF!</definedName>
    <definedName name="TEST57" localSheetId="6">#REF!</definedName>
    <definedName name="TEST57">#REF!</definedName>
    <definedName name="TEST570">#REF!</definedName>
    <definedName name="TEST571">#REF!</definedName>
    <definedName name="TEST572">#REF!</definedName>
    <definedName name="TEST573">#REF!</definedName>
    <definedName name="TEST574">#REF!</definedName>
    <definedName name="TEST575">#REF!</definedName>
    <definedName name="TEST576">#REF!</definedName>
    <definedName name="TEST577">#REF!</definedName>
    <definedName name="TEST578">#REF!</definedName>
    <definedName name="TEST579">#REF!</definedName>
    <definedName name="TEST58" localSheetId="5">#REF!</definedName>
    <definedName name="TEST58" localSheetId="6">#REF!</definedName>
    <definedName name="TEST58">#REF!</definedName>
    <definedName name="TEST580">#REF!</definedName>
    <definedName name="TEST581">#REF!</definedName>
    <definedName name="TEST582">#REF!</definedName>
    <definedName name="TEST583">#REF!</definedName>
    <definedName name="TEST584">#REF!</definedName>
    <definedName name="TEST585">#REF!</definedName>
    <definedName name="TEST586">#REF!</definedName>
    <definedName name="TEST587">#REF!</definedName>
    <definedName name="TEST588">#REF!</definedName>
    <definedName name="TEST589">#REF!</definedName>
    <definedName name="TEST59" localSheetId="5">#REF!</definedName>
    <definedName name="TEST59" localSheetId="6">#REF!</definedName>
    <definedName name="TEST59">#REF!</definedName>
    <definedName name="TEST590">#REF!</definedName>
    <definedName name="TEST591">#REF!</definedName>
    <definedName name="TEST592">#REF!</definedName>
    <definedName name="TEST593">#REF!</definedName>
    <definedName name="TEST594">#REF!</definedName>
    <definedName name="TEST595">#REF!</definedName>
    <definedName name="TEST596">#REF!</definedName>
    <definedName name="TEST597">#REF!</definedName>
    <definedName name="TEST598">#REF!</definedName>
    <definedName name="TEST599">#REF!</definedName>
    <definedName name="TEST6" localSheetId="4">#REF!</definedName>
    <definedName name="TEST6" localSheetId="5">#REF!</definedName>
    <definedName name="TEST6" localSheetId="6">#REF!</definedName>
    <definedName name="TEST6">#REF!</definedName>
    <definedName name="TEST60" localSheetId="5">#REF!</definedName>
    <definedName name="TEST60" localSheetId="6">#REF!</definedName>
    <definedName name="TEST60">#REF!</definedName>
    <definedName name="TEST600">#REF!</definedName>
    <definedName name="TEST601">#REF!</definedName>
    <definedName name="TEST602">#REF!</definedName>
    <definedName name="TEST603">#REF!</definedName>
    <definedName name="TEST604">#REF!</definedName>
    <definedName name="TEST605">#REF!</definedName>
    <definedName name="TEST606">#REF!</definedName>
    <definedName name="TEST607">#REF!</definedName>
    <definedName name="TEST608">#REF!</definedName>
    <definedName name="TEST609">#REF!</definedName>
    <definedName name="TEST61" localSheetId="5">#REF!</definedName>
    <definedName name="TEST61" localSheetId="6">#REF!</definedName>
    <definedName name="TEST61">#REF!</definedName>
    <definedName name="TEST610">#REF!</definedName>
    <definedName name="TEST611">#REF!</definedName>
    <definedName name="TEST612">#REF!</definedName>
    <definedName name="TEST613">#REF!</definedName>
    <definedName name="TEST614">#REF!</definedName>
    <definedName name="TEST615">#REF!</definedName>
    <definedName name="TEST616">#REF!</definedName>
    <definedName name="TEST617">#REF!</definedName>
    <definedName name="TEST618">#REF!</definedName>
    <definedName name="TEST619">#REF!</definedName>
    <definedName name="TEST62" localSheetId="5">#REF!</definedName>
    <definedName name="TEST62" localSheetId="6">#REF!</definedName>
    <definedName name="TEST62">#REF!</definedName>
    <definedName name="TEST620">#REF!</definedName>
    <definedName name="TEST621">#REF!</definedName>
    <definedName name="TEST622">#REF!</definedName>
    <definedName name="TEST623">#REF!</definedName>
    <definedName name="TEST624">#REF!</definedName>
    <definedName name="TEST625">#REF!</definedName>
    <definedName name="TEST626">#REF!</definedName>
    <definedName name="TEST627">#REF!</definedName>
    <definedName name="TEST628">#REF!</definedName>
    <definedName name="TEST629">#REF!</definedName>
    <definedName name="TEST63" localSheetId="5">#REF!</definedName>
    <definedName name="TEST63" localSheetId="6">#REF!</definedName>
    <definedName name="TEST63">#REF!</definedName>
    <definedName name="TEST630">#REF!</definedName>
    <definedName name="TEST631">#REF!</definedName>
    <definedName name="TEST632">#REF!</definedName>
    <definedName name="TEST633">#REF!</definedName>
    <definedName name="TEST634">#REF!</definedName>
    <definedName name="TEST635">#REF!</definedName>
    <definedName name="TEST636">#REF!</definedName>
    <definedName name="TEST637">#REF!</definedName>
    <definedName name="TEST638">#REF!</definedName>
    <definedName name="TEST639">#REF!</definedName>
    <definedName name="TEST64" localSheetId="5">#REF!</definedName>
    <definedName name="TEST64" localSheetId="6">#REF!</definedName>
    <definedName name="TEST64">#REF!</definedName>
    <definedName name="TEST640">#REF!</definedName>
    <definedName name="TEST641">#REF!</definedName>
    <definedName name="TEST642">#REF!</definedName>
    <definedName name="TEST643">#REF!</definedName>
    <definedName name="TEST644">#REF!</definedName>
    <definedName name="TEST645">#REF!</definedName>
    <definedName name="TEST646">#REF!</definedName>
    <definedName name="TEST647">#REF!</definedName>
    <definedName name="TEST648">#REF!</definedName>
    <definedName name="TEST649">#REF!</definedName>
    <definedName name="TEST65" localSheetId="5">#REF!</definedName>
    <definedName name="TEST65" localSheetId="6">#REF!</definedName>
    <definedName name="TEST65">#REF!</definedName>
    <definedName name="TEST650">#REF!</definedName>
    <definedName name="TEST651">#REF!</definedName>
    <definedName name="TEST652">#REF!</definedName>
    <definedName name="TEST653">#REF!</definedName>
    <definedName name="TEST654">#REF!</definedName>
    <definedName name="TEST655">#REF!</definedName>
    <definedName name="TEST656">#REF!</definedName>
    <definedName name="TEST657">#REF!</definedName>
    <definedName name="TEST658">#REF!</definedName>
    <definedName name="TEST659">#REF!</definedName>
    <definedName name="TEST66" localSheetId="5">#REF!</definedName>
    <definedName name="TEST66" localSheetId="6">#REF!</definedName>
    <definedName name="TEST66">#REF!</definedName>
    <definedName name="TEST660">#REF!</definedName>
    <definedName name="TEST661">#REF!</definedName>
    <definedName name="TEST662">#REF!</definedName>
    <definedName name="TEST663">#REF!</definedName>
    <definedName name="TEST664">#REF!</definedName>
    <definedName name="TEST665">#REF!</definedName>
    <definedName name="TEST666">#REF!</definedName>
    <definedName name="TEST667">#REF!</definedName>
    <definedName name="TEST668">#REF!</definedName>
    <definedName name="TEST669">#REF!</definedName>
    <definedName name="TEST67" localSheetId="5">#REF!</definedName>
    <definedName name="TEST67" localSheetId="6">#REF!</definedName>
    <definedName name="TEST67">#REF!</definedName>
    <definedName name="TEST670">#REF!</definedName>
    <definedName name="TEST671">#REF!</definedName>
    <definedName name="TEST672">#REF!</definedName>
    <definedName name="TEST673">#REF!</definedName>
    <definedName name="TEST674">#REF!</definedName>
    <definedName name="TEST675">#REF!</definedName>
    <definedName name="TEST676">#REF!</definedName>
    <definedName name="TEST677">#REF!</definedName>
    <definedName name="TEST678">#REF!</definedName>
    <definedName name="TEST679">#REF!</definedName>
    <definedName name="TEST68" localSheetId="5">#REF!</definedName>
    <definedName name="TEST68" localSheetId="6">#REF!</definedName>
    <definedName name="TEST68">#REF!</definedName>
    <definedName name="TEST680">#REF!</definedName>
    <definedName name="TEST681">#REF!</definedName>
    <definedName name="TEST682">#REF!</definedName>
    <definedName name="TEST683">#REF!</definedName>
    <definedName name="TEST684">#REF!</definedName>
    <definedName name="TEST685">#REF!</definedName>
    <definedName name="TEST686">#REF!</definedName>
    <definedName name="TEST687">#REF!</definedName>
    <definedName name="TEST688">#REF!</definedName>
    <definedName name="TEST689">#REF!</definedName>
    <definedName name="TEST69" localSheetId="5">#REF!</definedName>
    <definedName name="TEST69" localSheetId="6">#REF!</definedName>
    <definedName name="TEST69">#REF!</definedName>
    <definedName name="TEST690">#REF!</definedName>
    <definedName name="TEST691">#REF!</definedName>
    <definedName name="TEST692">#REF!</definedName>
    <definedName name="TEST693">#REF!</definedName>
    <definedName name="TEST694">#REF!</definedName>
    <definedName name="TEST695">#REF!</definedName>
    <definedName name="TEST696">#REF!</definedName>
    <definedName name="TEST697">#REF!</definedName>
    <definedName name="TEST698">#REF!</definedName>
    <definedName name="TEST699">#REF!</definedName>
    <definedName name="TEST7" localSheetId="4">#REF!</definedName>
    <definedName name="TEST7" localSheetId="5">#REF!</definedName>
    <definedName name="TEST7" localSheetId="6">#REF!</definedName>
    <definedName name="TEST7">#REF!</definedName>
    <definedName name="TEST70" localSheetId="5">#REF!</definedName>
    <definedName name="TEST70" localSheetId="6">#REF!</definedName>
    <definedName name="TEST70">#REF!</definedName>
    <definedName name="TEST700">#REF!</definedName>
    <definedName name="TEST701">#REF!</definedName>
    <definedName name="TEST702">#REF!</definedName>
    <definedName name="TEST703">#REF!</definedName>
    <definedName name="TEST704">#REF!</definedName>
    <definedName name="TEST705">#REF!</definedName>
    <definedName name="TEST706">#REF!</definedName>
    <definedName name="TEST707">#REF!</definedName>
    <definedName name="TEST708">#REF!</definedName>
    <definedName name="TEST709">#REF!</definedName>
    <definedName name="TEST71" localSheetId="5">#REF!</definedName>
    <definedName name="TEST71" localSheetId="6">#REF!</definedName>
    <definedName name="TEST71">#REF!</definedName>
    <definedName name="TEST710">#REF!</definedName>
    <definedName name="TEST711">#REF!</definedName>
    <definedName name="TEST712">#REF!</definedName>
    <definedName name="TEST713">#REF!</definedName>
    <definedName name="TEST714">#REF!</definedName>
    <definedName name="TEST715">#REF!</definedName>
    <definedName name="TEST716">#REF!</definedName>
    <definedName name="TEST717">#REF!</definedName>
    <definedName name="TEST718">#REF!</definedName>
    <definedName name="TEST719">#REF!</definedName>
    <definedName name="TEST72" localSheetId="5">#REF!</definedName>
    <definedName name="TEST72" localSheetId="6">#REF!</definedName>
    <definedName name="TEST72">#REF!</definedName>
    <definedName name="TEST720">#REF!</definedName>
    <definedName name="TEST721">#REF!</definedName>
    <definedName name="TEST722">#REF!</definedName>
    <definedName name="TEST723">#REF!</definedName>
    <definedName name="TEST724">#REF!</definedName>
    <definedName name="TEST725">#REF!</definedName>
    <definedName name="TEST726">#REF!</definedName>
    <definedName name="TEST727">#REF!</definedName>
    <definedName name="TEST728">#REF!</definedName>
    <definedName name="TEST729">#REF!</definedName>
    <definedName name="TEST73" localSheetId="5">#REF!</definedName>
    <definedName name="TEST73" localSheetId="6">#REF!</definedName>
    <definedName name="TEST73">#REF!</definedName>
    <definedName name="TEST730">#REF!</definedName>
    <definedName name="TEST731">#REF!</definedName>
    <definedName name="TEST732">#REF!</definedName>
    <definedName name="TEST733">#REF!</definedName>
    <definedName name="TEST734">#REF!</definedName>
    <definedName name="TEST735">#REF!</definedName>
    <definedName name="TEST736">#REF!</definedName>
    <definedName name="TEST737">#REF!</definedName>
    <definedName name="TEST738">#REF!</definedName>
    <definedName name="TEST739">#REF!</definedName>
    <definedName name="TEST74" localSheetId="5">#REF!</definedName>
    <definedName name="TEST74" localSheetId="6">#REF!</definedName>
    <definedName name="TEST74">#REF!</definedName>
    <definedName name="TEST740">#REF!</definedName>
    <definedName name="TEST741">#REF!</definedName>
    <definedName name="TEST742">#REF!</definedName>
    <definedName name="TEST743">#REF!</definedName>
    <definedName name="TEST744">#REF!</definedName>
    <definedName name="TEST745">#REF!</definedName>
    <definedName name="TEST746">#REF!</definedName>
    <definedName name="TEST747">#REF!</definedName>
    <definedName name="TEST748">#REF!</definedName>
    <definedName name="TEST749">#REF!</definedName>
    <definedName name="TEST75" localSheetId="5">#REF!</definedName>
    <definedName name="TEST75" localSheetId="6">#REF!</definedName>
    <definedName name="TEST75">#REF!</definedName>
    <definedName name="TEST750">#REF!</definedName>
    <definedName name="TEST751">#REF!</definedName>
    <definedName name="TEST752">#REF!</definedName>
    <definedName name="TEST753">#REF!</definedName>
    <definedName name="TEST754">#REF!</definedName>
    <definedName name="TEST755">#REF!</definedName>
    <definedName name="TEST756">#REF!</definedName>
    <definedName name="TEST757">#REF!</definedName>
    <definedName name="TEST758">#REF!</definedName>
    <definedName name="TEST759">#REF!</definedName>
    <definedName name="TEST76" localSheetId="5">#REF!</definedName>
    <definedName name="TEST76" localSheetId="6">#REF!</definedName>
    <definedName name="TEST76">#REF!</definedName>
    <definedName name="TEST760">#REF!</definedName>
    <definedName name="TEST761">#REF!</definedName>
    <definedName name="TEST762">#REF!</definedName>
    <definedName name="TEST763">#REF!</definedName>
    <definedName name="TEST764">#REF!</definedName>
    <definedName name="TEST765">#REF!</definedName>
    <definedName name="TEST766">#REF!</definedName>
    <definedName name="TEST767">#REF!</definedName>
    <definedName name="TEST768">#REF!</definedName>
    <definedName name="TEST769">#REF!</definedName>
    <definedName name="TEST77" localSheetId="5">#REF!</definedName>
    <definedName name="TEST77" localSheetId="6">#REF!</definedName>
    <definedName name="TEST77">#REF!</definedName>
    <definedName name="TEST770">#REF!</definedName>
    <definedName name="TEST771">#REF!</definedName>
    <definedName name="TEST772">#REF!</definedName>
    <definedName name="TEST773">#REF!</definedName>
    <definedName name="TEST774">#REF!</definedName>
    <definedName name="TEST775">#REF!</definedName>
    <definedName name="TEST776">#REF!</definedName>
    <definedName name="TEST777">#REF!</definedName>
    <definedName name="TEST778">#REF!</definedName>
    <definedName name="TEST779">#REF!</definedName>
    <definedName name="TEST78" localSheetId="5">#REF!</definedName>
    <definedName name="TEST78" localSheetId="6">#REF!</definedName>
    <definedName name="TEST78">#REF!</definedName>
    <definedName name="TEST780">#REF!</definedName>
    <definedName name="TEST781">#REF!</definedName>
    <definedName name="TEST782">#REF!</definedName>
    <definedName name="TEST783">#REF!</definedName>
    <definedName name="TEST784">#REF!</definedName>
    <definedName name="TEST785">#REF!</definedName>
    <definedName name="TEST786">#REF!</definedName>
    <definedName name="TEST787">#REF!</definedName>
    <definedName name="TEST788">#REF!</definedName>
    <definedName name="TEST789">#REF!</definedName>
    <definedName name="TEST79" localSheetId="5">#REF!</definedName>
    <definedName name="TEST79" localSheetId="6">#REF!</definedName>
    <definedName name="TEST79">#REF!</definedName>
    <definedName name="TEST790">#REF!</definedName>
    <definedName name="TEST791">#REF!</definedName>
    <definedName name="TEST792">#REF!</definedName>
    <definedName name="TEST793">#REF!</definedName>
    <definedName name="TEST794">#REF!</definedName>
    <definedName name="TEST795">#REF!</definedName>
    <definedName name="TEST796">#REF!</definedName>
    <definedName name="TEST797">#REF!</definedName>
    <definedName name="TEST798">#REF!</definedName>
    <definedName name="TEST799">#REF!</definedName>
    <definedName name="TEST8" localSheetId="4">#REF!</definedName>
    <definedName name="TEST8" localSheetId="5">#REF!</definedName>
    <definedName name="TEST8" localSheetId="6">#REF!</definedName>
    <definedName name="TEST8">#REF!</definedName>
    <definedName name="TEST80" localSheetId="5">#REF!</definedName>
    <definedName name="TEST80" localSheetId="6">#REF!</definedName>
    <definedName name="TEST80">#REF!</definedName>
    <definedName name="TEST800">#REF!</definedName>
    <definedName name="TEST801">#REF!</definedName>
    <definedName name="TEST802">#REF!</definedName>
    <definedName name="TEST803">#REF!</definedName>
    <definedName name="TEST804">#REF!</definedName>
    <definedName name="TEST805">#REF!</definedName>
    <definedName name="TEST806">#REF!</definedName>
    <definedName name="TEST807">#REF!</definedName>
    <definedName name="TEST808">#REF!</definedName>
    <definedName name="TEST809">#REF!</definedName>
    <definedName name="TEST81" localSheetId="5">#REF!</definedName>
    <definedName name="TEST81" localSheetId="6">#REF!</definedName>
    <definedName name="TEST81">#REF!</definedName>
    <definedName name="TEST810">#REF!</definedName>
    <definedName name="TEST811">#REF!</definedName>
    <definedName name="TEST812">#REF!</definedName>
    <definedName name="TEST813">#REF!</definedName>
    <definedName name="TEST814">#REF!</definedName>
    <definedName name="TEST815">#REF!</definedName>
    <definedName name="TEST816">#REF!</definedName>
    <definedName name="TEST817">#REF!</definedName>
    <definedName name="TEST818">#REF!</definedName>
    <definedName name="TEST819">#REF!</definedName>
    <definedName name="TEST82" localSheetId="5">#REF!</definedName>
    <definedName name="TEST82" localSheetId="6">#REF!</definedName>
    <definedName name="TEST82">#REF!</definedName>
    <definedName name="TEST820">#REF!</definedName>
    <definedName name="TEST821">#REF!</definedName>
    <definedName name="TEST822">#REF!</definedName>
    <definedName name="TEST823">#REF!</definedName>
    <definedName name="TEST824">#REF!</definedName>
    <definedName name="TEST825">#REF!</definedName>
    <definedName name="TEST826">#REF!</definedName>
    <definedName name="TEST827">#REF!</definedName>
    <definedName name="TEST828">#REF!</definedName>
    <definedName name="TEST829">#REF!</definedName>
    <definedName name="TEST83" localSheetId="5">#REF!</definedName>
    <definedName name="TEST83" localSheetId="6">#REF!</definedName>
    <definedName name="TEST83">#REF!</definedName>
    <definedName name="TEST830">#REF!</definedName>
    <definedName name="TEST831">#REF!</definedName>
    <definedName name="TEST832">#REF!</definedName>
    <definedName name="TEST833">#REF!</definedName>
    <definedName name="TEST834">#REF!</definedName>
    <definedName name="TEST835">#REF!</definedName>
    <definedName name="TEST836">#REF!</definedName>
    <definedName name="TEST837">#REF!</definedName>
    <definedName name="TEST838">#REF!</definedName>
    <definedName name="TEST839">#REF!</definedName>
    <definedName name="TEST84" localSheetId="5">#REF!</definedName>
    <definedName name="TEST84" localSheetId="6">#REF!</definedName>
    <definedName name="TEST84">#REF!</definedName>
    <definedName name="TEST840">#REF!</definedName>
    <definedName name="TEST841">#REF!</definedName>
    <definedName name="TEST842">#REF!</definedName>
    <definedName name="TEST843">#REF!</definedName>
    <definedName name="TEST844">#REF!</definedName>
    <definedName name="TEST845">#REF!</definedName>
    <definedName name="TEST846">#REF!</definedName>
    <definedName name="TEST847">#REF!</definedName>
    <definedName name="TEST848">#REF!</definedName>
    <definedName name="TEST849">#REF!</definedName>
    <definedName name="TEST85" localSheetId="5">#REF!</definedName>
    <definedName name="TEST85" localSheetId="6">#REF!</definedName>
    <definedName name="TEST85">#REF!</definedName>
    <definedName name="TEST850">#REF!</definedName>
    <definedName name="TEST851">#REF!</definedName>
    <definedName name="TEST852">#REF!</definedName>
    <definedName name="TEST853">#REF!</definedName>
    <definedName name="TEST854">#REF!</definedName>
    <definedName name="TEST855">#REF!</definedName>
    <definedName name="TEST856">#REF!</definedName>
    <definedName name="TEST857">#REF!</definedName>
    <definedName name="TEST858">#REF!</definedName>
    <definedName name="TEST859">#REF!</definedName>
    <definedName name="TEST86" localSheetId="5">#REF!</definedName>
    <definedName name="TEST86" localSheetId="6">#REF!</definedName>
    <definedName name="TEST86">#REF!</definedName>
    <definedName name="TEST860">#REF!</definedName>
    <definedName name="TEST861">#REF!</definedName>
    <definedName name="TEST862">#REF!</definedName>
    <definedName name="TEST863">#REF!</definedName>
    <definedName name="TEST864">#REF!</definedName>
    <definedName name="TEST865">#REF!</definedName>
    <definedName name="TEST866">#REF!</definedName>
    <definedName name="TEST867">#REF!</definedName>
    <definedName name="TEST868">#REF!</definedName>
    <definedName name="TEST869">#REF!</definedName>
    <definedName name="TEST87" localSheetId="5">#REF!</definedName>
    <definedName name="TEST87" localSheetId="6">#REF!</definedName>
    <definedName name="TEST87">#REF!</definedName>
    <definedName name="TEST870">#REF!</definedName>
    <definedName name="TEST871">#REF!</definedName>
    <definedName name="TEST872">#REF!</definedName>
    <definedName name="TEST873">#REF!</definedName>
    <definedName name="TEST874">#REF!</definedName>
    <definedName name="TEST875">#REF!</definedName>
    <definedName name="TEST876">#REF!</definedName>
    <definedName name="TEST877">#REF!</definedName>
    <definedName name="TEST878">#REF!</definedName>
    <definedName name="TEST879">#REF!</definedName>
    <definedName name="TEST88" localSheetId="5">#REF!</definedName>
    <definedName name="TEST88" localSheetId="6">#REF!</definedName>
    <definedName name="TEST88">#REF!</definedName>
    <definedName name="TEST880">#REF!</definedName>
    <definedName name="TEST881">#REF!</definedName>
    <definedName name="TEST882">#REF!</definedName>
    <definedName name="TEST883">#REF!</definedName>
    <definedName name="TEST884">#REF!</definedName>
    <definedName name="TEST885">#REF!</definedName>
    <definedName name="TEST886">#REF!</definedName>
    <definedName name="TEST887">#REF!</definedName>
    <definedName name="TEST888">#REF!</definedName>
    <definedName name="TEST889">#REF!</definedName>
    <definedName name="TEST89" localSheetId="5">#REF!</definedName>
    <definedName name="TEST89" localSheetId="6">#REF!</definedName>
    <definedName name="TEST89">#REF!</definedName>
    <definedName name="TEST890">#REF!</definedName>
    <definedName name="TEST891">#REF!</definedName>
    <definedName name="TEST892">#REF!</definedName>
    <definedName name="TEST893">#REF!</definedName>
    <definedName name="TEST894">#REF!</definedName>
    <definedName name="TEST895">#REF!</definedName>
    <definedName name="TEST896">#REF!</definedName>
    <definedName name="TEST897">#REF!</definedName>
    <definedName name="TEST898">#REF!</definedName>
    <definedName name="TEST899">#REF!</definedName>
    <definedName name="TEST9" localSheetId="4">#REF!</definedName>
    <definedName name="TEST9" localSheetId="5">#REF!</definedName>
    <definedName name="TEST9" localSheetId="6">#REF!</definedName>
    <definedName name="TEST9">#REF!</definedName>
    <definedName name="TEST90" localSheetId="5">#REF!</definedName>
    <definedName name="TEST90" localSheetId="6">#REF!</definedName>
    <definedName name="TEST90">#REF!</definedName>
    <definedName name="TEST900">#REF!</definedName>
    <definedName name="TEST901">#REF!</definedName>
    <definedName name="TEST902">#REF!</definedName>
    <definedName name="TEST903">#REF!</definedName>
    <definedName name="TEST904">#REF!</definedName>
    <definedName name="TEST905">#REF!</definedName>
    <definedName name="TEST906">#REF!</definedName>
    <definedName name="TEST907">#REF!</definedName>
    <definedName name="TEST908">#REF!</definedName>
    <definedName name="TEST909">#REF!</definedName>
    <definedName name="TEST91" localSheetId="5">#REF!</definedName>
    <definedName name="TEST91" localSheetId="6">#REF!</definedName>
    <definedName name="TEST91">#REF!</definedName>
    <definedName name="TEST910">#REF!</definedName>
    <definedName name="TEST911">#REF!</definedName>
    <definedName name="TEST912">#REF!</definedName>
    <definedName name="TEST913">#REF!</definedName>
    <definedName name="TEST914">#REF!</definedName>
    <definedName name="TEST915">#REF!</definedName>
    <definedName name="TEST916">#REF!</definedName>
    <definedName name="TEST917">#REF!</definedName>
    <definedName name="TEST918">#REF!</definedName>
    <definedName name="TEST919">#REF!</definedName>
    <definedName name="TEST92" localSheetId="5">#REF!</definedName>
    <definedName name="TEST92" localSheetId="6">#REF!</definedName>
    <definedName name="TEST92">#REF!</definedName>
    <definedName name="TEST920">#REF!</definedName>
    <definedName name="TEST921">#REF!</definedName>
    <definedName name="TEST922">#REF!</definedName>
    <definedName name="TEST923">#REF!</definedName>
    <definedName name="TEST924">#REF!</definedName>
    <definedName name="TEST925">#REF!</definedName>
    <definedName name="TEST926">#REF!</definedName>
    <definedName name="TEST927">#REF!</definedName>
    <definedName name="TEST928">#REF!</definedName>
    <definedName name="TEST929">#REF!</definedName>
    <definedName name="TEST93" localSheetId="5">#REF!</definedName>
    <definedName name="TEST93" localSheetId="6">#REF!</definedName>
    <definedName name="TEST93">#REF!</definedName>
    <definedName name="TEST930">#REF!</definedName>
    <definedName name="TEST931">#REF!</definedName>
    <definedName name="TEST932">#REF!</definedName>
    <definedName name="TEST933">#REF!</definedName>
    <definedName name="TEST934">#REF!</definedName>
    <definedName name="TEST935">#REF!</definedName>
    <definedName name="TEST936">#REF!</definedName>
    <definedName name="TEST937">#REF!</definedName>
    <definedName name="TEST938">#REF!</definedName>
    <definedName name="TEST939">#REF!</definedName>
    <definedName name="TEST94" localSheetId="5">#REF!</definedName>
    <definedName name="TEST94" localSheetId="6">#REF!</definedName>
    <definedName name="TEST94">#REF!</definedName>
    <definedName name="TEST940">#REF!</definedName>
    <definedName name="TEST941">#REF!</definedName>
    <definedName name="TEST942">#REF!</definedName>
    <definedName name="TEST943">#REF!</definedName>
    <definedName name="TEST944">#REF!</definedName>
    <definedName name="TEST945">#REF!</definedName>
    <definedName name="TEST946">#REF!</definedName>
    <definedName name="TEST947">#REF!</definedName>
    <definedName name="TEST948">#REF!</definedName>
    <definedName name="TEST949">#REF!</definedName>
    <definedName name="TEST95" localSheetId="5">#REF!</definedName>
    <definedName name="TEST95" localSheetId="6">#REF!</definedName>
    <definedName name="TEST95">#REF!</definedName>
    <definedName name="TEST950">#REF!</definedName>
    <definedName name="TEST951">#REF!</definedName>
    <definedName name="TEST952">#REF!</definedName>
    <definedName name="TEST953">#REF!</definedName>
    <definedName name="TEST954">#REF!</definedName>
    <definedName name="TEST955">#REF!</definedName>
    <definedName name="TEST956">#REF!</definedName>
    <definedName name="TEST957">#REF!</definedName>
    <definedName name="TEST958">#REF!</definedName>
    <definedName name="TEST959">#REF!</definedName>
    <definedName name="TEST96" localSheetId="5">#REF!</definedName>
    <definedName name="TEST96" localSheetId="6">#REF!</definedName>
    <definedName name="TEST96">#REF!</definedName>
    <definedName name="TEST960">#REF!</definedName>
    <definedName name="TEST961">#REF!</definedName>
    <definedName name="TEST962">#REF!</definedName>
    <definedName name="TEST963">#REF!</definedName>
    <definedName name="TEST964">#REF!</definedName>
    <definedName name="TEST965">#REF!</definedName>
    <definedName name="TEST966">#REF!</definedName>
    <definedName name="TEST967">#REF!</definedName>
    <definedName name="TEST968">#REF!</definedName>
    <definedName name="TEST969">#REF!</definedName>
    <definedName name="TEST97" localSheetId="5">#REF!</definedName>
    <definedName name="TEST97" localSheetId="6">#REF!</definedName>
    <definedName name="TEST97">#REF!</definedName>
    <definedName name="TEST970">#REF!</definedName>
    <definedName name="TEST971">#REF!</definedName>
    <definedName name="TEST972">#REF!</definedName>
    <definedName name="TEST973">#REF!</definedName>
    <definedName name="TEST974">#REF!</definedName>
    <definedName name="TEST975">#REF!</definedName>
    <definedName name="TEST976">#REF!</definedName>
    <definedName name="TEST977">#REF!</definedName>
    <definedName name="TEST978">#REF!</definedName>
    <definedName name="TEST979">#REF!</definedName>
    <definedName name="TEST98" localSheetId="5">#REF!</definedName>
    <definedName name="TEST98" localSheetId="6">#REF!</definedName>
    <definedName name="TEST98">#REF!</definedName>
    <definedName name="TEST980">#REF!</definedName>
    <definedName name="TEST981">#REF!</definedName>
    <definedName name="TEST982">#REF!</definedName>
    <definedName name="TEST983">#REF!</definedName>
    <definedName name="TEST984">#REF!</definedName>
    <definedName name="TEST985">#REF!</definedName>
    <definedName name="TEST986">#REF!</definedName>
    <definedName name="TEST987">#REF!</definedName>
    <definedName name="TEST988">#REF!</definedName>
    <definedName name="TEST989">#REF!</definedName>
    <definedName name="TEST99" localSheetId="5">#REF!</definedName>
    <definedName name="TEST99" localSheetId="6">#REF!</definedName>
    <definedName name="TEST99">#REF!</definedName>
    <definedName name="TEST990">#REF!</definedName>
    <definedName name="TEST991">#REF!</definedName>
    <definedName name="TEST992">#REF!</definedName>
    <definedName name="TEST993">#REF!</definedName>
    <definedName name="TEST994">#REF!</definedName>
    <definedName name="TEST995">#REF!</definedName>
    <definedName name="TEST996">#REF!</definedName>
    <definedName name="TEST997">#REF!</definedName>
    <definedName name="TEST998">#REF!</definedName>
    <definedName name="TEST999">#REF!</definedName>
    <definedName name="TESTHKEY" localSheetId="4">#REF!</definedName>
    <definedName name="TESTHKEY" localSheetId="5">#REF!</definedName>
    <definedName name="TESTHKEY" localSheetId="6">#REF!</definedName>
    <definedName name="TESTHKEY">#REF!</definedName>
    <definedName name="TESTKEYS" localSheetId="4">#REF!</definedName>
    <definedName name="TESTKEYS" localSheetId="5">#REF!</definedName>
    <definedName name="TESTKEYS" localSheetId="6">#REF!</definedName>
    <definedName name="TESTKEYS">#REF!</definedName>
    <definedName name="TESTVKEY" localSheetId="4">#REF!</definedName>
    <definedName name="TESTVKEY" localSheetId="5">#REF!</definedName>
    <definedName name="TESTVKEY" localSheetId="6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7" i="9" l="1"/>
  <c r="G267" i="9" s="1"/>
  <c r="D267" i="9"/>
  <c r="B267" i="9"/>
  <c r="A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C91" i="8"/>
  <c r="C92" i="8"/>
  <c r="E20" i="7"/>
  <c r="E22" i="7"/>
  <c r="A2" i="6"/>
  <c r="A3" i="6"/>
  <c r="G7" i="6"/>
  <c r="H7" i="6"/>
  <c r="M7" i="6"/>
  <c r="O7" i="6"/>
  <c r="P7" i="6"/>
  <c r="E8" i="6"/>
  <c r="M8" i="6"/>
  <c r="N8" i="6"/>
  <c r="O8" i="6"/>
  <c r="P8" i="6"/>
  <c r="E9" i="6"/>
  <c r="F7" i="6" s="1"/>
  <c r="N9" i="6"/>
  <c r="O9" i="6"/>
  <c r="P9" i="6"/>
  <c r="G10" i="6"/>
  <c r="H10" i="6"/>
  <c r="M10" i="6"/>
  <c r="O10" i="6"/>
  <c r="P10" i="6"/>
  <c r="E11" i="6"/>
  <c r="M11" i="6"/>
  <c r="N11" i="6"/>
  <c r="O11" i="6"/>
  <c r="P11" i="6"/>
  <c r="E12" i="6"/>
  <c r="F10" i="6" s="1"/>
  <c r="N10" i="6" s="1"/>
  <c r="N12" i="6"/>
  <c r="O12" i="6"/>
  <c r="P12" i="6"/>
  <c r="E13" i="6"/>
  <c r="M13" i="6" s="1"/>
  <c r="N13" i="6"/>
  <c r="O13" i="6"/>
  <c r="P13" i="6"/>
  <c r="E14" i="6"/>
  <c r="M14" i="6"/>
  <c r="N14" i="6"/>
  <c r="O14" i="6"/>
  <c r="P14" i="6"/>
  <c r="E15" i="6"/>
  <c r="M15" i="6" s="1"/>
  <c r="N15" i="6"/>
  <c r="O15" i="6"/>
  <c r="P15" i="6"/>
  <c r="E16" i="6"/>
  <c r="M16" i="6"/>
  <c r="N16" i="6"/>
  <c r="O16" i="6"/>
  <c r="P16" i="6"/>
  <c r="E17" i="6"/>
  <c r="M17" i="6"/>
  <c r="N17" i="6"/>
  <c r="O17" i="6"/>
  <c r="P17" i="6"/>
  <c r="E18" i="6"/>
  <c r="M18" i="6" s="1"/>
  <c r="N18" i="6"/>
  <c r="O18" i="6"/>
  <c r="P18" i="6"/>
  <c r="E19" i="6"/>
  <c r="M19" i="6" s="1"/>
  <c r="N19" i="6"/>
  <c r="O19" i="6"/>
  <c r="P19" i="6"/>
  <c r="E20" i="6"/>
  <c r="M20" i="6"/>
  <c r="N20" i="6"/>
  <c r="O20" i="6"/>
  <c r="P20" i="6"/>
  <c r="E21" i="6"/>
  <c r="M21" i="6" s="1"/>
  <c r="N21" i="6"/>
  <c r="O21" i="6"/>
  <c r="P21" i="6"/>
  <c r="E22" i="6"/>
  <c r="M22" i="6"/>
  <c r="N22" i="6"/>
  <c r="O22" i="6"/>
  <c r="P22" i="6"/>
  <c r="E23" i="6"/>
  <c r="M23" i="6"/>
  <c r="N23" i="6"/>
  <c r="O23" i="6"/>
  <c r="P23" i="6"/>
  <c r="E24" i="6"/>
  <c r="M24" i="6" s="1"/>
  <c r="N24" i="6"/>
  <c r="O24" i="6"/>
  <c r="P24" i="6"/>
  <c r="E25" i="6"/>
  <c r="M25" i="6" s="1"/>
  <c r="N25" i="6"/>
  <c r="O25" i="6"/>
  <c r="P25" i="6"/>
  <c r="E26" i="6"/>
  <c r="M26" i="6"/>
  <c r="N26" i="6"/>
  <c r="O26" i="6"/>
  <c r="P26" i="6"/>
  <c r="E27" i="6"/>
  <c r="M27" i="6" s="1"/>
  <c r="N27" i="6"/>
  <c r="O27" i="6"/>
  <c r="P27" i="6"/>
  <c r="E28" i="6"/>
  <c r="M28" i="6"/>
  <c r="N28" i="6"/>
  <c r="O28" i="6"/>
  <c r="P28" i="6"/>
  <c r="E29" i="6"/>
  <c r="M29" i="6"/>
  <c r="N29" i="6"/>
  <c r="O29" i="6"/>
  <c r="P29" i="6"/>
  <c r="E30" i="6"/>
  <c r="M30" i="6" s="1"/>
  <c r="N30" i="6"/>
  <c r="O30" i="6"/>
  <c r="P30" i="6"/>
  <c r="E31" i="6"/>
  <c r="M31" i="6" s="1"/>
  <c r="N31" i="6"/>
  <c r="O31" i="6"/>
  <c r="P31" i="6"/>
  <c r="E32" i="6"/>
  <c r="M32" i="6"/>
  <c r="N32" i="6"/>
  <c r="O32" i="6"/>
  <c r="P32" i="6"/>
  <c r="E33" i="6"/>
  <c r="M33" i="6" s="1"/>
  <c r="N33" i="6"/>
  <c r="O33" i="6"/>
  <c r="P33" i="6"/>
  <c r="E34" i="6"/>
  <c r="M34" i="6"/>
  <c r="N34" i="6"/>
  <c r="O34" i="6"/>
  <c r="P34" i="6"/>
  <c r="H35" i="6"/>
  <c r="M35" i="6"/>
  <c r="O35" i="6"/>
  <c r="P35" i="6"/>
  <c r="H38" i="6"/>
  <c r="A2" i="5"/>
  <c r="A3" i="5"/>
  <c r="E8" i="5"/>
  <c r="F7" i="5" s="1"/>
  <c r="E9" i="5"/>
  <c r="E11" i="5"/>
  <c r="F10" i="5" s="1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H35" i="5"/>
  <c r="H39" i="5" s="1"/>
  <c r="H37" i="5"/>
  <c r="A2" i="4"/>
  <c r="A3" i="4"/>
  <c r="L7" i="4"/>
  <c r="Q7" i="4" s="1"/>
  <c r="N7" i="4"/>
  <c r="O7" i="4"/>
  <c r="E8" i="4"/>
  <c r="F7" i="4" s="1"/>
  <c r="L8" i="4"/>
  <c r="Q8" i="4" s="1"/>
  <c r="M8" i="4"/>
  <c r="R8" i="4" s="1"/>
  <c r="N8" i="4"/>
  <c r="O8" i="4"/>
  <c r="E9" i="4"/>
  <c r="L9" i="4" s="1"/>
  <c r="Q9" i="4" s="1"/>
  <c r="M9" i="4"/>
  <c r="N9" i="4"/>
  <c r="O9" i="4"/>
  <c r="R9" i="4"/>
  <c r="L10" i="4"/>
  <c r="N10" i="4"/>
  <c r="O10" i="4"/>
  <c r="Q10" i="4"/>
  <c r="E11" i="4"/>
  <c r="F10" i="4" s="1"/>
  <c r="M10" i="4" s="1"/>
  <c r="R10" i="4" s="1"/>
  <c r="M11" i="4"/>
  <c r="R11" i="4" s="1"/>
  <c r="N11" i="4"/>
  <c r="O11" i="4"/>
  <c r="E12" i="4"/>
  <c r="L12" i="4"/>
  <c r="Q12" i="4" s="1"/>
  <c r="M12" i="4"/>
  <c r="R12" i="4" s="1"/>
  <c r="N12" i="4"/>
  <c r="O12" i="4"/>
  <c r="E13" i="4"/>
  <c r="L13" i="4" s="1"/>
  <c r="Q13" i="4" s="1"/>
  <c r="M13" i="4"/>
  <c r="R13" i="4" s="1"/>
  <c r="N13" i="4"/>
  <c r="O13" i="4"/>
  <c r="E14" i="4"/>
  <c r="L14" i="4"/>
  <c r="Q14" i="4" s="1"/>
  <c r="M14" i="4"/>
  <c r="R14" i="4" s="1"/>
  <c r="N14" i="4"/>
  <c r="O14" i="4"/>
  <c r="E15" i="4"/>
  <c r="L15" i="4" s="1"/>
  <c r="Q15" i="4" s="1"/>
  <c r="M15" i="4"/>
  <c r="N15" i="4"/>
  <c r="O15" i="4"/>
  <c r="R15" i="4"/>
  <c r="E16" i="4"/>
  <c r="L16" i="4"/>
  <c r="M16" i="4"/>
  <c r="N16" i="4"/>
  <c r="O16" i="4"/>
  <c r="Q16" i="4"/>
  <c r="R16" i="4"/>
  <c r="E17" i="4"/>
  <c r="L17" i="4" s="1"/>
  <c r="Q17" i="4" s="1"/>
  <c r="M17" i="4"/>
  <c r="R17" i="4" s="1"/>
  <c r="N17" i="4"/>
  <c r="O17" i="4"/>
  <c r="E18" i="4"/>
  <c r="L18" i="4"/>
  <c r="Q18" i="4" s="1"/>
  <c r="M18" i="4"/>
  <c r="N18" i="4"/>
  <c r="O18" i="4"/>
  <c r="R18" i="4" s="1"/>
  <c r="E19" i="4"/>
  <c r="L19" i="4" s="1"/>
  <c r="Q19" i="4" s="1"/>
  <c r="M19" i="4"/>
  <c r="R19" i="4" s="1"/>
  <c r="N19" i="4"/>
  <c r="O19" i="4"/>
  <c r="E20" i="4"/>
  <c r="L20" i="4"/>
  <c r="Q20" i="4" s="1"/>
  <c r="M20" i="4"/>
  <c r="R20" i="4" s="1"/>
  <c r="N20" i="4"/>
  <c r="O20" i="4"/>
  <c r="E21" i="4"/>
  <c r="L21" i="4" s="1"/>
  <c r="Q21" i="4" s="1"/>
  <c r="M21" i="4"/>
  <c r="N21" i="4"/>
  <c r="O21" i="4"/>
  <c r="R21" i="4"/>
  <c r="E22" i="4"/>
  <c r="L22" i="4" s="1"/>
  <c r="Q22" i="4" s="1"/>
  <c r="M22" i="4"/>
  <c r="N22" i="4"/>
  <c r="O22" i="4"/>
  <c r="R22" i="4"/>
  <c r="E23" i="4"/>
  <c r="L23" i="4" s="1"/>
  <c r="Q23" i="4" s="1"/>
  <c r="M23" i="4"/>
  <c r="R23" i="4" s="1"/>
  <c r="N23" i="4"/>
  <c r="O23" i="4"/>
  <c r="E24" i="4"/>
  <c r="L24" i="4"/>
  <c r="Q24" i="4" s="1"/>
  <c r="M24" i="4"/>
  <c r="N24" i="4"/>
  <c r="O24" i="4"/>
  <c r="R24" i="4" s="1"/>
  <c r="E25" i="4"/>
  <c r="L25" i="4" s="1"/>
  <c r="Q25" i="4" s="1"/>
  <c r="M25" i="4"/>
  <c r="R25" i="4" s="1"/>
  <c r="N25" i="4"/>
  <c r="O25" i="4"/>
  <c r="E26" i="4"/>
  <c r="L26" i="4"/>
  <c r="Q26" i="4" s="1"/>
  <c r="M26" i="4"/>
  <c r="R26" i="4" s="1"/>
  <c r="N26" i="4"/>
  <c r="O26" i="4"/>
  <c r="E27" i="4"/>
  <c r="L27" i="4" s="1"/>
  <c r="Q27" i="4" s="1"/>
  <c r="M27" i="4"/>
  <c r="N27" i="4"/>
  <c r="O27" i="4"/>
  <c r="R27" i="4"/>
  <c r="E28" i="4"/>
  <c r="L28" i="4"/>
  <c r="M28" i="4"/>
  <c r="N28" i="4"/>
  <c r="O28" i="4"/>
  <c r="Q28" i="4"/>
  <c r="R28" i="4"/>
  <c r="E29" i="4"/>
  <c r="L29" i="4" s="1"/>
  <c r="Q29" i="4" s="1"/>
  <c r="M29" i="4"/>
  <c r="R29" i="4" s="1"/>
  <c r="N29" i="4"/>
  <c r="O29" i="4"/>
  <c r="E30" i="4"/>
  <c r="L30" i="4"/>
  <c r="Q30" i="4" s="1"/>
  <c r="M30" i="4"/>
  <c r="N30" i="4"/>
  <c r="O30" i="4"/>
  <c r="R30" i="4" s="1"/>
  <c r="E31" i="4"/>
  <c r="L31" i="4" s="1"/>
  <c r="Q31" i="4" s="1"/>
  <c r="M31" i="4"/>
  <c r="R31" i="4" s="1"/>
  <c r="N31" i="4"/>
  <c r="O31" i="4"/>
  <c r="E32" i="4"/>
  <c r="L32" i="4"/>
  <c r="Q32" i="4" s="1"/>
  <c r="M32" i="4"/>
  <c r="N32" i="4"/>
  <c r="O32" i="4"/>
  <c r="R32" i="4"/>
  <c r="H33" i="4"/>
  <c r="L33" i="4"/>
  <c r="N33" i="4"/>
  <c r="O33" i="4"/>
  <c r="Q33" i="4"/>
  <c r="H36" i="4"/>
  <c r="U7" i="3"/>
  <c r="Z7" i="3" s="1"/>
  <c r="W7" i="3"/>
  <c r="I8" i="3"/>
  <c r="G5" i="3" s="1"/>
  <c r="Q8" i="3"/>
  <c r="U8" i="3"/>
  <c r="Z8" i="3" s="1"/>
  <c r="W8" i="3"/>
  <c r="F9" i="3"/>
  <c r="P8" i="3" s="1"/>
  <c r="Q9" i="3"/>
  <c r="U9" i="3"/>
  <c r="Z9" i="3" s="1"/>
  <c r="V9" i="3"/>
  <c r="AA9" i="3" s="1"/>
  <c r="W9" i="3"/>
  <c r="X9" i="3"/>
  <c r="F10" i="3"/>
  <c r="U10" i="3" s="1"/>
  <c r="Z10" i="3" s="1"/>
  <c r="P10" i="3"/>
  <c r="Q10" i="3"/>
  <c r="V10" i="3"/>
  <c r="AA10" i="3" s="1"/>
  <c r="W10" i="3"/>
  <c r="X10" i="3"/>
  <c r="F11" i="3"/>
  <c r="U11" i="3"/>
  <c r="Z11" i="3" s="1"/>
  <c r="V11" i="3"/>
  <c r="AA11" i="3" s="1"/>
  <c r="W11" i="3"/>
  <c r="X11" i="3"/>
  <c r="G12" i="3"/>
  <c r="V12" i="3" s="1"/>
  <c r="I12" i="3"/>
  <c r="Q11" i="3" s="1"/>
  <c r="U12" i="3"/>
  <c r="W12" i="3"/>
  <c r="Z12" i="3"/>
  <c r="F13" i="3"/>
  <c r="U13" i="3"/>
  <c r="Z13" i="3" s="1"/>
  <c r="V13" i="3"/>
  <c r="AA13" i="3" s="1"/>
  <c r="W13" i="3"/>
  <c r="X13" i="3"/>
  <c r="F14" i="3"/>
  <c r="U14" i="3" s="1"/>
  <c r="Z14" i="3" s="1"/>
  <c r="P14" i="3"/>
  <c r="Q14" i="3"/>
  <c r="V14" i="3"/>
  <c r="W14" i="3"/>
  <c r="X14" i="3"/>
  <c r="AA14" i="3"/>
  <c r="F15" i="3"/>
  <c r="Q15" i="3"/>
  <c r="U15" i="3"/>
  <c r="Z15" i="3" s="1"/>
  <c r="V15" i="3"/>
  <c r="AA15" i="3" s="1"/>
  <c r="W15" i="3"/>
  <c r="X15" i="3"/>
  <c r="F16" i="3"/>
  <c r="U16" i="3" s="1"/>
  <c r="Z16" i="3" s="1"/>
  <c r="Q16" i="3"/>
  <c r="V16" i="3"/>
  <c r="W16" i="3"/>
  <c r="X16" i="3"/>
  <c r="AA16" i="3"/>
  <c r="I17" i="3"/>
  <c r="N8" i="3" s="1"/>
  <c r="U17" i="3"/>
  <c r="Z17" i="3" s="1"/>
  <c r="W17" i="3"/>
  <c r="X17" i="3"/>
  <c r="F18" i="3"/>
  <c r="G17" i="3" s="1"/>
  <c r="V18" i="3"/>
  <c r="AA18" i="3" s="1"/>
  <c r="W18" i="3"/>
  <c r="X18" i="3"/>
  <c r="F19" i="3"/>
  <c r="U19" i="3" s="1"/>
  <c r="Z19" i="3" s="1"/>
  <c r="Q19" i="3"/>
  <c r="V19" i="3"/>
  <c r="W19" i="3"/>
  <c r="X19" i="3"/>
  <c r="AA19" i="3"/>
  <c r="U20" i="3"/>
  <c r="V20" i="3"/>
  <c r="W20" i="3"/>
  <c r="X20" i="3"/>
  <c r="Z20" i="3"/>
  <c r="AA20" i="3"/>
  <c r="U21" i="3"/>
  <c r="V21" i="3"/>
  <c r="W21" i="3"/>
  <c r="X21" i="3"/>
  <c r="Z21" i="3"/>
  <c r="AA21" i="3"/>
  <c r="U22" i="3"/>
  <c r="V22" i="3"/>
  <c r="W22" i="3"/>
  <c r="X22" i="3"/>
  <c r="Z22" i="3"/>
  <c r="AA22" i="3"/>
  <c r="Q23" i="3"/>
  <c r="S23" i="3"/>
  <c r="U23" i="3"/>
  <c r="W23" i="3"/>
  <c r="Z23" i="3"/>
  <c r="I24" i="3"/>
  <c r="Q24" i="3"/>
  <c r="S24" i="3"/>
  <c r="U24" i="3"/>
  <c r="W24" i="3"/>
  <c r="X24" i="3"/>
  <c r="Z24" i="3"/>
  <c r="F25" i="3"/>
  <c r="G24" i="3" s="1"/>
  <c r="V24" i="3" s="1"/>
  <c r="AA24" i="3" s="1"/>
  <c r="P25" i="3"/>
  <c r="Q25" i="3"/>
  <c r="U25" i="3"/>
  <c r="Z25" i="3" s="1"/>
  <c r="V25" i="3"/>
  <c r="AA25" i="3" s="1"/>
  <c r="W25" i="3"/>
  <c r="X25" i="3"/>
  <c r="F26" i="3"/>
  <c r="U26" i="3"/>
  <c r="Z26" i="3" s="1"/>
  <c r="V26" i="3"/>
  <c r="AA26" i="3" s="1"/>
  <c r="W26" i="3"/>
  <c r="X26" i="3"/>
  <c r="F27" i="3"/>
  <c r="U27" i="3" s="1"/>
  <c r="Z27" i="3" s="1"/>
  <c r="V27" i="3"/>
  <c r="AA27" i="3" s="1"/>
  <c r="W27" i="3"/>
  <c r="X27" i="3"/>
  <c r="F28" i="3"/>
  <c r="Q28" i="3"/>
  <c r="U28" i="3"/>
  <c r="Z28" i="3" s="1"/>
  <c r="V28" i="3"/>
  <c r="AA28" i="3" s="1"/>
  <c r="W28" i="3"/>
  <c r="X28" i="3"/>
  <c r="F29" i="3"/>
  <c r="U29" i="3" s="1"/>
  <c r="Z29" i="3" s="1"/>
  <c r="Q29" i="3"/>
  <c r="V29" i="3"/>
  <c r="AA29" i="3" s="1"/>
  <c r="W29" i="3"/>
  <c r="X29" i="3"/>
  <c r="F30" i="3"/>
  <c r="U30" i="3"/>
  <c r="Z30" i="3" s="1"/>
  <c r="V30" i="3"/>
  <c r="AA30" i="3" s="1"/>
  <c r="W30" i="3"/>
  <c r="X30" i="3"/>
  <c r="F31" i="3"/>
  <c r="U31" i="3" s="1"/>
  <c r="Z31" i="3" s="1"/>
  <c r="V31" i="3"/>
  <c r="AA31" i="3" s="1"/>
  <c r="W31" i="3"/>
  <c r="X31" i="3"/>
  <c r="F32" i="3"/>
  <c r="U32" i="3"/>
  <c r="Z32" i="3" s="1"/>
  <c r="V32" i="3"/>
  <c r="AA32" i="3" s="1"/>
  <c r="W32" i="3"/>
  <c r="X32" i="3"/>
  <c r="F33" i="3"/>
  <c r="U33" i="3" s="1"/>
  <c r="Z33" i="3" s="1"/>
  <c r="V33" i="3"/>
  <c r="W33" i="3"/>
  <c r="X33" i="3"/>
  <c r="AA33" i="3"/>
  <c r="F34" i="3"/>
  <c r="U34" i="3" s="1"/>
  <c r="Z34" i="3" s="1"/>
  <c r="V34" i="3"/>
  <c r="W34" i="3"/>
  <c r="X34" i="3"/>
  <c r="AA34" i="3"/>
  <c r="F35" i="3"/>
  <c r="U35" i="3" s="1"/>
  <c r="Z35" i="3" s="1"/>
  <c r="V35" i="3"/>
  <c r="AA35" i="3" s="1"/>
  <c r="W35" i="3"/>
  <c r="X35" i="3"/>
  <c r="F36" i="3"/>
  <c r="U36" i="3"/>
  <c r="Z36" i="3" s="1"/>
  <c r="V36" i="3"/>
  <c r="AA36" i="3" s="1"/>
  <c r="W36" i="3"/>
  <c r="X36" i="3"/>
  <c r="F37" i="3"/>
  <c r="U37" i="3" s="1"/>
  <c r="Z37" i="3" s="1"/>
  <c r="V37" i="3"/>
  <c r="AA37" i="3" s="1"/>
  <c r="W37" i="3"/>
  <c r="X37" i="3"/>
  <c r="F38" i="3"/>
  <c r="U38" i="3"/>
  <c r="Z38" i="3" s="1"/>
  <c r="V38" i="3"/>
  <c r="AA38" i="3" s="1"/>
  <c r="W38" i="3"/>
  <c r="X38" i="3"/>
  <c r="F39" i="3"/>
  <c r="U39" i="3" s="1"/>
  <c r="Z39" i="3" s="1"/>
  <c r="V39" i="3"/>
  <c r="W39" i="3"/>
  <c r="X39" i="3"/>
  <c r="AA39" i="3"/>
  <c r="F40" i="3"/>
  <c r="U40" i="3" s="1"/>
  <c r="Z40" i="3" s="1"/>
  <c r="V40" i="3"/>
  <c r="W40" i="3"/>
  <c r="X40" i="3"/>
  <c r="AA40" i="3"/>
  <c r="F41" i="3"/>
  <c r="U41" i="3" s="1"/>
  <c r="Z41" i="3" s="1"/>
  <c r="V41" i="3"/>
  <c r="AA41" i="3" s="1"/>
  <c r="W41" i="3"/>
  <c r="X41" i="3"/>
  <c r="F42" i="3"/>
  <c r="U42" i="3"/>
  <c r="Z42" i="3" s="1"/>
  <c r="V42" i="3"/>
  <c r="AA42" i="3" s="1"/>
  <c r="W42" i="3"/>
  <c r="X42" i="3"/>
  <c r="F43" i="3"/>
  <c r="U43" i="3" s="1"/>
  <c r="Z43" i="3" s="1"/>
  <c r="V43" i="3"/>
  <c r="AA43" i="3" s="1"/>
  <c r="W43" i="3"/>
  <c r="X43" i="3"/>
  <c r="F44" i="3"/>
  <c r="U44" i="3"/>
  <c r="Z44" i="3" s="1"/>
  <c r="V44" i="3"/>
  <c r="AA44" i="3" s="1"/>
  <c r="W44" i="3"/>
  <c r="X44" i="3"/>
  <c r="F45" i="3"/>
  <c r="U45" i="3" s="1"/>
  <c r="Z45" i="3" s="1"/>
  <c r="V45" i="3"/>
  <c r="W45" i="3"/>
  <c r="X45" i="3"/>
  <c r="AA45" i="3"/>
  <c r="F46" i="3"/>
  <c r="U46" i="3" s="1"/>
  <c r="Z46" i="3" s="1"/>
  <c r="V46" i="3"/>
  <c r="W46" i="3"/>
  <c r="X46" i="3"/>
  <c r="AA46" i="3"/>
  <c r="F47" i="3"/>
  <c r="U47" i="3"/>
  <c r="V47" i="3"/>
  <c r="AA47" i="3" s="1"/>
  <c r="W47" i="3"/>
  <c r="X47" i="3"/>
  <c r="Z47" i="3"/>
  <c r="F48" i="3"/>
  <c r="U48" i="3"/>
  <c r="Z48" i="3" s="1"/>
  <c r="V48" i="3"/>
  <c r="AA48" i="3" s="1"/>
  <c r="W48" i="3"/>
  <c r="X48" i="3"/>
  <c r="U49" i="3"/>
  <c r="Z49" i="3" s="1"/>
  <c r="W49" i="3"/>
  <c r="X49" i="3"/>
  <c r="H50" i="3"/>
  <c r="W50" i="3" s="1"/>
  <c r="Z50" i="3" s="1"/>
  <c r="I50" i="3"/>
  <c r="Q13" i="3" s="1"/>
  <c r="U50" i="3"/>
  <c r="F51" i="3"/>
  <c r="U51" i="3" s="1"/>
  <c r="Z51" i="3" s="1"/>
  <c r="V51" i="3"/>
  <c r="AA51" i="3" s="1"/>
  <c r="W51" i="3"/>
  <c r="X51" i="3"/>
  <c r="F52" i="3"/>
  <c r="U52" i="3"/>
  <c r="Z52" i="3" s="1"/>
  <c r="V52" i="3"/>
  <c r="AA52" i="3" s="1"/>
  <c r="W52" i="3"/>
  <c r="X52" i="3"/>
  <c r="F53" i="3"/>
  <c r="G50" i="3" s="1"/>
  <c r="V53" i="3"/>
  <c r="AA53" i="3" s="1"/>
  <c r="W53" i="3"/>
  <c r="X53" i="3"/>
  <c r="F54" i="3"/>
  <c r="U54" i="3"/>
  <c r="Z54" i="3" s="1"/>
  <c r="V54" i="3"/>
  <c r="AA54" i="3" s="1"/>
  <c r="W54" i="3"/>
  <c r="X54" i="3"/>
  <c r="F55" i="3"/>
  <c r="U55" i="3" s="1"/>
  <c r="Z55" i="3" s="1"/>
  <c r="V55" i="3"/>
  <c r="W55" i="3"/>
  <c r="X55" i="3"/>
  <c r="AA55" i="3"/>
  <c r="F56" i="3"/>
  <c r="U56" i="3" s="1"/>
  <c r="Z56" i="3" s="1"/>
  <c r="V56" i="3"/>
  <c r="W56" i="3"/>
  <c r="X56" i="3"/>
  <c r="AA56" i="3"/>
  <c r="F57" i="3"/>
  <c r="U57" i="3" s="1"/>
  <c r="Z57" i="3" s="1"/>
  <c r="V57" i="3"/>
  <c r="AA57" i="3" s="1"/>
  <c r="W57" i="3"/>
  <c r="X57" i="3"/>
  <c r="F58" i="3"/>
  <c r="U58" i="3"/>
  <c r="Z58" i="3" s="1"/>
  <c r="V58" i="3"/>
  <c r="AA58" i="3" s="1"/>
  <c r="W58" i="3"/>
  <c r="X58" i="3"/>
  <c r="F59" i="3"/>
  <c r="P15" i="3" s="1"/>
  <c r="V59" i="3"/>
  <c r="AA59" i="3" s="1"/>
  <c r="W59" i="3"/>
  <c r="X59" i="3"/>
  <c r="F60" i="3"/>
  <c r="U60" i="3"/>
  <c r="Z60" i="3" s="1"/>
  <c r="V60" i="3"/>
  <c r="AA60" i="3" s="1"/>
  <c r="W60" i="3"/>
  <c r="X60" i="3"/>
  <c r="F61" i="3"/>
  <c r="U61" i="3" s="1"/>
  <c r="Z61" i="3" s="1"/>
  <c r="V61" i="3"/>
  <c r="W61" i="3"/>
  <c r="X61" i="3"/>
  <c r="AA61" i="3"/>
  <c r="F62" i="3"/>
  <c r="U62" i="3" s="1"/>
  <c r="Z62" i="3" s="1"/>
  <c r="V62" i="3"/>
  <c r="W62" i="3"/>
  <c r="X62" i="3"/>
  <c r="AA62" i="3"/>
  <c r="F63" i="3"/>
  <c r="U63" i="3" s="1"/>
  <c r="Z63" i="3" s="1"/>
  <c r="V63" i="3"/>
  <c r="AA63" i="3" s="1"/>
  <c r="W63" i="3"/>
  <c r="X63" i="3"/>
  <c r="H64" i="3"/>
  <c r="W64" i="3" s="1"/>
  <c r="I64" i="3"/>
  <c r="Q27" i="3" s="1"/>
  <c r="U64" i="3"/>
  <c r="Z64" i="3" s="1"/>
  <c r="F65" i="3"/>
  <c r="U65" i="3" s="1"/>
  <c r="Z65" i="3" s="1"/>
  <c r="V65" i="3"/>
  <c r="W65" i="3"/>
  <c r="X65" i="3"/>
  <c r="AA65" i="3"/>
  <c r="F66" i="3"/>
  <c r="P29" i="3" s="1"/>
  <c r="V66" i="3"/>
  <c r="W66" i="3"/>
  <c r="X66" i="3"/>
  <c r="AA66" i="3"/>
  <c r="F67" i="3"/>
  <c r="U67" i="3" s="1"/>
  <c r="Z67" i="3" s="1"/>
  <c r="V67" i="3"/>
  <c r="AA67" i="3" s="1"/>
  <c r="W67" i="3"/>
  <c r="X67" i="3"/>
  <c r="F68" i="3"/>
  <c r="U68" i="3"/>
  <c r="Z68" i="3" s="1"/>
  <c r="V68" i="3"/>
  <c r="AA68" i="3" s="1"/>
  <c r="W68" i="3"/>
  <c r="X68" i="3"/>
  <c r="F69" i="3"/>
  <c r="U69" i="3" s="1"/>
  <c r="Z69" i="3" s="1"/>
  <c r="V69" i="3"/>
  <c r="AA69" i="3" s="1"/>
  <c r="W69" i="3"/>
  <c r="X69" i="3"/>
  <c r="F70" i="3"/>
  <c r="U70" i="3"/>
  <c r="Z70" i="3" s="1"/>
  <c r="V70" i="3"/>
  <c r="AA70" i="3" s="1"/>
  <c r="W70" i="3"/>
  <c r="X70" i="3"/>
  <c r="F71" i="3"/>
  <c r="U71" i="3" s="1"/>
  <c r="Z71" i="3" s="1"/>
  <c r="V71" i="3"/>
  <c r="W71" i="3"/>
  <c r="X71" i="3"/>
  <c r="AA71" i="3"/>
  <c r="F72" i="3"/>
  <c r="U72" i="3" s="1"/>
  <c r="Z72" i="3" s="1"/>
  <c r="V72" i="3"/>
  <c r="W72" i="3"/>
  <c r="X72" i="3"/>
  <c r="AA72" i="3"/>
  <c r="F73" i="3"/>
  <c r="U73" i="3" s="1"/>
  <c r="Z73" i="3" s="1"/>
  <c r="V73" i="3"/>
  <c r="AA73" i="3" s="1"/>
  <c r="W73" i="3"/>
  <c r="X73" i="3"/>
  <c r="F74" i="3"/>
  <c r="U74" i="3"/>
  <c r="Z74" i="3" s="1"/>
  <c r="V74" i="3"/>
  <c r="AA74" i="3" s="1"/>
  <c r="W74" i="3"/>
  <c r="X74" i="3"/>
  <c r="F75" i="3"/>
  <c r="U75" i="3" s="1"/>
  <c r="Z75" i="3" s="1"/>
  <c r="V75" i="3"/>
  <c r="AA75" i="3" s="1"/>
  <c r="W75" i="3"/>
  <c r="X75" i="3"/>
  <c r="F76" i="3"/>
  <c r="U76" i="3"/>
  <c r="Z76" i="3" s="1"/>
  <c r="V76" i="3"/>
  <c r="AA76" i="3" s="1"/>
  <c r="W76" i="3"/>
  <c r="X76" i="3"/>
  <c r="U77" i="3"/>
  <c r="Z77" i="3" s="1"/>
  <c r="W77" i="3"/>
  <c r="X77" i="3"/>
  <c r="G78" i="3"/>
  <c r="V78" i="3" s="1"/>
  <c r="AA78" i="3" s="1"/>
  <c r="U78" i="3"/>
  <c r="W78" i="3"/>
  <c r="X78" i="3"/>
  <c r="Z78" i="3"/>
  <c r="U79" i="3"/>
  <c r="W79" i="3"/>
  <c r="X79" i="3"/>
  <c r="Z79" i="3"/>
  <c r="P8" i="2"/>
  <c r="K9" i="2"/>
  <c r="M9" i="2"/>
  <c r="M8" i="2" s="1"/>
  <c r="P9" i="2"/>
  <c r="T9" i="2" s="1"/>
  <c r="R9" i="2"/>
  <c r="F10" i="2"/>
  <c r="G9" i="2" s="1"/>
  <c r="G8" i="2" s="1"/>
  <c r="H10" i="2"/>
  <c r="P10" i="2"/>
  <c r="Q10" i="2"/>
  <c r="U10" i="2" s="1"/>
  <c r="R10" i="2"/>
  <c r="S10" i="2"/>
  <c r="T10" i="2"/>
  <c r="H11" i="2"/>
  <c r="P11" i="2" s="1"/>
  <c r="T11" i="2" s="1"/>
  <c r="Q11" i="2"/>
  <c r="R11" i="2"/>
  <c r="S11" i="2"/>
  <c r="U11" i="2" s="1"/>
  <c r="H12" i="2"/>
  <c r="P12" i="2"/>
  <c r="Q12" i="2"/>
  <c r="U12" i="2" s="1"/>
  <c r="R12" i="2"/>
  <c r="T12" i="2" s="1"/>
  <c r="S12" i="2"/>
  <c r="H13" i="2"/>
  <c r="P13" i="2" s="1"/>
  <c r="T13" i="2" s="1"/>
  <c r="Q13" i="2"/>
  <c r="U13" i="2" s="1"/>
  <c r="R13" i="2"/>
  <c r="S13" i="2"/>
  <c r="H14" i="2"/>
  <c r="P14" i="2"/>
  <c r="T14" i="2" s="1"/>
  <c r="Q14" i="2"/>
  <c r="U14" i="2" s="1"/>
  <c r="R14" i="2"/>
  <c r="S14" i="2"/>
  <c r="H15" i="2"/>
  <c r="P15" i="2" s="1"/>
  <c r="T15" i="2" s="1"/>
  <c r="Q15" i="2"/>
  <c r="R15" i="2"/>
  <c r="S15" i="2"/>
  <c r="U15" i="2"/>
  <c r="H16" i="2"/>
  <c r="P16" i="2" s="1"/>
  <c r="Q16" i="2"/>
  <c r="R16" i="2"/>
  <c r="S16" i="2"/>
  <c r="T16" i="2"/>
  <c r="U16" i="2"/>
  <c r="H17" i="2"/>
  <c r="P17" i="2" s="1"/>
  <c r="Q17" i="2"/>
  <c r="R17" i="2"/>
  <c r="S17" i="2"/>
  <c r="U17" i="2" s="1"/>
  <c r="T17" i="2"/>
  <c r="H18" i="2"/>
  <c r="P18" i="2"/>
  <c r="Q18" i="2"/>
  <c r="R18" i="2"/>
  <c r="T18" i="2" s="1"/>
  <c r="S18" i="2"/>
  <c r="H19" i="2"/>
  <c r="P19" i="2" s="1"/>
  <c r="T19" i="2" s="1"/>
  <c r="Q19" i="2"/>
  <c r="U19" i="2" s="1"/>
  <c r="R19" i="2"/>
  <c r="S19" i="2"/>
  <c r="H20" i="2"/>
  <c r="P20" i="2"/>
  <c r="T20" i="2" s="1"/>
  <c r="Q20" i="2"/>
  <c r="U20" i="2" s="1"/>
  <c r="R20" i="2"/>
  <c r="S20" i="2"/>
  <c r="H21" i="2"/>
  <c r="P21" i="2" s="1"/>
  <c r="T21" i="2" s="1"/>
  <c r="Q21" i="2"/>
  <c r="R21" i="2"/>
  <c r="S21" i="2"/>
  <c r="U21" i="2"/>
  <c r="H22" i="2"/>
  <c r="P22" i="2" s="1"/>
  <c r="Q22" i="2"/>
  <c r="R22" i="2"/>
  <c r="S22" i="2"/>
  <c r="T22" i="2"/>
  <c r="U22" i="2"/>
  <c r="H23" i="2"/>
  <c r="P23" i="2" s="1"/>
  <c r="Q23" i="2"/>
  <c r="R23" i="2"/>
  <c r="S23" i="2"/>
  <c r="U23" i="2" s="1"/>
  <c r="T23" i="2"/>
  <c r="H24" i="2"/>
  <c r="P24" i="2"/>
  <c r="Q24" i="2"/>
  <c r="R24" i="2"/>
  <c r="T24" i="2" s="1"/>
  <c r="S24" i="2"/>
  <c r="H25" i="2"/>
  <c r="P25" i="2" s="1"/>
  <c r="T25" i="2" s="1"/>
  <c r="Q25" i="2"/>
  <c r="U25" i="2" s="1"/>
  <c r="R25" i="2"/>
  <c r="S25" i="2"/>
  <c r="G26" i="2"/>
  <c r="I26" i="2"/>
  <c r="Q26" i="2" s="1"/>
  <c r="K26" i="2"/>
  <c r="M26" i="2"/>
  <c r="P26" i="2"/>
  <c r="R26" i="2"/>
  <c r="S26" i="2"/>
  <c r="T26" i="2"/>
  <c r="H27" i="2"/>
  <c r="P27" i="2"/>
  <c r="Q27" i="2"/>
  <c r="R27" i="2"/>
  <c r="T27" i="2" s="1"/>
  <c r="S27" i="2"/>
  <c r="H28" i="2"/>
  <c r="P28" i="2" s="1"/>
  <c r="T28" i="2" s="1"/>
  <c r="Q28" i="2"/>
  <c r="U28" i="2" s="1"/>
  <c r="R28" i="2"/>
  <c r="S28" i="2"/>
  <c r="K29" i="2"/>
  <c r="S29" i="2" s="1"/>
  <c r="P29" i="2"/>
  <c r="R29" i="2"/>
  <c r="T29" i="2"/>
  <c r="K30" i="2"/>
  <c r="M30" i="2"/>
  <c r="M29" i="2" s="1"/>
  <c r="P30" i="2"/>
  <c r="T30" i="2" s="1"/>
  <c r="R30" i="2"/>
  <c r="S30" i="2"/>
  <c r="H31" i="2"/>
  <c r="Q31" i="2"/>
  <c r="R31" i="2"/>
  <c r="S31" i="2"/>
  <c r="U31" i="2"/>
  <c r="H32" i="2"/>
  <c r="P32" i="2" s="1"/>
  <c r="Q32" i="2"/>
  <c r="R32" i="2"/>
  <c r="S32" i="2"/>
  <c r="U32" i="2" s="1"/>
  <c r="T32" i="2"/>
  <c r="F33" i="2"/>
  <c r="G30" i="2" s="1"/>
  <c r="H33" i="2"/>
  <c r="P33" i="2" s="1"/>
  <c r="Q33" i="2"/>
  <c r="U33" i="2" s="1"/>
  <c r="R33" i="2"/>
  <c r="S33" i="2"/>
  <c r="P34" i="2"/>
  <c r="Q34" i="2"/>
  <c r="U34" i="2" s="1"/>
  <c r="R34" i="2"/>
  <c r="S34" i="2"/>
  <c r="K35" i="2"/>
  <c r="M35" i="2"/>
  <c r="P35" i="2"/>
  <c r="R35" i="2"/>
  <c r="S35" i="2"/>
  <c r="T35" i="2"/>
  <c r="H36" i="2"/>
  <c r="P36" i="2"/>
  <c r="Q36" i="2"/>
  <c r="R36" i="2"/>
  <c r="T36" i="2" s="1"/>
  <c r="S36" i="2"/>
  <c r="H37" i="2"/>
  <c r="P37" i="2" s="1"/>
  <c r="T37" i="2" s="1"/>
  <c r="Q37" i="2"/>
  <c r="U37" i="2" s="1"/>
  <c r="R37" i="2"/>
  <c r="S37" i="2"/>
  <c r="H38" i="2"/>
  <c r="P38" i="2"/>
  <c r="T38" i="2" s="1"/>
  <c r="Q38" i="2"/>
  <c r="U38" i="2" s="1"/>
  <c r="R38" i="2"/>
  <c r="S38" i="2"/>
  <c r="H39" i="2"/>
  <c r="P39" i="2" s="1"/>
  <c r="T39" i="2" s="1"/>
  <c r="Q39" i="2"/>
  <c r="R39" i="2"/>
  <c r="S39" i="2"/>
  <c r="U39" i="2"/>
  <c r="H40" i="2"/>
  <c r="P40" i="2" s="1"/>
  <c r="Q40" i="2"/>
  <c r="R40" i="2"/>
  <c r="S40" i="2"/>
  <c r="T40" i="2"/>
  <c r="U40" i="2"/>
  <c r="H41" i="2"/>
  <c r="P41" i="2" s="1"/>
  <c r="Q41" i="2"/>
  <c r="R41" i="2"/>
  <c r="S41" i="2"/>
  <c r="U41" i="2" s="1"/>
  <c r="T41" i="2"/>
  <c r="H42" i="2"/>
  <c r="H43" i="2"/>
  <c r="P43" i="2" s="1"/>
  <c r="Q43" i="2"/>
  <c r="U43" i="2" s="1"/>
  <c r="R43" i="2"/>
  <c r="S43" i="2"/>
  <c r="H44" i="2"/>
  <c r="P44" i="2"/>
  <c r="T44" i="2" s="1"/>
  <c r="Q44" i="2"/>
  <c r="U44" i="2" s="1"/>
  <c r="R44" i="2"/>
  <c r="S44" i="2"/>
  <c r="H45" i="2"/>
  <c r="I35" i="2" s="1"/>
  <c r="Q35" i="2" s="1"/>
  <c r="U35" i="2" s="1"/>
  <c r="P45" i="2"/>
  <c r="T45" i="2" s="1"/>
  <c r="Q45" i="2"/>
  <c r="R45" i="2"/>
  <c r="S45" i="2"/>
  <c r="U45" i="2"/>
  <c r="H46" i="2"/>
  <c r="P46" i="2" s="1"/>
  <c r="T46" i="2" s="1"/>
  <c r="Q46" i="2"/>
  <c r="R46" i="2"/>
  <c r="S46" i="2"/>
  <c r="U46" i="2"/>
  <c r="H47" i="2"/>
  <c r="P47" i="2" s="1"/>
  <c r="T47" i="2" s="1"/>
  <c r="Q47" i="2"/>
  <c r="R47" i="2"/>
  <c r="S47" i="2"/>
  <c r="U47" i="2" s="1"/>
  <c r="H48" i="2"/>
  <c r="P48" i="2"/>
  <c r="Q48" i="2"/>
  <c r="U48" i="2" s="1"/>
  <c r="R48" i="2"/>
  <c r="T48" i="2" s="1"/>
  <c r="S48" i="2"/>
  <c r="H49" i="2"/>
  <c r="P49" i="2" s="1"/>
  <c r="Q49" i="2"/>
  <c r="U49" i="2" s="1"/>
  <c r="R49" i="2"/>
  <c r="S49" i="2"/>
  <c r="H50" i="2"/>
  <c r="P50" i="2"/>
  <c r="T50" i="2" s="1"/>
  <c r="Q50" i="2"/>
  <c r="U50" i="2" s="1"/>
  <c r="R50" i="2"/>
  <c r="S50" i="2"/>
  <c r="H51" i="2"/>
  <c r="P51" i="2" s="1"/>
  <c r="T51" i="2" s="1"/>
  <c r="Q51" i="2"/>
  <c r="R51" i="2"/>
  <c r="S51" i="2"/>
  <c r="U51" i="2"/>
  <c r="H52" i="2"/>
  <c r="P52" i="2" s="1"/>
  <c r="Q52" i="2"/>
  <c r="R52" i="2"/>
  <c r="S52" i="2"/>
  <c r="T52" i="2"/>
  <c r="U52" i="2"/>
  <c r="H53" i="2"/>
  <c r="P53" i="2" s="1"/>
  <c r="Q53" i="2"/>
  <c r="R53" i="2"/>
  <c r="S53" i="2"/>
  <c r="U53" i="2" s="1"/>
  <c r="T53" i="2"/>
  <c r="H54" i="2"/>
  <c r="P54" i="2"/>
  <c r="Q54" i="2"/>
  <c r="R54" i="2"/>
  <c r="T54" i="2" s="1"/>
  <c r="S54" i="2"/>
  <c r="H55" i="2"/>
  <c r="P55" i="2" s="1"/>
  <c r="T55" i="2" s="1"/>
  <c r="Q55" i="2"/>
  <c r="U55" i="2" s="1"/>
  <c r="R55" i="2"/>
  <c r="S55" i="2"/>
  <c r="H56" i="2"/>
  <c r="P56" i="2"/>
  <c r="T56" i="2" s="1"/>
  <c r="Q56" i="2"/>
  <c r="U56" i="2" s="1"/>
  <c r="R56" i="2"/>
  <c r="S56" i="2"/>
  <c r="H57" i="2"/>
  <c r="P57" i="2"/>
  <c r="T57" i="2" s="1"/>
  <c r="Q57" i="2"/>
  <c r="R57" i="2"/>
  <c r="S57" i="2"/>
  <c r="U57" i="2"/>
  <c r="H58" i="2"/>
  <c r="P58" i="2" s="1"/>
  <c r="Q58" i="2"/>
  <c r="R58" i="2"/>
  <c r="S58" i="2"/>
  <c r="T58" i="2"/>
  <c r="U58" i="2"/>
  <c r="H59" i="2"/>
  <c r="P59" i="2" s="1"/>
  <c r="Q59" i="2"/>
  <c r="R59" i="2"/>
  <c r="S59" i="2"/>
  <c r="U59" i="2" s="1"/>
  <c r="T59" i="2"/>
  <c r="H60" i="2"/>
  <c r="P60" i="2"/>
  <c r="Q60" i="2"/>
  <c r="R60" i="2"/>
  <c r="T60" i="2" s="1"/>
  <c r="S60" i="2"/>
  <c r="H61" i="2"/>
  <c r="P61" i="2" s="1"/>
  <c r="T61" i="2" s="1"/>
  <c r="Q61" i="2"/>
  <c r="U61" i="2" s="1"/>
  <c r="R61" i="2"/>
  <c r="S61" i="2"/>
  <c r="H62" i="2"/>
  <c r="P62" i="2"/>
  <c r="T62" i="2" s="1"/>
  <c r="Q62" i="2"/>
  <c r="U62" i="2" s="1"/>
  <c r="R62" i="2"/>
  <c r="S62" i="2"/>
  <c r="F63" i="2"/>
  <c r="G35" i="2" s="1"/>
  <c r="H63" i="2"/>
  <c r="P63" i="2" s="1"/>
  <c r="T63" i="2" s="1"/>
  <c r="Q63" i="2"/>
  <c r="R63" i="2"/>
  <c r="S63" i="2"/>
  <c r="U63" i="2"/>
  <c r="H64" i="2"/>
  <c r="P64" i="2" s="1"/>
  <c r="T64" i="2" s="1"/>
  <c r="Q64" i="2"/>
  <c r="R64" i="2"/>
  <c r="S64" i="2"/>
  <c r="U64" i="2" s="1"/>
  <c r="H65" i="2"/>
  <c r="P65" i="2"/>
  <c r="Q65" i="2"/>
  <c r="U65" i="2" s="1"/>
  <c r="R65" i="2"/>
  <c r="T65" i="2" s="1"/>
  <c r="S65" i="2"/>
  <c r="H66" i="2"/>
  <c r="P66" i="2" s="1"/>
  <c r="T66" i="2" s="1"/>
  <c r="Q66" i="2"/>
  <c r="U66" i="2" s="1"/>
  <c r="R66" i="2"/>
  <c r="S66" i="2"/>
  <c r="H67" i="2"/>
  <c r="P67" i="2"/>
  <c r="T67" i="2" s="1"/>
  <c r="Q67" i="2"/>
  <c r="U67" i="2" s="1"/>
  <c r="R67" i="2"/>
  <c r="S67" i="2"/>
  <c r="G68" i="2"/>
  <c r="I68" i="2"/>
  <c r="Q68" i="2" s="1"/>
  <c r="K68" i="2"/>
  <c r="M68" i="2"/>
  <c r="P68" i="2"/>
  <c r="R68" i="2"/>
  <c r="T68" i="2" s="1"/>
  <c r="S68" i="2"/>
  <c r="H69" i="2"/>
  <c r="P69" i="2" s="1"/>
  <c r="T69" i="2" s="1"/>
  <c r="Q69" i="2"/>
  <c r="U69" i="2" s="1"/>
  <c r="R69" i="2"/>
  <c r="S69" i="2"/>
  <c r="H70" i="2"/>
  <c r="P70" i="2"/>
  <c r="T70" i="2" s="1"/>
  <c r="Q70" i="2"/>
  <c r="U70" i="2" s="1"/>
  <c r="R70" i="2"/>
  <c r="S70" i="2"/>
  <c r="H71" i="2"/>
  <c r="P71" i="2" s="1"/>
  <c r="T71" i="2" s="1"/>
  <c r="Q71" i="2"/>
  <c r="R71" i="2"/>
  <c r="S71" i="2"/>
  <c r="U71" i="2"/>
  <c r="H72" i="2"/>
  <c r="P72" i="2" s="1"/>
  <c r="Q72" i="2"/>
  <c r="R72" i="2"/>
  <c r="S72" i="2"/>
  <c r="T72" i="2"/>
  <c r="U72" i="2"/>
  <c r="H73" i="2"/>
  <c r="P73" i="2" s="1"/>
  <c r="Q73" i="2"/>
  <c r="R73" i="2"/>
  <c r="S73" i="2"/>
  <c r="U73" i="2" s="1"/>
  <c r="T73" i="2"/>
  <c r="H74" i="2"/>
  <c r="P74" i="2"/>
  <c r="Q74" i="2"/>
  <c r="R74" i="2"/>
  <c r="T74" i="2" s="1"/>
  <c r="S74" i="2"/>
  <c r="G75" i="2"/>
  <c r="K75" i="2"/>
  <c r="S75" i="2" s="1"/>
  <c r="M75" i="2"/>
  <c r="P75" i="2"/>
  <c r="R75" i="2"/>
  <c r="T75" i="2"/>
  <c r="H76" i="2"/>
  <c r="P76" i="2" s="1"/>
  <c r="Q76" i="2"/>
  <c r="R76" i="2"/>
  <c r="S76" i="2"/>
  <c r="U76" i="2" s="1"/>
  <c r="T76" i="2"/>
  <c r="H77" i="2"/>
  <c r="P77" i="2"/>
  <c r="Q77" i="2"/>
  <c r="R77" i="2"/>
  <c r="T77" i="2" s="1"/>
  <c r="S77" i="2"/>
  <c r="H78" i="2"/>
  <c r="P78" i="2" s="1"/>
  <c r="T78" i="2" s="1"/>
  <c r="Q78" i="2"/>
  <c r="U78" i="2" s="1"/>
  <c r="R78" i="2"/>
  <c r="S78" i="2"/>
  <c r="H79" i="2"/>
  <c r="P79" i="2"/>
  <c r="T79" i="2" s="1"/>
  <c r="Q79" i="2"/>
  <c r="U79" i="2" s="1"/>
  <c r="R79" i="2"/>
  <c r="S79" i="2"/>
  <c r="P80" i="2"/>
  <c r="R80" i="2"/>
  <c r="T80" i="2" s="1"/>
  <c r="P81" i="2"/>
  <c r="Q81" i="2"/>
  <c r="R81" i="2"/>
  <c r="T81" i="2" s="1"/>
  <c r="S81" i="2"/>
  <c r="K82" i="2"/>
  <c r="M82" i="2"/>
  <c r="P82" i="2"/>
  <c r="R82" i="2"/>
  <c r="T82" i="2"/>
  <c r="H83" i="2"/>
  <c r="P83" i="2" s="1"/>
  <c r="T83" i="2" s="1"/>
  <c r="Q83" i="2"/>
  <c r="R83" i="2"/>
  <c r="S83" i="2"/>
  <c r="U83" i="2" s="1"/>
  <c r="H84" i="2"/>
  <c r="P84" i="2"/>
  <c r="Q84" i="2"/>
  <c r="U84" i="2" s="1"/>
  <c r="R84" i="2"/>
  <c r="T84" i="2" s="1"/>
  <c r="S84" i="2"/>
  <c r="H85" i="2"/>
  <c r="P85" i="2" s="1"/>
  <c r="Q85" i="2"/>
  <c r="U85" i="2" s="1"/>
  <c r="R85" i="2"/>
  <c r="S85" i="2"/>
  <c r="F86" i="2"/>
  <c r="H86" i="2"/>
  <c r="P86" i="2" s="1"/>
  <c r="T86" i="2" s="1"/>
  <c r="Q86" i="2"/>
  <c r="R86" i="2"/>
  <c r="S86" i="2"/>
  <c r="U86" i="2"/>
  <c r="F87" i="2"/>
  <c r="G82" i="2" s="1"/>
  <c r="H87" i="2"/>
  <c r="P87" i="2" s="1"/>
  <c r="T87" i="2" s="1"/>
  <c r="Q87" i="2"/>
  <c r="R87" i="2"/>
  <c r="S87" i="2"/>
  <c r="U87" i="2" s="1"/>
  <c r="H88" i="2"/>
  <c r="P88" i="2"/>
  <c r="Q88" i="2"/>
  <c r="U88" i="2" s="1"/>
  <c r="R88" i="2"/>
  <c r="T88" i="2" s="1"/>
  <c r="S88" i="2"/>
  <c r="F89" i="2"/>
  <c r="H89" i="2"/>
  <c r="P89" i="2"/>
  <c r="T89" i="2" s="1"/>
  <c r="Q89" i="2"/>
  <c r="U89" i="2" s="1"/>
  <c r="R89" i="2"/>
  <c r="S89" i="2"/>
  <c r="F90" i="2"/>
  <c r="H90" i="2"/>
  <c r="P90" i="2" s="1"/>
  <c r="Q90" i="2"/>
  <c r="R90" i="2"/>
  <c r="S90" i="2"/>
  <c r="T90" i="2"/>
  <c r="U90" i="2"/>
  <c r="F91" i="2"/>
  <c r="H91" i="2"/>
  <c r="P91" i="2"/>
  <c r="Q91" i="2"/>
  <c r="U91" i="2" s="1"/>
  <c r="R91" i="2"/>
  <c r="T91" i="2" s="1"/>
  <c r="S91" i="2"/>
  <c r="H92" i="2"/>
  <c r="P92" i="2" s="1"/>
  <c r="Q92" i="2"/>
  <c r="U92" i="2" s="1"/>
  <c r="R92" i="2"/>
  <c r="S92" i="2"/>
  <c r="H93" i="2"/>
  <c r="P93" i="2"/>
  <c r="Q93" i="2"/>
  <c r="U93" i="2" s="1"/>
  <c r="R93" i="2"/>
  <c r="S93" i="2"/>
  <c r="K94" i="2"/>
  <c r="P94" i="2"/>
  <c r="R94" i="2"/>
  <c r="T94" i="2" s="1"/>
  <c r="S94" i="2"/>
  <c r="F95" i="2"/>
  <c r="H95" i="2"/>
  <c r="P95" i="2"/>
  <c r="Q95" i="2"/>
  <c r="U95" i="2" s="1"/>
  <c r="R95" i="2"/>
  <c r="S95" i="2"/>
  <c r="H96" i="2"/>
  <c r="I94" i="2" s="1"/>
  <c r="Q94" i="2" s="1"/>
  <c r="U94" i="2" s="1"/>
  <c r="Q96" i="2"/>
  <c r="R96" i="2"/>
  <c r="S96" i="2"/>
  <c r="U96" i="2"/>
  <c r="H97" i="2"/>
  <c r="P97" i="2" s="1"/>
  <c r="Q97" i="2"/>
  <c r="R97" i="2"/>
  <c r="S97" i="2"/>
  <c r="U97" i="2" s="1"/>
  <c r="T97" i="2"/>
  <c r="H98" i="2"/>
  <c r="P98" i="2"/>
  <c r="Q98" i="2"/>
  <c r="U98" i="2" s="1"/>
  <c r="R98" i="2"/>
  <c r="T98" i="2" s="1"/>
  <c r="S98" i="2"/>
  <c r="F99" i="2"/>
  <c r="H99" i="2"/>
  <c r="P99" i="2"/>
  <c r="T99" i="2" s="1"/>
  <c r="Q99" i="2"/>
  <c r="U99" i="2" s="1"/>
  <c r="R99" i="2"/>
  <c r="S99" i="2"/>
  <c r="F100" i="2"/>
  <c r="H100" i="2"/>
  <c r="P100" i="2" s="1"/>
  <c r="T100" i="2" s="1"/>
  <c r="Q100" i="2"/>
  <c r="R100" i="2"/>
  <c r="S100" i="2"/>
  <c r="U100" i="2"/>
  <c r="F101" i="2"/>
  <c r="H101" i="2"/>
  <c r="P101" i="2"/>
  <c r="Q101" i="2"/>
  <c r="R101" i="2"/>
  <c r="S101" i="2"/>
  <c r="T101" i="2"/>
  <c r="H102" i="2"/>
  <c r="P102" i="2" s="1"/>
  <c r="T102" i="2" s="1"/>
  <c r="Q102" i="2"/>
  <c r="U102" i="2" s="1"/>
  <c r="R102" i="2"/>
  <c r="S102" i="2"/>
  <c r="H103" i="2"/>
  <c r="F103" i="2" s="1"/>
  <c r="Q103" i="2"/>
  <c r="U103" i="2" s="1"/>
  <c r="R103" i="2"/>
  <c r="S103" i="2"/>
  <c r="F104" i="2"/>
  <c r="H104" i="2"/>
  <c r="P104" i="2" s="1"/>
  <c r="T104" i="2" s="1"/>
  <c r="Q104" i="2"/>
  <c r="R104" i="2"/>
  <c r="S104" i="2"/>
  <c r="U104" i="2"/>
  <c r="F105" i="2"/>
  <c r="H105" i="2"/>
  <c r="P105" i="2" s="1"/>
  <c r="T105" i="2" s="1"/>
  <c r="Q105" i="2"/>
  <c r="U105" i="2" s="1"/>
  <c r="R105" i="2"/>
  <c r="S105" i="2"/>
  <c r="H106" i="2"/>
  <c r="L106" i="2"/>
  <c r="M94" i="2" s="1"/>
  <c r="P106" i="2"/>
  <c r="T106" i="2" s="1"/>
  <c r="Q106" i="2"/>
  <c r="R106" i="2"/>
  <c r="S106" i="2"/>
  <c r="U106" i="2"/>
  <c r="P107" i="2"/>
  <c r="T107" i="2" s="1"/>
  <c r="R107" i="2"/>
  <c r="P108" i="2"/>
  <c r="T108" i="2" s="1"/>
  <c r="Q108" i="2"/>
  <c r="U108" i="2" s="1"/>
  <c r="R108" i="2"/>
  <c r="S108" i="2"/>
  <c r="G109" i="2"/>
  <c r="I109" i="2"/>
  <c r="Q109" i="2" s="1"/>
  <c r="U109" i="2" s="1"/>
  <c r="K109" i="2"/>
  <c r="S109" i="2" s="1"/>
  <c r="M109" i="2"/>
  <c r="P109" i="2"/>
  <c r="R109" i="2"/>
  <c r="T109" i="2"/>
  <c r="F110" i="2"/>
  <c r="H110" i="2"/>
  <c r="P110" i="2" s="1"/>
  <c r="T110" i="2" s="1"/>
  <c r="Q110" i="2"/>
  <c r="R110" i="2"/>
  <c r="S110" i="2"/>
  <c r="H111" i="2"/>
  <c r="P111" i="2"/>
  <c r="T111" i="2" s="1"/>
  <c r="Q111" i="2"/>
  <c r="U111" i="2" s="1"/>
  <c r="R111" i="2"/>
  <c r="S111" i="2"/>
  <c r="G112" i="2"/>
  <c r="G118" i="2" s="1"/>
  <c r="I112" i="2"/>
  <c r="Q112" i="2" s="1"/>
  <c r="K112" i="2"/>
  <c r="M112" i="2"/>
  <c r="P112" i="2"/>
  <c r="R112" i="2"/>
  <c r="S112" i="2"/>
  <c r="T112" i="2"/>
  <c r="H113" i="2"/>
  <c r="P113" i="2" s="1"/>
  <c r="T113" i="2" s="1"/>
  <c r="Q113" i="2"/>
  <c r="U113" i="2" s="1"/>
  <c r="R113" i="2"/>
  <c r="S113" i="2"/>
  <c r="H114" i="2"/>
  <c r="P114" i="2"/>
  <c r="T114" i="2" s="1"/>
  <c r="Q114" i="2"/>
  <c r="U114" i="2" s="1"/>
  <c r="R114" i="2"/>
  <c r="S114" i="2"/>
  <c r="H115" i="2"/>
  <c r="P115" i="2"/>
  <c r="T115" i="2" s="1"/>
  <c r="Q115" i="2"/>
  <c r="U115" i="2" s="1"/>
  <c r="R115" i="2"/>
  <c r="S115" i="2"/>
  <c r="G116" i="2"/>
  <c r="I116" i="2"/>
  <c r="Q116" i="2" s="1"/>
  <c r="U116" i="2" s="1"/>
  <c r="K116" i="2"/>
  <c r="M116" i="2"/>
  <c r="P116" i="2"/>
  <c r="R116" i="2"/>
  <c r="S116" i="2"/>
  <c r="F117" i="2"/>
  <c r="H117" i="2"/>
  <c r="P117" i="2" s="1"/>
  <c r="T117" i="2" s="1"/>
  <c r="R117" i="2"/>
  <c r="U117" i="2"/>
  <c r="I118" i="2"/>
  <c r="Q118" i="2" s="1"/>
  <c r="K118" i="2"/>
  <c r="S118" i="2" s="1"/>
  <c r="M118" i="2"/>
  <c r="P118" i="2"/>
  <c r="R118" i="2"/>
  <c r="T118" i="2"/>
  <c r="U118" i="2"/>
  <c r="P119" i="2"/>
  <c r="R119" i="2"/>
  <c r="T119" i="2"/>
  <c r="N7" i="6" l="1"/>
  <c r="F35" i="6"/>
  <c r="M9" i="6"/>
  <c r="M12" i="6"/>
  <c r="J9" i="6"/>
  <c r="F35" i="5"/>
  <c r="R23" i="3"/>
  <c r="I7" i="4"/>
  <c r="P23" i="3"/>
  <c r="M7" i="4"/>
  <c r="R7" i="4" s="1"/>
  <c r="F33" i="4"/>
  <c r="L11" i="4"/>
  <c r="Q11" i="4" s="1"/>
  <c r="P13" i="3"/>
  <c r="V50" i="3"/>
  <c r="V17" i="3"/>
  <c r="AA17" i="3" s="1"/>
  <c r="P19" i="3"/>
  <c r="R24" i="3"/>
  <c r="P16" i="3"/>
  <c r="U59" i="3"/>
  <c r="Z59" i="3" s="1"/>
  <c r="U53" i="3"/>
  <c r="Z53" i="3" s="1"/>
  <c r="X50" i="3"/>
  <c r="U18" i="3"/>
  <c r="Z18" i="3" s="1"/>
  <c r="X12" i="3"/>
  <c r="AA12" i="3" s="1"/>
  <c r="G8" i="3"/>
  <c r="I7" i="3"/>
  <c r="P28" i="3"/>
  <c r="P24" i="3"/>
  <c r="P11" i="3"/>
  <c r="P9" i="3"/>
  <c r="X64" i="3"/>
  <c r="G64" i="3"/>
  <c r="X8" i="3"/>
  <c r="U66" i="3"/>
  <c r="Z66" i="3" s="1"/>
  <c r="M107" i="2"/>
  <c r="M119" i="2" s="1"/>
  <c r="U119" i="2" s="1"/>
  <c r="U112" i="2"/>
  <c r="P103" i="2"/>
  <c r="T103" i="2" s="1"/>
  <c r="K107" i="2"/>
  <c r="S82" i="2"/>
  <c r="U68" i="2"/>
  <c r="U26" i="2"/>
  <c r="P96" i="2"/>
  <c r="T96" i="2" s="1"/>
  <c r="T95" i="2"/>
  <c r="T92" i="2"/>
  <c r="T85" i="2"/>
  <c r="U74" i="2"/>
  <c r="T49" i="2"/>
  <c r="T33" i="2"/>
  <c r="P31" i="2"/>
  <c r="T31" i="2" s="1"/>
  <c r="I30" i="2"/>
  <c r="U24" i="2"/>
  <c r="M80" i="2"/>
  <c r="M121" i="2" s="1"/>
  <c r="U110" i="2"/>
  <c r="U101" i="2"/>
  <c r="T93" i="2"/>
  <c r="U81" i="2"/>
  <c r="U77" i="2"/>
  <c r="U60" i="2"/>
  <c r="T43" i="2"/>
  <c r="U36" i="2"/>
  <c r="G29" i="2"/>
  <c r="G80" i="2" s="1"/>
  <c r="U27" i="2"/>
  <c r="U18" i="2"/>
  <c r="K8" i="2"/>
  <c r="T116" i="2"/>
  <c r="F96" i="2"/>
  <c r="G94" i="2" s="1"/>
  <c r="G107" i="2" s="1"/>
  <c r="G119" i="2" s="1"/>
  <c r="U54" i="2"/>
  <c r="T34" i="2"/>
  <c r="I9" i="2"/>
  <c r="I82" i="2"/>
  <c r="I75" i="2"/>
  <c r="Q75" i="2" s="1"/>
  <c r="U75" i="2" s="1"/>
  <c r="S9" i="2"/>
  <c r="N35" i="6" l="1"/>
  <c r="F38" i="6"/>
  <c r="F39" i="5"/>
  <c r="F37" i="5"/>
  <c r="M33" i="4"/>
  <c r="R33" i="4" s="1"/>
  <c r="F36" i="4"/>
  <c r="I33" i="4"/>
  <c r="AA50" i="3"/>
  <c r="P27" i="3"/>
  <c r="V64" i="3"/>
  <c r="AA64" i="3" s="1"/>
  <c r="N7" i="3"/>
  <c r="N9" i="3" s="1"/>
  <c r="X7" i="3"/>
  <c r="H5" i="3"/>
  <c r="I23" i="3"/>
  <c r="Q7" i="3"/>
  <c r="M8" i="3"/>
  <c r="O8" i="3" s="1"/>
  <c r="V8" i="3"/>
  <c r="AA8" i="3" s="1"/>
  <c r="G7" i="3"/>
  <c r="Q82" i="2"/>
  <c r="U82" i="2" s="1"/>
  <c r="I107" i="2"/>
  <c r="S8" i="2"/>
  <c r="K80" i="2"/>
  <c r="Q30" i="2"/>
  <c r="U30" i="2" s="1"/>
  <c r="I29" i="2"/>
  <c r="Q29" i="2" s="1"/>
  <c r="U29" i="2" s="1"/>
  <c r="K119" i="2"/>
  <c r="S119" i="2" s="1"/>
  <c r="S107" i="2"/>
  <c r="G121" i="2"/>
  <c r="I8" i="2"/>
  <c r="Q9" i="2"/>
  <c r="U9" i="2" s="1"/>
  <c r="G23" i="3" l="1"/>
  <c r="P7" i="3"/>
  <c r="M7" i="3"/>
  <c r="V7" i="3"/>
  <c r="AA7" i="3" s="1"/>
  <c r="X23" i="3"/>
  <c r="F5" i="3"/>
  <c r="I119" i="2"/>
  <c r="Q119" i="2" s="1"/>
  <c r="Q107" i="2"/>
  <c r="U107" i="2" s="1"/>
  <c r="Q8" i="2"/>
  <c r="U8" i="2" s="1"/>
  <c r="I80" i="2"/>
  <c r="K121" i="2"/>
  <c r="K124" i="2"/>
  <c r="S80" i="2"/>
  <c r="M9" i="3" l="1"/>
  <c r="O9" i="3" s="1"/>
  <c r="O7" i="3"/>
  <c r="V23" i="3"/>
  <c r="AA23" i="3" s="1"/>
  <c r="G49" i="3"/>
  <c r="Q80" i="2"/>
  <c r="U80" i="2" s="1"/>
  <c r="I123" i="2"/>
  <c r="I121" i="2"/>
  <c r="I124" i="2"/>
  <c r="I126" i="2"/>
  <c r="G77" i="3" l="1"/>
  <c r="V49" i="3"/>
  <c r="AA49" i="3" s="1"/>
  <c r="V77" i="3" l="1"/>
  <c r="AA77" i="3" s="1"/>
  <c r="G79" i="3"/>
  <c r="V79" i="3" s="1"/>
  <c r="AA79" i="3" s="1"/>
</calcChain>
</file>

<file path=xl/comments1.xml><?xml version="1.0" encoding="utf-8"?>
<comments xmlns="http://schemas.openxmlformats.org/spreadsheetml/2006/main">
  <authors>
    <author>홍길둥-0000</author>
  </authors>
  <commentList>
    <comment ref="F83" authorId="0" shapeId="0">
      <text>
        <r>
          <rPr>
            <b/>
            <sz val="9"/>
            <color indexed="81"/>
            <rFont val="돋움"/>
            <family val="3"/>
            <charset val="129"/>
          </rPr>
          <t>홍길둥</t>
        </r>
        <r>
          <rPr>
            <b/>
            <sz val="9"/>
            <color indexed="81"/>
            <rFont val="Tahoma"/>
            <family val="2"/>
          </rPr>
          <t>-0000: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시재투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신청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F84" authorId="0" shapeId="0">
      <text>
        <r>
          <rPr>
            <b/>
            <sz val="9"/>
            <color indexed="81"/>
            <rFont val="돋움"/>
            <family val="3"/>
            <charset val="129"/>
          </rPr>
          <t>홍길둥</t>
        </r>
        <r>
          <rPr>
            <b/>
            <sz val="9"/>
            <color indexed="81"/>
            <rFont val="Tahoma"/>
            <family val="2"/>
          </rPr>
          <t>-0000: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추정</t>
        </r>
      </text>
    </comment>
    <comment ref="F88" authorId="0" shapeId="0">
      <text>
        <r>
          <rPr>
            <b/>
            <sz val="9"/>
            <color indexed="81"/>
            <rFont val="돋움"/>
            <family val="3"/>
            <charset val="129"/>
          </rPr>
          <t>홍길둥</t>
        </r>
        <r>
          <rPr>
            <b/>
            <sz val="9"/>
            <color indexed="81"/>
            <rFont val="Tahoma"/>
            <family val="2"/>
          </rPr>
          <t>-0000: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오동성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장기부채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상환</t>
        </r>
      </text>
    </comment>
    <comment ref="F95" authorId="0" shapeId="0">
      <text>
        <r>
          <rPr>
            <b/>
            <sz val="9"/>
            <color indexed="81"/>
            <rFont val="돋움"/>
            <family val="3"/>
            <charset val="129"/>
          </rPr>
          <t>홍길둥</t>
        </r>
        <r>
          <rPr>
            <b/>
            <sz val="9"/>
            <color indexed="81"/>
            <rFont val="Tahoma"/>
            <family val="2"/>
          </rPr>
          <t>-0000
900</t>
        </r>
        <r>
          <rPr>
            <b/>
            <sz val="9"/>
            <color indexed="81"/>
            <rFont val="돋움"/>
            <family val="3"/>
            <charset val="129"/>
          </rPr>
          <t>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공사채
</t>
        </r>
        <r>
          <rPr>
            <b/>
            <sz val="9"/>
            <color indexed="81"/>
            <rFont val="Tahoma"/>
            <family val="2"/>
          </rPr>
          <t>7100</t>
        </r>
        <r>
          <rPr>
            <b/>
            <sz val="9"/>
            <color indexed="81"/>
            <rFont val="돋움"/>
            <family val="3"/>
            <charset val="129"/>
          </rPr>
          <t>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예상</t>
        </r>
      </text>
    </comment>
    <comment ref="F99" authorId="0" shapeId="0">
      <text>
        <r>
          <rPr>
            <b/>
            <sz val="9"/>
            <color indexed="81"/>
            <rFont val="돋움"/>
            <family val="3"/>
            <charset val="129"/>
          </rPr>
          <t>홍길둥</t>
        </r>
        <r>
          <rPr>
            <b/>
            <sz val="9"/>
            <color indexed="81"/>
            <rFont val="Tahoma"/>
            <family val="2"/>
          </rPr>
          <t>-0000: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계정
</t>
        </r>
      </text>
    </comment>
    <comment ref="F101" authorId="0" shapeId="0">
      <text>
        <r>
          <rPr>
            <b/>
            <sz val="9"/>
            <color indexed="81"/>
            <rFont val="돋움"/>
            <family val="3"/>
            <charset val="129"/>
          </rPr>
          <t>홍길둥</t>
        </r>
        <r>
          <rPr>
            <b/>
            <sz val="9"/>
            <color indexed="81"/>
            <rFont val="Tahoma"/>
            <family val="2"/>
          </rPr>
          <t>-0000: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공채</t>
        </r>
        <r>
          <rPr>
            <sz val="9"/>
            <color indexed="81"/>
            <rFont val="Tahoma"/>
            <family val="2"/>
          </rPr>
          <t xml:space="preserve"> 16</t>
        </r>
        <r>
          <rPr>
            <sz val="9"/>
            <color indexed="81"/>
            <rFont val="돋움"/>
            <family val="3"/>
            <charset val="129"/>
          </rPr>
          <t>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이자비용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개월치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계상</t>
        </r>
      </text>
    </comment>
    <comment ref="F110" authorId="0" shapeId="0">
      <text>
        <r>
          <rPr>
            <b/>
            <sz val="9"/>
            <color indexed="81"/>
            <rFont val="돋움"/>
            <family val="3"/>
            <charset val="129"/>
          </rPr>
          <t>홍길둥</t>
        </r>
        <r>
          <rPr>
            <b/>
            <sz val="9"/>
            <color indexed="81"/>
            <rFont val="Tahoma"/>
            <family val="2"/>
          </rPr>
          <t>-0000:</t>
        </r>
        <r>
          <rPr>
            <sz val="9"/>
            <color indexed="81"/>
            <rFont val="Tahoma"/>
            <family val="2"/>
          </rPr>
          <t xml:space="preserve">
1713+454-339-1536</t>
        </r>
        <r>
          <rPr>
            <sz val="9"/>
            <color indexed="81"/>
            <rFont val="돋움"/>
            <family val="3"/>
            <charset val="129"/>
          </rPr>
          <t>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기수령</t>
        </r>
        <r>
          <rPr>
            <sz val="9"/>
            <color indexed="81"/>
            <rFont val="Tahoma"/>
            <family val="2"/>
          </rPr>
          <t>)</t>
        </r>
      </text>
    </comment>
    <comment ref="F117" authorId="0" shapeId="0">
      <text>
        <r>
          <rPr>
            <b/>
            <sz val="9"/>
            <color indexed="81"/>
            <rFont val="돋움"/>
            <family val="3"/>
            <charset val="129"/>
          </rPr>
          <t>홍길둥</t>
        </r>
        <r>
          <rPr>
            <b/>
            <sz val="9"/>
            <color indexed="81"/>
            <rFont val="Tahoma"/>
            <family val="2"/>
          </rPr>
          <t>-0000: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당기순손실</t>
        </r>
        <r>
          <rPr>
            <sz val="9"/>
            <color indexed="81"/>
            <rFont val="Tahoma"/>
            <family val="2"/>
          </rPr>
          <t xml:space="preserve"> 5234</t>
        </r>
        <r>
          <rPr>
            <sz val="9"/>
            <color indexed="81"/>
            <rFont val="돋움"/>
            <family val="3"/>
            <charset val="129"/>
          </rPr>
          <t>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계쌍</t>
        </r>
      </text>
    </comment>
  </commentList>
</comments>
</file>

<file path=xl/sharedStrings.xml><?xml version="1.0" encoding="utf-8"?>
<sst xmlns="http://schemas.openxmlformats.org/spreadsheetml/2006/main" count="1070" uniqueCount="530">
  <si>
    <t>부채및자본총계</t>
  </si>
  <si>
    <t xml:space="preserve"> </t>
  </si>
  <si>
    <t>자본총계</t>
  </si>
  <si>
    <t>미처리결손금</t>
  </si>
  <si>
    <t>결손금</t>
  </si>
  <si>
    <t>Ⅱ.</t>
  </si>
  <si>
    <t>지분법자본변동</t>
    <phoneticPr fontId="19" type="noConversion"/>
  </si>
  <si>
    <t>재평가잉여금</t>
  </si>
  <si>
    <t>매도가능증권평가차손익</t>
  </si>
  <si>
    <t>기타포괄손익누계액</t>
  </si>
  <si>
    <t>출자준비금</t>
  </si>
  <si>
    <t>자본금</t>
  </si>
  <si>
    <t>자본금　　　　　　　　　　　　　　</t>
  </si>
  <si>
    <t>Ⅰ.</t>
  </si>
  <si>
    <t>자                          본</t>
  </si>
  <si>
    <t>부채총계</t>
  </si>
  <si>
    <t>이연법인세부채</t>
  </si>
  <si>
    <t>기타의비유동부채</t>
  </si>
  <si>
    <t>장기선수수익</t>
  </si>
  <si>
    <t>(국민연금전환금)</t>
  </si>
  <si>
    <t>퇴직급여충당부채</t>
  </si>
  <si>
    <t>장기미지급비용</t>
  </si>
  <si>
    <t>(현재가치할인차금)</t>
  </si>
  <si>
    <t>장기미지급금</t>
  </si>
  <si>
    <t>장기차입금</t>
  </si>
  <si>
    <t>공채</t>
  </si>
  <si>
    <t>(사채할인발행차금)</t>
  </si>
  <si>
    <t>사채</t>
  </si>
  <si>
    <t>비유동부채</t>
  </si>
  <si>
    <t>기타의유동부채</t>
  </si>
  <si>
    <t>소송충당부채</t>
  </si>
  <si>
    <t>예수보증금</t>
  </si>
  <si>
    <t>선수수익</t>
  </si>
  <si>
    <t>예수부가세</t>
  </si>
  <si>
    <t>유동성장기부채</t>
  </si>
  <si>
    <t>예수금</t>
  </si>
  <si>
    <t>선수금</t>
  </si>
  <si>
    <t>미지급비용</t>
  </si>
  <si>
    <t>미지급금</t>
  </si>
  <si>
    <t>단기차입금</t>
  </si>
  <si>
    <t>유동부채</t>
  </si>
  <si>
    <t>부                          채</t>
  </si>
  <si>
    <t>자산총계</t>
  </si>
  <si>
    <t>기타의비유동자산</t>
  </si>
  <si>
    <t>(대손충당금)</t>
  </si>
  <si>
    <t>장기미수금</t>
  </si>
  <si>
    <t>보증금</t>
  </si>
  <si>
    <t>기타비유동자산</t>
  </si>
  <si>
    <t>(4)</t>
  </si>
  <si>
    <t>(수탁자산보조금)</t>
  </si>
  <si>
    <t>(감가상각누계액)</t>
  </si>
  <si>
    <t>무형자산수탁자산</t>
  </si>
  <si>
    <t>소프트웨어</t>
  </si>
  <si>
    <t>차지권</t>
  </si>
  <si>
    <t>산업재산권</t>
  </si>
  <si>
    <t>무형자산</t>
  </si>
  <si>
    <t>(3)</t>
  </si>
  <si>
    <t>유형자산수탁자산</t>
  </si>
  <si>
    <t>(정부보조금)</t>
  </si>
  <si>
    <t>건설중인자산</t>
  </si>
  <si>
    <t>기타의유형자산</t>
  </si>
  <si>
    <t>(지자체보조금)</t>
  </si>
  <si>
    <t>공기구비품</t>
  </si>
  <si>
    <t>차량운반구</t>
  </si>
  <si>
    <t>전동차량</t>
  </si>
  <si>
    <t>전로설비</t>
  </si>
  <si>
    <t>선로설비</t>
  </si>
  <si>
    <t>기계장치</t>
  </si>
  <si>
    <t>건물</t>
  </si>
  <si>
    <t>토지</t>
  </si>
  <si>
    <t>유형자산</t>
  </si>
  <si>
    <t>(2)</t>
  </si>
  <si>
    <t>장기금융상품</t>
  </si>
  <si>
    <t>4.</t>
  </si>
  <si>
    <t>지분법적용투자주식</t>
  </si>
  <si>
    <t>장기대여금</t>
  </si>
  <si>
    <t>매도가능증권</t>
  </si>
  <si>
    <t>투자자산</t>
  </si>
  <si>
    <t>(1)</t>
  </si>
  <si>
    <t>비유동자산</t>
  </si>
  <si>
    <t>미착품</t>
  </si>
  <si>
    <t>저장품</t>
  </si>
  <si>
    <t>재고자산</t>
  </si>
  <si>
    <t>기타의당좌자산</t>
  </si>
  <si>
    <t>선급부가세</t>
  </si>
  <si>
    <t>당기법인세자산</t>
  </si>
  <si>
    <t>선급비용</t>
  </si>
  <si>
    <t>선급금</t>
  </si>
  <si>
    <t>미수수익</t>
  </si>
  <si>
    <t>미수금</t>
  </si>
  <si>
    <t>매출채권</t>
  </si>
  <si>
    <t>단기대여금</t>
  </si>
  <si>
    <t>단기금융상품</t>
  </si>
  <si>
    <t>(수탁자산취득보조금)</t>
  </si>
  <si>
    <t>(지자체보조금)</t>
    <phoneticPr fontId="19" type="noConversion"/>
  </si>
  <si>
    <t>현금및현금성자산</t>
  </si>
  <si>
    <t>당좌자산</t>
  </si>
  <si>
    <t>유동자산</t>
  </si>
  <si>
    <t>자                          산</t>
  </si>
  <si>
    <t>제 3 기초
(2019.1.1.)</t>
    <phoneticPr fontId="19" type="noConversion"/>
  </si>
  <si>
    <t>제 4 기
(2020.12.31.)</t>
    <phoneticPr fontId="19" type="noConversion"/>
  </si>
  <si>
    <t>제 5 기
(2021.12.31.)</t>
    <phoneticPr fontId="19" type="noConversion"/>
  </si>
  <si>
    <t>제 5 기(추정)
(2021.12.31.)</t>
    <phoneticPr fontId="19" type="noConversion"/>
  </si>
  <si>
    <t>과        목</t>
  </si>
  <si>
    <t>(단위 : 원)</t>
  </si>
  <si>
    <t>서울교통공사</t>
  </si>
  <si>
    <t>제 4 기  2020년 12월 31일 현재</t>
    <phoneticPr fontId="19" type="noConversion"/>
  </si>
  <si>
    <t>제 5 기  2021년 12월 31일 현재</t>
    <phoneticPr fontId="19" type="noConversion"/>
  </si>
  <si>
    <t xml:space="preserve"> 재   무   상   태   표</t>
    <phoneticPr fontId="19" type="noConversion"/>
  </si>
  <si>
    <t>당기순이익(손실)</t>
  </si>
  <si>
    <t>X.</t>
  </si>
  <si>
    <t>법인세비용</t>
  </si>
  <si>
    <t>IX.</t>
  </si>
  <si>
    <t>법인세비용차감전순이익(손실)</t>
  </si>
  <si>
    <t>VIII.</t>
  </si>
  <si>
    <t>잡손실</t>
  </si>
  <si>
    <t>재평가손실</t>
  </si>
  <si>
    <t>지분법평가손실</t>
  </si>
  <si>
    <t>기타의대손상각비</t>
  </si>
  <si>
    <t>무형자산손상차손</t>
  </si>
  <si>
    <t>유형자산폐기손실</t>
  </si>
  <si>
    <t>유형자산손상차손</t>
  </si>
  <si>
    <t>유형자산처분손실</t>
  </si>
  <si>
    <t>기부금</t>
  </si>
  <si>
    <t>재고자산폐기손실</t>
  </si>
  <si>
    <t>투자자산처분손실</t>
  </si>
  <si>
    <t>이자비용</t>
  </si>
  <si>
    <t>영업외비용</t>
  </si>
  <si>
    <t>VII.</t>
  </si>
  <si>
    <t>잡이익</t>
  </si>
  <si>
    <t>보조금</t>
  </si>
  <si>
    <t>지분법평가이익</t>
  </si>
  <si>
    <t>재평가이익</t>
  </si>
  <si>
    <t>자산수증이익</t>
  </si>
  <si>
    <t>채무면제이익</t>
  </si>
  <si>
    <t>유형자산처분이익</t>
  </si>
  <si>
    <t>투자자산처분이익</t>
  </si>
  <si>
    <t>기타의대손상각비환입</t>
  </si>
  <si>
    <t>수입위약배상금</t>
  </si>
  <si>
    <t>폐품매각수익</t>
  </si>
  <si>
    <t>외환차익</t>
  </si>
  <si>
    <t>이자수익</t>
  </si>
  <si>
    <t>영업외수익</t>
  </si>
  <si>
    <t>VI.</t>
  </si>
  <si>
    <t>영업이익(손실)</t>
  </si>
  <si>
    <t>V.</t>
  </si>
  <si>
    <t>잡비</t>
  </si>
  <si>
    <t>대손상각비(환입)</t>
  </si>
  <si>
    <t>경상연구개발비</t>
  </si>
  <si>
    <t>피해보상비</t>
  </si>
  <si>
    <t>등기소송비</t>
  </si>
  <si>
    <t>포상비</t>
  </si>
  <si>
    <t>교육훈련비</t>
  </si>
  <si>
    <t>광고선전비</t>
  </si>
  <si>
    <t>업무추진비</t>
  </si>
  <si>
    <t>지급수수료</t>
  </si>
  <si>
    <t>보험료</t>
  </si>
  <si>
    <t>차량유지비</t>
  </si>
  <si>
    <t>수선유지비</t>
  </si>
  <si>
    <t>무형자산상각비</t>
  </si>
  <si>
    <t>감가상각비</t>
  </si>
  <si>
    <t>임차료</t>
  </si>
  <si>
    <t>도서인쇄비</t>
  </si>
  <si>
    <t>소모품비</t>
  </si>
  <si>
    <t>수도광열비</t>
  </si>
  <si>
    <t>공공요금및제세</t>
  </si>
  <si>
    <t>여비교통비</t>
  </si>
  <si>
    <t>복리후생비</t>
  </si>
  <si>
    <t>퇴직급여</t>
  </si>
  <si>
    <t>수탁원가</t>
  </si>
  <si>
    <t>급여</t>
  </si>
  <si>
    <t>경비</t>
  </si>
  <si>
    <t>판매비와관리비</t>
  </si>
  <si>
    <t>IV.</t>
  </si>
  <si>
    <t>인건비</t>
  </si>
  <si>
    <t>매출총이익(손실)</t>
  </si>
  <si>
    <t>III.</t>
  </si>
  <si>
    <t>잠실광역환승센터</t>
  </si>
  <si>
    <t>9호선 2-3단계 운영</t>
  </si>
  <si>
    <t>7호선 연장구간</t>
  </si>
  <si>
    <t>영업비용</t>
  </si>
  <si>
    <t>수탁사업원가</t>
  </si>
  <si>
    <t>2.</t>
  </si>
  <si>
    <t>운영사업원가</t>
  </si>
  <si>
    <t>1.</t>
  </si>
  <si>
    <t>매출원가</t>
  </si>
  <si>
    <t>대행사업수익</t>
  </si>
  <si>
    <t>기타사업수익</t>
  </si>
  <si>
    <t>부대사업수익</t>
  </si>
  <si>
    <t>운수사업수익</t>
  </si>
  <si>
    <t>수탁사업수익</t>
  </si>
  <si>
    <t>순이익</t>
  </si>
  <si>
    <t>총비용</t>
  </si>
  <si>
    <t>운영사업수익</t>
  </si>
  <si>
    <t>총수익</t>
  </si>
  <si>
    <t>영업수익</t>
  </si>
  <si>
    <t>매출액</t>
  </si>
  <si>
    <t>제 4 기</t>
    <phoneticPr fontId="19" type="noConversion"/>
  </si>
  <si>
    <t>제 5 기</t>
    <phoneticPr fontId="19" type="noConversion"/>
  </si>
  <si>
    <t>제 4 기  2020년 1월 1일부터 2020년 12월 31일까지</t>
    <phoneticPr fontId="19" type="noConversion"/>
  </si>
  <si>
    <t>제 5 기  2021년 1월 1일부터 2021년 12월 31일까지</t>
    <phoneticPr fontId="19" type="noConversion"/>
  </si>
  <si>
    <t>손  익  계  산  서</t>
  </si>
  <si>
    <t>총계</t>
  </si>
  <si>
    <t>재료비기타</t>
  </si>
  <si>
    <t>과      목</t>
  </si>
  <si>
    <t>운 영 사 업 원 가 명 세 서</t>
  </si>
  <si>
    <t>위탁수수료</t>
  </si>
  <si>
    <t>일반관리비</t>
  </si>
  <si>
    <t>과     목</t>
  </si>
  <si>
    <t>수 탁 사 업 원 가 명 세 서</t>
  </si>
  <si>
    <t>영 업 비 용 명 세 서</t>
  </si>
  <si>
    <t>2021.12.31.(당기말)</t>
    <phoneticPr fontId="3" type="noConversion"/>
  </si>
  <si>
    <t>-</t>
  </si>
  <si>
    <t>  6. 당기순손실</t>
    <phoneticPr fontId="3" type="noConversion"/>
  </si>
  <si>
    <t>  5. 지분법자본변동</t>
    <phoneticPr fontId="3" type="noConversion"/>
  </si>
  <si>
    <t>  4. 매도가능증권평가이익</t>
    <phoneticPr fontId="3" type="noConversion"/>
  </si>
  <si>
    <t>  3. 토지재평가이익</t>
    <phoneticPr fontId="3" type="noConversion"/>
  </si>
  <si>
    <t>  2. 공채이관</t>
    <phoneticPr fontId="3" type="noConversion"/>
  </si>
  <si>
    <t>  1. 현금출자</t>
    <phoneticPr fontId="3" type="noConversion"/>
  </si>
  <si>
    <t>2021.01.01(당기초)</t>
    <phoneticPr fontId="3" type="noConversion"/>
  </si>
  <si>
    <t>2020.12.31(전기말)</t>
    <phoneticPr fontId="3" type="noConversion"/>
  </si>
  <si>
    <t>  5. 당기순손실</t>
    <phoneticPr fontId="3" type="noConversion"/>
  </si>
  <si>
    <t>  4. 지분법자본변동</t>
    <phoneticPr fontId="3" type="noConversion"/>
  </si>
  <si>
    <t>  3. 매도가능증권평가이익</t>
    <phoneticPr fontId="3" type="noConversion"/>
  </si>
  <si>
    <t>  2. 토지재평가이익</t>
    <phoneticPr fontId="3" type="noConversion"/>
  </si>
  <si>
    <t>2020.01.01(전기초)</t>
    <phoneticPr fontId="3" type="noConversion"/>
  </si>
  <si>
    <t>총   계</t>
  </si>
  <si>
    <t>결 손 금</t>
  </si>
  <si>
    <t>자 본 금</t>
  </si>
  <si>
    <t>과     목</t>
  </si>
  <si>
    <t>제 4 기 : 2020년 1월 1일 부터 2020년 12월 31일까지</t>
    <phoneticPr fontId="3" type="noConversion"/>
  </si>
  <si>
    <t>제 5 기 : 2021년 1월 1일 부터 2021년 12월 31일까지</t>
    <phoneticPr fontId="3" type="noConversion"/>
  </si>
  <si>
    <t>자 본 변 동 표</t>
    <phoneticPr fontId="3" type="noConversion"/>
  </si>
  <si>
    <t>Ⅵ. 기말의현금</t>
  </si>
  <si>
    <t>Ⅴ. 기초의현금</t>
  </si>
  <si>
    <t>Ⅳ. 현금의증가(Ⅰ+Ⅱ+Ⅲ)</t>
  </si>
  <si>
    <t>기타비유동부채의 감소</t>
    <phoneticPr fontId="3" type="noConversion"/>
  </si>
  <si>
    <t>유동성장기부채의 상환</t>
    <phoneticPr fontId="3" type="noConversion"/>
  </si>
  <si>
    <t>단기차입금의 상환</t>
    <phoneticPr fontId="3" type="noConversion"/>
  </si>
  <si>
    <t> 2. 재무활동으로인한현금유출액</t>
  </si>
  <si>
    <t>정부보조금의 수령</t>
    <phoneticPr fontId="3" type="noConversion"/>
  </si>
  <si>
    <t>자본금의 증가</t>
    <phoneticPr fontId="3" type="noConversion"/>
  </si>
  <si>
    <t>공사채의 발행</t>
    <phoneticPr fontId="3" type="noConversion"/>
  </si>
  <si>
    <t>단기차입금의 차입</t>
    <phoneticPr fontId="3" type="noConversion"/>
  </si>
  <si>
    <t> 1. 재무활동으로인한현금유입액</t>
  </si>
  <si>
    <t>Ⅲ. 재무활동으로인한현금흐름</t>
  </si>
  <si>
    <t>지자체보조금의 상환</t>
    <phoneticPr fontId="3" type="noConversion"/>
  </si>
  <si>
    <t>정부보조금의 상환</t>
    <phoneticPr fontId="3" type="noConversion"/>
  </si>
  <si>
    <t>수탁자산취득보조금의 상환</t>
    <phoneticPr fontId="3" type="noConversion"/>
  </si>
  <si>
    <t>무형수탁자산의 취득</t>
    <phoneticPr fontId="3" type="noConversion"/>
  </si>
  <si>
    <t>유형수탁자산의 취득</t>
    <phoneticPr fontId="3" type="noConversion"/>
  </si>
  <si>
    <t>건설중인자산의 취득</t>
    <phoneticPr fontId="3" type="noConversion"/>
  </si>
  <si>
    <t>기타의유형자산의 취득</t>
    <phoneticPr fontId="3" type="noConversion"/>
  </si>
  <si>
    <t>공기구비품의 취득</t>
    <phoneticPr fontId="3" type="noConversion"/>
  </si>
  <si>
    <t>전로설비의 취득</t>
    <phoneticPr fontId="3" type="noConversion"/>
  </si>
  <si>
    <t>선로설비의 취득</t>
    <phoneticPr fontId="3" type="noConversion"/>
  </si>
  <si>
    <t>장기대여금의 증가</t>
    <phoneticPr fontId="3" type="noConversion"/>
  </si>
  <si>
    <t>단기대여금의 증가</t>
    <phoneticPr fontId="3" type="noConversion"/>
  </si>
  <si>
    <t>2. 투자활동으로인한현금유출액</t>
  </si>
  <si>
    <t>수탁자산취득보조금의 수령</t>
    <phoneticPr fontId="3" type="noConversion"/>
  </si>
  <si>
    <t>지자체보조금의 수령</t>
    <phoneticPr fontId="3" type="noConversion"/>
  </si>
  <si>
    <t>기타의비유동자산의 감소</t>
    <phoneticPr fontId="3" type="noConversion"/>
  </si>
  <si>
    <t>토지의 처분</t>
    <phoneticPr fontId="3" type="noConversion"/>
  </si>
  <si>
    <t>장기대여금의 감소</t>
    <phoneticPr fontId="3" type="noConversion"/>
  </si>
  <si>
    <t>단기대여금의 감소</t>
    <phoneticPr fontId="3" type="noConversion"/>
  </si>
  <si>
    <t>1. 투자활동으로인한현금유입액</t>
  </si>
  <si>
    <t>Ⅱ. 투자활동으로인한현금흐름</t>
    <phoneticPr fontId="19" type="noConversion"/>
  </si>
  <si>
    <t>장기선수수익의 감소</t>
    <phoneticPr fontId="3" type="noConversion"/>
  </si>
  <si>
    <t>배당금의 수령</t>
    <phoneticPr fontId="3" type="noConversion"/>
  </si>
  <si>
    <t>국민연금전환금의 감소</t>
    <phoneticPr fontId="3" type="noConversion"/>
  </si>
  <si>
    <t>퇴직금의 지급</t>
    <phoneticPr fontId="3" type="noConversion"/>
  </si>
  <si>
    <t>장기미지급금의 증가</t>
    <phoneticPr fontId="3" type="noConversion"/>
  </si>
  <si>
    <t>기타유동부채의 증가(감소)</t>
    <phoneticPr fontId="3" type="noConversion"/>
  </si>
  <si>
    <t>예수보증금의 증가(감소)</t>
    <phoneticPr fontId="3" type="noConversion"/>
  </si>
  <si>
    <t>소송충당부채의 증가</t>
    <phoneticPr fontId="3" type="noConversion"/>
  </si>
  <si>
    <t>선수수익의 감소</t>
    <phoneticPr fontId="3" type="noConversion"/>
  </si>
  <si>
    <t>부가세예수금의 감소</t>
    <phoneticPr fontId="3" type="noConversion"/>
  </si>
  <si>
    <t>미지급비용의 증가(감소)</t>
    <phoneticPr fontId="3" type="noConversion"/>
  </si>
  <si>
    <t>예수금의 증가</t>
    <phoneticPr fontId="3" type="noConversion"/>
  </si>
  <si>
    <t>선수금의 감소</t>
    <phoneticPr fontId="3" type="noConversion"/>
  </si>
  <si>
    <t>미지급금의 감소</t>
    <phoneticPr fontId="3" type="noConversion"/>
  </si>
  <si>
    <t>보증금의 증가</t>
    <phoneticPr fontId="3" type="noConversion"/>
  </si>
  <si>
    <t>재고자산의 감소(증가)</t>
    <phoneticPr fontId="3" type="noConversion"/>
  </si>
  <si>
    <t>기타의당좌자산의 감소</t>
    <phoneticPr fontId="3" type="noConversion"/>
  </si>
  <si>
    <t>당기법인세자산의 감소(증가)</t>
    <phoneticPr fontId="3" type="noConversion"/>
  </si>
  <si>
    <t>선급비용의 감소</t>
    <phoneticPr fontId="3" type="noConversion"/>
  </si>
  <si>
    <t>선급금의 감소</t>
    <phoneticPr fontId="3" type="noConversion"/>
  </si>
  <si>
    <t>미수수익의 증가</t>
    <phoneticPr fontId="3" type="noConversion"/>
  </si>
  <si>
    <t>미수금의 증가</t>
    <phoneticPr fontId="3" type="noConversion"/>
  </si>
  <si>
    <t>매출채권의 증가</t>
    <phoneticPr fontId="3" type="noConversion"/>
  </si>
  <si>
    <t>4. 영업활동으로인한자산부채의변동</t>
  </si>
  <si>
    <t>재평가이익</t>
    <phoneticPr fontId="3" type="noConversion"/>
  </si>
  <si>
    <t>기타의대손충당금환입</t>
    <phoneticPr fontId="3" type="noConversion"/>
  </si>
  <si>
    <t>잡이익</t>
    <phoneticPr fontId="3" type="noConversion"/>
  </si>
  <si>
    <t>지분법평가이익</t>
    <phoneticPr fontId="3" type="noConversion"/>
  </si>
  <si>
    <t>자산수증이익</t>
    <phoneticPr fontId="3" type="noConversion"/>
  </si>
  <si>
    <t>유형자산처분이익</t>
    <phoneticPr fontId="3" type="noConversion"/>
  </si>
  <si>
    <t>폐품매각수익</t>
    <phoneticPr fontId="3" type="noConversion"/>
  </si>
  <si>
    <t>3. 현금의유입이없는수익등의차감</t>
  </si>
  <si>
    <t>재평가손실</t>
    <phoneticPr fontId="3" type="noConversion"/>
  </si>
  <si>
    <t>기타의대손상각비</t>
    <phoneticPr fontId="3" type="noConversion"/>
  </si>
  <si>
    <t>무형자산손상차손</t>
    <phoneticPr fontId="3" type="noConversion"/>
  </si>
  <si>
    <t>유형자산폐기손실</t>
    <phoneticPr fontId="3" type="noConversion"/>
  </si>
  <si>
    <t>유형자산손상차손</t>
    <phoneticPr fontId="3" type="noConversion"/>
  </si>
  <si>
    <t>재고자산폐기손실</t>
    <phoneticPr fontId="3" type="noConversion"/>
  </si>
  <si>
    <t>이자비용</t>
    <phoneticPr fontId="3" type="noConversion"/>
  </si>
  <si>
    <t>대손상각비</t>
    <phoneticPr fontId="3" type="noConversion"/>
  </si>
  <si>
    <t>무형자산상각비</t>
    <phoneticPr fontId="3" type="noConversion"/>
  </si>
  <si>
    <t>유형자산처분손실</t>
    <phoneticPr fontId="3" type="noConversion"/>
  </si>
  <si>
    <t>감가상각비</t>
    <phoneticPr fontId="3" type="noConversion"/>
  </si>
  <si>
    <t>퇴직급여</t>
    <phoneticPr fontId="3" type="noConversion"/>
  </si>
  <si>
    <t> 2. 현금의유출이없는비용등의가산</t>
  </si>
  <si>
    <t> 1. 당기순손실</t>
  </si>
  <si>
    <t>Ⅰ. 영업활동으로인한현금흐름</t>
  </si>
  <si>
    <t>제 3 기</t>
    <phoneticPr fontId="19" type="noConversion"/>
  </si>
  <si>
    <t>제 4 기</t>
    <phoneticPr fontId="3" type="noConversion"/>
  </si>
  <si>
    <t>과                        목</t>
  </si>
  <si>
    <t>제 4 기 : 2020년 1월 1일 부터 2020년  12월 31일까지</t>
    <phoneticPr fontId="3" type="noConversion"/>
  </si>
  <si>
    <t>제 5 기 : 2021년 1월 1일 부터 2021년  12월 31일까지</t>
    <phoneticPr fontId="3" type="noConversion"/>
  </si>
  <si>
    <t>현 금 흐 름 표</t>
    <phoneticPr fontId="3" type="noConversion"/>
  </si>
  <si>
    <t>합 계 잔 액 시 산 표</t>
    <phoneticPr fontId="3" type="noConversion"/>
  </si>
  <si>
    <t>서울교통공사</t>
    <phoneticPr fontId="3" type="noConversion"/>
  </si>
  <si>
    <t>(단위:원)</t>
    <phoneticPr fontId="3" type="noConversion"/>
  </si>
  <si>
    <t>잔액</t>
    <phoneticPr fontId="3" type="noConversion"/>
  </si>
  <si>
    <t>차변</t>
  </si>
  <si>
    <t>계정과목</t>
    <phoneticPr fontId="3" type="noConversion"/>
  </si>
  <si>
    <t>대변</t>
  </si>
  <si>
    <t>　          현금</t>
    <phoneticPr fontId="3" type="noConversion"/>
  </si>
  <si>
    <t>　          당좌예금</t>
    <phoneticPr fontId="3" type="noConversion"/>
  </si>
  <si>
    <t>　          보통예금</t>
    <phoneticPr fontId="3" type="noConversion"/>
  </si>
  <si>
    <t>　          현금성자산</t>
    <phoneticPr fontId="3" type="noConversion"/>
  </si>
  <si>
    <t>　          국고보조금</t>
    <phoneticPr fontId="3" type="noConversion"/>
  </si>
  <si>
    <t>　          지방자치단체보조금</t>
    <phoneticPr fontId="3" type="noConversion"/>
  </si>
  <si>
    <t>　          수탁자산취득보조금</t>
    <phoneticPr fontId="3" type="noConversion"/>
  </si>
  <si>
    <t>　          수탁자산취득보조금/건설중인자산 수기반영</t>
    <phoneticPr fontId="3" type="noConversion"/>
  </si>
  <si>
    <t>　          단기투자자산</t>
    <phoneticPr fontId="3" type="noConversion"/>
  </si>
  <si>
    <t>　          외상매출금</t>
    <phoneticPr fontId="3" type="noConversion"/>
  </si>
  <si>
    <t>　             대손충당금</t>
    <phoneticPr fontId="3" type="noConversion"/>
  </si>
  <si>
    <t>　          단기대여금</t>
    <phoneticPr fontId="3" type="noConversion"/>
  </si>
  <si>
    <t>　          미수금</t>
    <phoneticPr fontId="3" type="noConversion"/>
  </si>
  <si>
    <t>　          미수수익</t>
    <phoneticPr fontId="3" type="noConversion"/>
  </si>
  <si>
    <t>　          선급금</t>
    <phoneticPr fontId="3" type="noConversion"/>
  </si>
  <si>
    <t>　          선급금/건설중인 자산 대체</t>
    <phoneticPr fontId="3" type="noConversion"/>
  </si>
  <si>
    <t>　          선급비용</t>
    <phoneticPr fontId="3" type="noConversion"/>
  </si>
  <si>
    <t>　          가지급금</t>
    <phoneticPr fontId="3" type="noConversion"/>
  </si>
  <si>
    <t>　          선급법인세</t>
    <phoneticPr fontId="3" type="noConversion"/>
  </si>
  <si>
    <t>　          선급부가세</t>
    <phoneticPr fontId="3" type="noConversion"/>
  </si>
  <si>
    <t>　          선급지방세</t>
    <phoneticPr fontId="3" type="noConversion"/>
  </si>
  <si>
    <t>　          기타의당좌자산</t>
    <phoneticPr fontId="3" type="noConversion"/>
  </si>
  <si>
    <t>　          저장품</t>
    <phoneticPr fontId="3" type="noConversion"/>
  </si>
  <si>
    <t>　          미착품</t>
    <phoneticPr fontId="3" type="noConversion"/>
  </si>
  <si>
    <t>　          매도가능증권</t>
    <phoneticPr fontId="3" type="noConversion"/>
  </si>
  <si>
    <t>　          장기대여금</t>
    <phoneticPr fontId="3" type="noConversion"/>
  </si>
  <si>
    <t>　          지분법적용투자주식</t>
    <phoneticPr fontId="3" type="noConversion"/>
  </si>
  <si>
    <t>　          토지</t>
    <phoneticPr fontId="3" type="noConversion"/>
  </si>
  <si>
    <t>　          건물</t>
    <phoneticPr fontId="3" type="noConversion"/>
  </si>
  <si>
    <t>　          감가상각누계액</t>
    <phoneticPr fontId="3" type="noConversion"/>
  </si>
  <si>
    <t>　          국고/감가상각누계액</t>
    <phoneticPr fontId="3" type="noConversion"/>
  </si>
  <si>
    <t>　          기계장치</t>
    <phoneticPr fontId="3" type="noConversion"/>
  </si>
  <si>
    <t>　          선로설비</t>
    <phoneticPr fontId="3" type="noConversion"/>
  </si>
  <si>
    <t>　          지방자치단체보조금/감가상각누계액</t>
    <phoneticPr fontId="3" type="noConversion"/>
  </si>
  <si>
    <t>　          전로설비</t>
    <phoneticPr fontId="3" type="noConversion"/>
  </si>
  <si>
    <t>　          전동차량</t>
    <phoneticPr fontId="3" type="noConversion"/>
  </si>
  <si>
    <t>　          차량운반구</t>
    <phoneticPr fontId="3" type="noConversion"/>
  </si>
  <si>
    <t>　          차량운반구/지방자치단체보조금</t>
    <phoneticPr fontId="3" type="noConversion"/>
  </si>
  <si>
    <t>　          차량운반구/지방자치단체보조금/감가상각누계액</t>
    <phoneticPr fontId="3" type="noConversion"/>
  </si>
  <si>
    <t>　          공기구비품</t>
    <phoneticPr fontId="3" type="noConversion"/>
  </si>
  <si>
    <t>　          건설중인자산</t>
    <phoneticPr fontId="3" type="noConversion"/>
  </si>
  <si>
    <t>　          건설중인자산/수기반영</t>
    <phoneticPr fontId="3" type="noConversion"/>
  </si>
  <si>
    <t>　          기타의유형자산</t>
    <phoneticPr fontId="3" type="noConversion"/>
  </si>
  <si>
    <t>　          기계장치수탁자산</t>
    <phoneticPr fontId="3" type="noConversion"/>
  </si>
  <si>
    <t>　          기계장치수탁자산취득보조금</t>
    <phoneticPr fontId="3" type="noConversion"/>
  </si>
  <si>
    <t>　          기계장치수탁자산감가상각누계액</t>
    <phoneticPr fontId="3" type="noConversion"/>
  </si>
  <si>
    <t>　          선로설비수탁자산</t>
    <phoneticPr fontId="3" type="noConversion"/>
  </si>
  <si>
    <t>　          선로설비수탁자산취득보조금</t>
    <phoneticPr fontId="3" type="noConversion"/>
  </si>
  <si>
    <t>　          선로설비수탁자산감가상각누계액</t>
    <phoneticPr fontId="3" type="noConversion"/>
  </si>
  <si>
    <t>　          전로설비수탁자산</t>
    <phoneticPr fontId="3" type="noConversion"/>
  </si>
  <si>
    <t>　          전로설비수탁자산취득보조금</t>
    <phoneticPr fontId="3" type="noConversion"/>
  </si>
  <si>
    <t>　          전로설비수탁자산감가상각누계액</t>
    <phoneticPr fontId="3" type="noConversion"/>
  </si>
  <si>
    <t>　          전동차량수탁자산</t>
    <phoneticPr fontId="3" type="noConversion"/>
  </si>
  <si>
    <t>　          전동차량수탁자산취득보조금</t>
    <phoneticPr fontId="3" type="noConversion"/>
  </si>
  <si>
    <t>　          전동차량수탁자산감가상각누계액</t>
    <phoneticPr fontId="3" type="noConversion"/>
  </si>
  <si>
    <t>　          차량운반구수탁자산</t>
    <phoneticPr fontId="3" type="noConversion"/>
  </si>
  <si>
    <t>　          차량운반구수탁자산취득보조금</t>
    <phoneticPr fontId="3" type="noConversion"/>
  </si>
  <si>
    <t>　          차량운반구수탁자산감가상각누계액</t>
    <phoneticPr fontId="3" type="noConversion"/>
  </si>
  <si>
    <t>　          공기구비품수탁자산</t>
    <phoneticPr fontId="3" type="noConversion"/>
  </si>
  <si>
    <t>　          공기구비품수탁자산(9호선 수기반영)</t>
    <phoneticPr fontId="3" type="noConversion"/>
  </si>
  <si>
    <t>　          공기구비품수탁자산취득보조금</t>
    <phoneticPr fontId="3" type="noConversion"/>
  </si>
  <si>
    <t>　          공기구비품수탁자산감가상각누계액</t>
    <phoneticPr fontId="3" type="noConversion"/>
  </si>
  <si>
    <t>　          공기구비품수탁자산감가상각누계액(9호선 수기반영)</t>
    <phoneticPr fontId="3" type="noConversion"/>
  </si>
  <si>
    <t>　          공기구비품수탁자산/국고보조금</t>
    <phoneticPr fontId="3" type="noConversion"/>
  </si>
  <si>
    <t>　          공기구비품수탁자산취득보조금(9호선 수기반영)</t>
    <phoneticPr fontId="3" type="noConversion"/>
  </si>
  <si>
    <t>　          건설중수탁자산</t>
    <phoneticPr fontId="3" type="noConversion"/>
  </si>
  <si>
    <t>　          건설중수탁자산(9호선 수기반영분)</t>
    <phoneticPr fontId="3" type="noConversion"/>
  </si>
  <si>
    <t>　          건설중수탁자산국고보조금</t>
    <phoneticPr fontId="3" type="noConversion"/>
  </si>
  <si>
    <t>　          건설중수탁자산취득보조금</t>
    <phoneticPr fontId="3" type="noConversion"/>
  </si>
  <si>
    <t>　          건설중수탁자산취득보조금수기반영(9호선)</t>
    <phoneticPr fontId="3" type="noConversion"/>
  </si>
  <si>
    <t>　          특허권</t>
    <phoneticPr fontId="3" type="noConversion"/>
  </si>
  <si>
    <t>　          실용신안권</t>
    <phoneticPr fontId="3" type="noConversion"/>
  </si>
  <si>
    <t>　          의장권</t>
    <phoneticPr fontId="3" type="noConversion"/>
  </si>
  <si>
    <t>　          상표권</t>
    <phoneticPr fontId="3" type="noConversion"/>
  </si>
  <si>
    <t>　          차지권</t>
    <phoneticPr fontId="3" type="noConversion"/>
  </si>
  <si>
    <t>　          소프트웨어</t>
    <phoneticPr fontId="3" type="noConversion"/>
  </si>
  <si>
    <t>　          수탁자산소프트웨어</t>
    <phoneticPr fontId="3" type="noConversion"/>
  </si>
  <si>
    <t>　          수탁자산소프트웨어(9호선) 수기반영분</t>
    <phoneticPr fontId="3" type="noConversion"/>
  </si>
  <si>
    <t>　          수탁자산소프트웨어취득보조금</t>
    <phoneticPr fontId="3" type="noConversion"/>
  </si>
  <si>
    <t>　          수탁자산소프트웨어취득보조금(9호선 수기반영분)</t>
    <phoneticPr fontId="3" type="noConversion"/>
  </si>
  <si>
    <t>　          수탁자산소프트웨어감가상각누계액</t>
    <phoneticPr fontId="3" type="noConversion"/>
  </si>
  <si>
    <t>　          수탁자산소프트웨어감가상각누계액 (9호선 수기반영분)</t>
    <phoneticPr fontId="3" type="noConversion"/>
  </si>
  <si>
    <t>　          장기미수금</t>
    <phoneticPr fontId="3" type="noConversion"/>
  </si>
  <si>
    <t>　          예치금</t>
    <phoneticPr fontId="3" type="noConversion"/>
  </si>
  <si>
    <t>　          기타의비유동자산</t>
  </si>
  <si>
    <t>　          단기차입금</t>
    <phoneticPr fontId="3" type="noConversion"/>
  </si>
  <si>
    <t>　          미지급금</t>
  </si>
  <si>
    <t>　          현재가치할인차금</t>
    <phoneticPr fontId="19" type="noConversion"/>
  </si>
  <si>
    <t>　          선수금</t>
  </si>
  <si>
    <t>　          예수금</t>
  </si>
  <si>
    <t>　          미지급비용</t>
  </si>
  <si>
    <t>　          예수부가세</t>
  </si>
  <si>
    <t>　          유동성장기부채</t>
  </si>
  <si>
    <t>　          선수수익</t>
  </si>
  <si>
    <t>　          예수보증금</t>
  </si>
  <si>
    <t>　          이연법인세부채</t>
    <phoneticPr fontId="3" type="noConversion"/>
  </si>
  <si>
    <t>　          기타의 유동부채</t>
    <phoneticPr fontId="3" type="noConversion"/>
  </si>
  <si>
    <t>　          소송충당부채</t>
    <phoneticPr fontId="3" type="noConversion"/>
  </si>
  <si>
    <t>　          사채</t>
  </si>
  <si>
    <t>　          사채발행차금</t>
  </si>
  <si>
    <t>　          공채</t>
  </si>
  <si>
    <t>　          장기미지급금</t>
  </si>
  <si>
    <t>　          현재가치할인차금</t>
  </si>
  <si>
    <t>　          장기미지급비용</t>
  </si>
  <si>
    <t>　          퇴직급여충당부채</t>
  </si>
  <si>
    <t>　          국민연금전환금</t>
  </si>
  <si>
    <t>　          장기선수수익</t>
  </si>
  <si>
    <t>　          기타의비유동부채</t>
  </si>
  <si>
    <t>　          자본금</t>
  </si>
  <si>
    <t>　          출자준비금</t>
    <phoneticPr fontId="19" type="noConversion"/>
  </si>
  <si>
    <t>　          매도가능증권평가차손익</t>
    <phoneticPr fontId="19" type="noConversion"/>
  </si>
  <si>
    <t>　          재평가잉여금</t>
    <phoneticPr fontId="19" type="noConversion"/>
  </si>
  <si>
    <t>　          지분법자본변동</t>
    <phoneticPr fontId="19" type="noConversion"/>
  </si>
  <si>
    <t>　          전기이월이익잉여금(미처리결손금)</t>
    <phoneticPr fontId="3" type="noConversion"/>
  </si>
  <si>
    <t>　          당기순이익(순손실)</t>
    <phoneticPr fontId="3" type="noConversion"/>
  </si>
  <si>
    <t>　          운수사업수익</t>
  </si>
  <si>
    <t>　          부대사업수익</t>
  </si>
  <si>
    <t>　          기타사업수익</t>
  </si>
  <si>
    <t>　          수탁/운수사업수익</t>
    <phoneticPr fontId="3" type="noConversion"/>
  </si>
  <si>
    <t>　          수탁/부대사업수익</t>
    <phoneticPr fontId="3" type="noConversion"/>
  </si>
  <si>
    <t>　          수탁/기타사업수익</t>
    <phoneticPr fontId="3" type="noConversion"/>
  </si>
  <si>
    <t>　          수탁/대행사업수익</t>
    <phoneticPr fontId="3" type="noConversion"/>
  </si>
  <si>
    <t>매출원가</t>
    <phoneticPr fontId="3" type="noConversion"/>
  </si>
  <si>
    <t>　          급여</t>
    <phoneticPr fontId="3" type="noConversion"/>
  </si>
  <si>
    <t>　          성과급</t>
    <phoneticPr fontId="3" type="noConversion"/>
  </si>
  <si>
    <t>　          퇴직급여</t>
  </si>
  <si>
    <t>　          복리후생비</t>
  </si>
  <si>
    <t>　          여비교통비</t>
  </si>
  <si>
    <t>　          수도광열비</t>
  </si>
  <si>
    <t>　          공공요금 및 제세</t>
  </si>
  <si>
    <t>　          소모품비</t>
  </si>
  <si>
    <t>　          도서인쇄비</t>
  </si>
  <si>
    <t>　          임차료</t>
  </si>
  <si>
    <t>　          감가상각비</t>
  </si>
  <si>
    <t>　          무형자산상각비</t>
  </si>
  <si>
    <t>　          수선유지비</t>
  </si>
  <si>
    <t>　          차량유지비</t>
  </si>
  <si>
    <t>　          보험료</t>
  </si>
  <si>
    <t>　          지급수수료</t>
  </si>
  <si>
    <t>　          업무추진비</t>
    <phoneticPr fontId="19" type="noConversion"/>
  </si>
  <si>
    <t>　          광고선전비</t>
    <phoneticPr fontId="19" type="noConversion"/>
  </si>
  <si>
    <t>　          교육훈련비</t>
  </si>
  <si>
    <t>　          포상비</t>
    <phoneticPr fontId="19" type="noConversion"/>
  </si>
  <si>
    <t>　          피해보상비</t>
  </si>
  <si>
    <t>　          경상연구개발비</t>
  </si>
  <si>
    <t>　          재료비기타</t>
  </si>
  <si>
    <t>　          재고자산평가손실</t>
    <phoneticPr fontId="3" type="noConversion"/>
  </si>
  <si>
    <t>　          잡비</t>
  </si>
  <si>
    <t>　          관서업무비</t>
    <phoneticPr fontId="3" type="noConversion"/>
  </si>
  <si>
    <t>　          비예산공사비</t>
  </si>
  <si>
    <t>　          자본투자비</t>
  </si>
  <si>
    <t>수탁사업원가</t>
    <phoneticPr fontId="3" type="noConversion"/>
  </si>
  <si>
    <t>　          급여</t>
  </si>
  <si>
    <t>　          수선유지비</t>
    <phoneticPr fontId="3" type="noConversion"/>
  </si>
  <si>
    <t>　          차량유지비</t>
    <phoneticPr fontId="3" type="noConversion"/>
  </si>
  <si>
    <t>　          지급수수료</t>
    <phoneticPr fontId="3" type="noConversion"/>
  </si>
  <si>
    <t>　          업무추진비</t>
  </si>
  <si>
    <t>　          비예산공사비</t>
    <phoneticPr fontId="3" type="noConversion"/>
  </si>
  <si>
    <t>　　       자본투자비</t>
    <phoneticPr fontId="3" type="noConversion"/>
  </si>
  <si>
    <t>　　       감가상각비/기계장치수탁자산</t>
    <phoneticPr fontId="3" type="noConversion"/>
  </si>
  <si>
    <t>　　       감가상각비/선로설비수탁자산</t>
    <phoneticPr fontId="3" type="noConversion"/>
  </si>
  <si>
    <t>　　       감가상각비/선로설비수탁자산/국고보조금</t>
    <phoneticPr fontId="3" type="noConversion"/>
  </si>
  <si>
    <t>　　       감가상각비/전로설비수탁자산</t>
    <phoneticPr fontId="3" type="noConversion"/>
  </si>
  <si>
    <t>　　       감가상각비/전동차량수탁자산/전동차</t>
    <phoneticPr fontId="3" type="noConversion"/>
  </si>
  <si>
    <t>　　       감가상각비/전동차량수탁자산/궤도차</t>
    <phoneticPr fontId="3" type="noConversion"/>
  </si>
  <si>
    <t>　　       감가상각비/전동차량수탁자산/국고보조금</t>
    <phoneticPr fontId="3" type="noConversion"/>
  </si>
  <si>
    <t>　　       감가상각비/자동차운반구수탁자산</t>
    <phoneticPr fontId="3" type="noConversion"/>
  </si>
  <si>
    <t>　　       감가상각비/공기구비품수탁자산</t>
    <phoneticPr fontId="3" type="noConversion"/>
  </si>
  <si>
    <t>　　       감가상각비/공기구비품수탁자산/국고보조금</t>
    <phoneticPr fontId="3" type="noConversion"/>
  </si>
  <si>
    <t>　　       무형자산상각비/소프트웨어수탁자산</t>
    <phoneticPr fontId="3" type="noConversion"/>
  </si>
  <si>
    <t>판매관리비</t>
    <phoneticPr fontId="3" type="noConversion"/>
  </si>
  <si>
    <t>　          광고선전비</t>
  </si>
  <si>
    <t>　          포상비</t>
  </si>
  <si>
    <t>　          등기소송비</t>
  </si>
  <si>
    <t>　          대손상각비</t>
    <phoneticPr fontId="19" type="noConversion"/>
  </si>
  <si>
    <t>　          이자수익</t>
    <phoneticPr fontId="3" type="noConversion"/>
  </si>
  <si>
    <t>　          폐품매각수익</t>
    <phoneticPr fontId="3" type="noConversion"/>
  </si>
  <si>
    <t>　          수입위약배상금</t>
    <phoneticPr fontId="3" type="noConversion"/>
  </si>
  <si>
    <t>　             대손충당금환입</t>
    <phoneticPr fontId="3" type="noConversion"/>
  </si>
  <si>
    <t>　          유형자산처분이익</t>
    <phoneticPr fontId="3" type="noConversion"/>
  </si>
  <si>
    <t>　          자산수증이익</t>
    <phoneticPr fontId="3" type="noConversion"/>
  </si>
  <si>
    <t>　          수입보조금</t>
    <phoneticPr fontId="3" type="noConversion"/>
  </si>
  <si>
    <t>　          지분법이익</t>
    <phoneticPr fontId="3" type="noConversion"/>
  </si>
  <si>
    <t>　          잡이익</t>
    <phoneticPr fontId="3" type="noConversion"/>
  </si>
  <si>
    <t>　          재평가이익</t>
    <phoneticPr fontId="3" type="noConversion"/>
  </si>
  <si>
    <t>　          이자비용</t>
    <phoneticPr fontId="3" type="noConversion"/>
  </si>
  <si>
    <t>　          재고자산폐기손실</t>
    <phoneticPr fontId="3" type="noConversion"/>
  </si>
  <si>
    <t>　          기부금</t>
    <phoneticPr fontId="3" type="noConversion"/>
  </si>
  <si>
    <t>　          유형자산처분손실</t>
    <phoneticPr fontId="3" type="noConversion"/>
  </si>
  <si>
    <t>　          유형자산손상차손</t>
    <phoneticPr fontId="3" type="noConversion"/>
  </si>
  <si>
    <t>　          유형자산폐기손실</t>
    <phoneticPr fontId="3" type="noConversion"/>
  </si>
  <si>
    <t>　          무형자산손상차손</t>
    <phoneticPr fontId="3" type="noConversion"/>
  </si>
  <si>
    <t>　          기타의대손상각비</t>
    <phoneticPr fontId="3" type="noConversion"/>
  </si>
  <si>
    <t>　          지분법손실</t>
    <phoneticPr fontId="3" type="noConversion"/>
  </si>
  <si>
    <t>　          잡손실</t>
    <phoneticPr fontId="3" type="noConversion"/>
  </si>
  <si>
    <t>　          재평가손실</t>
    <phoneticPr fontId="3" type="noConversion"/>
  </si>
  <si>
    <t>합계</t>
    <phoneticPr fontId="3" type="noConversion"/>
  </si>
  <si>
    <t>비고</t>
    <phoneticPr fontId="3" type="noConversion"/>
  </si>
  <si>
    <t>재무상태표(차변)</t>
    <phoneticPr fontId="3" type="noConversion"/>
  </si>
  <si>
    <t>재무상태표(대변)</t>
    <phoneticPr fontId="3" type="noConversion"/>
  </si>
  <si>
    <t>수익</t>
    <phoneticPr fontId="3" type="noConversion"/>
  </si>
  <si>
    <t>비용</t>
    <phoneticPr fontId="3" type="noConversion"/>
  </si>
  <si>
    <t>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</si>
</sst>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#,##0_);[Red]\(#,##0\)"/>
    <numFmt numFmtId="177" formatCode="#,##0_);\(#,##0\)"/>
    <numFmt numFmtId="178" formatCode="###,###\ ;\(###,###\)\ ;\-\ "/>
    <numFmt numFmtId="179" formatCode="#,##0,,"/>
    <numFmt numFmtId="180" formatCode="#,##0\ ;\(#,##0\)"/>
    <numFmt numFmtId="181" formatCode="#,###,,"/>
    <numFmt numFmtId="182" formatCode="0_);[Red]\(0\)"/>
  </numFmts>
  <fonts count="5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4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4"/>
      <color rgb="FF000000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theme="1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20"/>
      <color rgb="FFFF0000"/>
      <name val="맑은 고딕"/>
      <family val="3"/>
      <charset val="129"/>
    </font>
    <font>
      <b/>
      <sz val="15"/>
      <color rgb="FF000000"/>
      <name val="맑은 고딕"/>
      <family val="3"/>
      <charset val="129"/>
    </font>
    <font>
      <sz val="15"/>
      <color rgb="FFFF0000"/>
      <name val="맑은 고딕"/>
      <family val="3"/>
      <charset val="129"/>
    </font>
    <font>
      <sz val="15"/>
      <color rgb="FF000000"/>
      <name val="맑은 고딕"/>
      <family val="3"/>
      <charset val="129"/>
    </font>
    <font>
      <sz val="11"/>
      <name val="맑은 고딕"/>
      <family val="3"/>
      <charset val="129"/>
    </font>
    <font>
      <b/>
      <sz val="20"/>
      <name val="맑은 고딕"/>
      <family val="3"/>
      <charset val="129"/>
    </font>
    <font>
      <sz val="15"/>
      <color theme="1"/>
      <name val="맑은 고딕"/>
      <family val="3"/>
      <charset val="129"/>
    </font>
    <font>
      <sz val="8"/>
      <name val="돋움"/>
      <family val="3"/>
      <charset val="129"/>
    </font>
    <font>
      <b/>
      <sz val="2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22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5"/>
      <name val="맑은 고딕"/>
      <family val="3"/>
      <charset val="129"/>
      <scheme val="minor"/>
    </font>
    <font>
      <b/>
      <sz val="15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theme="0" tint="-0.34998626667073579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b/>
      <sz val="15"/>
      <color rgb="FF000000"/>
      <name val="맑은 고딕"/>
      <family val="3"/>
      <charset val="129"/>
      <scheme val="minor"/>
    </font>
    <font>
      <sz val="15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26"/>
      <color rgb="FF000000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/>
      <bottom/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 style="medium">
        <color indexed="64"/>
      </left>
      <right/>
      <top/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 diagonalUp="1" diagonalDown="1">
      <left style="medium">
        <color indexed="64"/>
      </left>
      <right/>
      <top/>
      <bottom/>
      <diagonal/>
    </border>
    <border diagonalUp="1" diagonalDown="1"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 diagonalUp="1" diagonalDown="1">
      <left/>
      <right style="medium">
        <color indexed="64"/>
      </right>
      <top/>
      <bottom/>
      <diagonal/>
    </border>
    <border diagonalUp="1" diagonalDown="1"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 diagonalUp="1" diagonalDown="1">
      <left/>
      <right/>
      <top style="thin">
        <color indexed="64"/>
      </top>
      <bottom/>
      <diagonal/>
    </border>
    <border diagonalUp="1" diagonalDown="1">
      <left style="medium">
        <color indexed="64"/>
      </left>
      <right/>
      <top style="thin">
        <color indexed="64"/>
      </top>
      <bottom/>
      <diagonal/>
    </border>
    <border diagonalUp="1" diagonalDown="1"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 diagonalUp="1" diagonalDown="1">
      <left/>
      <right/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/>
      <diagonal/>
    </border>
    <border diagonalUp="1" diagonalDown="1">
      <left style="medium">
        <color indexed="64"/>
      </left>
      <right/>
      <top style="medium">
        <color indexed="64"/>
      </top>
      <bottom/>
      <diagonal/>
    </border>
    <border diagonalUp="1" diagonalDown="1">
      <left/>
      <right/>
      <top style="medium">
        <color indexed="64"/>
      </top>
      <bottom/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medium">
        <color indexed="64"/>
      </bottom>
      <diagonal/>
    </border>
    <border>
      <left style="medium">
        <color indexed="64"/>
      </left>
      <right style="thin">
        <color rgb="FF808080"/>
      </right>
      <top style="thin">
        <color rgb="FF808080"/>
      </top>
      <bottom style="medium">
        <color indexed="64"/>
      </bottom>
      <diagonal/>
    </border>
    <border>
      <left style="thin">
        <color rgb="FF808080"/>
      </left>
      <right style="medium">
        <color indexed="64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indexed="64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medium">
        <color indexed="64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>
      <alignment vertical="center"/>
    </xf>
    <xf numFmtId="0" fontId="2" fillId="0" borderId="0">
      <alignment vertical="center"/>
    </xf>
    <xf numFmtId="0" fontId="5" fillId="0" borderId="0"/>
    <xf numFmtId="41" fontId="5" fillId="0" borderId="0"/>
    <xf numFmtId="41" fontId="2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24">
    <xf numFmtId="0" fontId="0" fillId="0" borderId="0" xfId="0">
      <alignment vertical="center"/>
    </xf>
    <xf numFmtId="0" fontId="2" fillId="0" borderId="0" xfId="1" applyNumberFormat="1">
      <alignment vertical="center"/>
    </xf>
    <xf numFmtId="176" fontId="2" fillId="0" borderId="0" xfId="1" applyNumberFormat="1">
      <alignment vertical="center"/>
    </xf>
    <xf numFmtId="0" fontId="4" fillId="0" borderId="0" xfId="1" applyNumberFormat="1" applyFont="1">
      <alignment vertical="center"/>
    </xf>
    <xf numFmtId="0" fontId="4" fillId="0" borderId="0" xfId="1" applyNumberFormat="1" applyFont="1" applyAlignment="1">
      <alignment horizontal="center" vertical="center"/>
    </xf>
    <xf numFmtId="0" fontId="5" fillId="0" borderId="0" xfId="2" applyNumberFormat="1"/>
    <xf numFmtId="0" fontId="6" fillId="0" borderId="0" xfId="2" applyNumberFormat="1" applyFont="1"/>
    <xf numFmtId="0" fontId="6" fillId="0" borderId="0" xfId="2" applyNumberFormat="1" applyFont="1" applyAlignment="1">
      <alignment horizontal="center"/>
    </xf>
    <xf numFmtId="0" fontId="6" fillId="0" borderId="0" xfId="2" applyNumberFormat="1" applyFont="1" applyAlignment="1">
      <alignment vertical="center" shrinkToFit="1"/>
    </xf>
    <xf numFmtId="177" fontId="7" fillId="0" borderId="0" xfId="2" applyNumberFormat="1" applyFont="1"/>
    <xf numFmtId="0" fontId="8" fillId="0" borderId="0" xfId="1" applyNumberFormat="1" applyFont="1">
      <alignment vertical="center"/>
    </xf>
    <xf numFmtId="176" fontId="8" fillId="0" borderId="0" xfId="1" applyNumberFormat="1" applyFont="1">
      <alignment vertical="center"/>
    </xf>
    <xf numFmtId="0" fontId="7" fillId="0" borderId="0" xfId="2" applyNumberFormat="1" applyFont="1"/>
    <xf numFmtId="178" fontId="6" fillId="0" borderId="0" xfId="2" applyNumberFormat="1" applyFont="1" applyAlignment="1">
      <alignment vertical="center" shrinkToFit="1"/>
    </xf>
    <xf numFmtId="0" fontId="9" fillId="2" borderId="0" xfId="1" applyNumberFormat="1" applyFont="1" applyFill="1" applyAlignment="1">
      <alignment horizontal="center" vertical="center"/>
    </xf>
    <xf numFmtId="41" fontId="10" fillId="0" borderId="0" xfId="3" applyNumberFormat="1" applyFont="1" applyFill="1" applyBorder="1" applyAlignment="1">
      <alignment vertical="center" shrinkToFit="1"/>
    </xf>
    <xf numFmtId="41" fontId="11" fillId="0" borderId="0" xfId="3" applyNumberFormat="1" applyFont="1" applyFill="1" applyBorder="1" applyAlignment="1">
      <alignment vertical="center" shrinkToFit="1"/>
    </xf>
    <xf numFmtId="0" fontId="11" fillId="0" borderId="0" xfId="2" applyNumberFormat="1" applyFont="1" applyFill="1" applyAlignment="1">
      <alignment vertical="center" shrinkToFit="1"/>
    </xf>
    <xf numFmtId="38" fontId="11" fillId="0" borderId="0" xfId="2" applyNumberFormat="1" applyFont="1" applyFill="1" applyAlignment="1">
      <alignment vertical="center" shrinkToFit="1"/>
    </xf>
    <xf numFmtId="3" fontId="6" fillId="0" borderId="0" xfId="2" applyNumberFormat="1" applyFont="1" applyFill="1" applyAlignment="1">
      <alignment vertical="center" shrinkToFit="1"/>
    </xf>
    <xf numFmtId="0" fontId="6" fillId="0" borderId="0" xfId="2" applyNumberFormat="1" applyFont="1" applyFill="1" applyAlignment="1">
      <alignment horizontal="center" vertical="center" shrinkToFit="1"/>
    </xf>
    <xf numFmtId="0" fontId="6" fillId="0" borderId="0" xfId="2" applyNumberFormat="1" applyFont="1" applyFill="1" applyAlignment="1">
      <alignment vertical="center" shrinkToFit="1"/>
    </xf>
    <xf numFmtId="0" fontId="6" fillId="0" borderId="0" xfId="2" applyNumberFormat="1" applyFont="1" applyFill="1" applyAlignment="1">
      <alignment horizontal="right" vertical="center" shrinkToFit="1"/>
    </xf>
    <xf numFmtId="179" fontId="12" fillId="0" borderId="0" xfId="1" applyNumberFormat="1" applyFont="1">
      <alignment vertical="center"/>
    </xf>
    <xf numFmtId="179" fontId="2" fillId="0" borderId="0" xfId="1" applyNumberFormat="1" applyFont="1">
      <alignment vertical="center"/>
    </xf>
    <xf numFmtId="176" fontId="13" fillId="3" borderId="1" xfId="3" applyNumberFormat="1" applyFont="1" applyFill="1" applyBorder="1" applyAlignment="1">
      <alignment horizontal="right" vertical="center"/>
    </xf>
    <xf numFmtId="177" fontId="13" fillId="3" borderId="2" xfId="2" applyNumberFormat="1" applyFont="1" applyFill="1" applyBorder="1" applyAlignment="1">
      <alignment horizontal="right" vertical="center"/>
    </xf>
    <xf numFmtId="177" fontId="13" fillId="3" borderId="1" xfId="3" applyNumberFormat="1" applyFont="1" applyFill="1" applyBorder="1" applyAlignment="1">
      <alignment horizontal="right" vertical="center"/>
    </xf>
    <xf numFmtId="177" fontId="14" fillId="3" borderId="3" xfId="3" applyNumberFormat="1" applyFont="1" applyFill="1" applyBorder="1" applyAlignment="1">
      <alignment horizontal="right" vertical="center"/>
    </xf>
    <xf numFmtId="1" fontId="13" fillId="3" borderId="4" xfId="2" applyNumberFormat="1" applyFont="1" applyFill="1" applyBorder="1" applyAlignment="1">
      <alignment horizontal="center" vertical="center" shrinkToFit="1"/>
    </xf>
    <xf numFmtId="49" fontId="13" fillId="3" borderId="4" xfId="2" applyNumberFormat="1" applyFont="1" applyFill="1" applyBorder="1" applyAlignment="1">
      <alignment horizontal="distributed" vertical="center" wrapText="1" shrinkToFit="1"/>
    </xf>
    <xf numFmtId="1" fontId="13" fillId="3" borderId="5" xfId="2" applyNumberFormat="1" applyFont="1" applyFill="1" applyBorder="1" applyAlignment="1">
      <alignment horizontal="right" vertical="center" shrinkToFit="1"/>
    </xf>
    <xf numFmtId="0" fontId="2" fillId="0" borderId="0" xfId="1" applyNumberFormat="1" applyFont="1">
      <alignment vertical="center"/>
    </xf>
    <xf numFmtId="176" fontId="13" fillId="3" borderId="6" xfId="3" applyNumberFormat="1" applyFont="1" applyFill="1" applyBorder="1" applyAlignment="1">
      <alignment horizontal="right" vertical="center"/>
    </xf>
    <xf numFmtId="177" fontId="13" fillId="3" borderId="3" xfId="2" applyNumberFormat="1" applyFont="1" applyFill="1" applyBorder="1" applyAlignment="1">
      <alignment horizontal="right" vertical="center"/>
    </xf>
    <xf numFmtId="177" fontId="13" fillId="3" borderId="6" xfId="3" applyNumberFormat="1" applyFont="1" applyFill="1" applyBorder="1" applyAlignment="1">
      <alignment horizontal="right" vertical="center"/>
    </xf>
    <xf numFmtId="1" fontId="13" fillId="3" borderId="0" xfId="2" applyNumberFormat="1" applyFont="1" applyFill="1" applyBorder="1" applyAlignment="1">
      <alignment horizontal="center" vertical="center" shrinkToFit="1"/>
    </xf>
    <xf numFmtId="49" fontId="13" fillId="3" borderId="0" xfId="2" applyNumberFormat="1" applyFont="1" applyFill="1" applyBorder="1" applyAlignment="1">
      <alignment horizontal="distributed" vertical="center" wrapText="1" shrinkToFit="1"/>
    </xf>
    <xf numFmtId="1" fontId="13" fillId="3" borderId="7" xfId="2" applyNumberFormat="1" applyFont="1" applyFill="1" applyBorder="1" applyAlignment="1">
      <alignment horizontal="right" vertical="center" shrinkToFit="1"/>
    </xf>
    <xf numFmtId="41" fontId="2" fillId="0" borderId="0" xfId="1" applyNumberFormat="1" applyFont="1">
      <alignment vertical="center"/>
    </xf>
    <xf numFmtId="176" fontId="14" fillId="3" borderId="8" xfId="3" applyNumberFormat="1" applyFont="1" applyFill="1" applyBorder="1" applyAlignment="1">
      <alignment horizontal="right" vertical="center"/>
    </xf>
    <xf numFmtId="177" fontId="14" fillId="3" borderId="8" xfId="3" applyNumberFormat="1" applyFont="1" applyFill="1" applyBorder="1" applyAlignment="1">
      <alignment horizontal="right" vertical="center"/>
    </xf>
    <xf numFmtId="0" fontId="15" fillId="3" borderId="9" xfId="2" applyNumberFormat="1" applyFont="1" applyFill="1" applyBorder="1" applyAlignment="1">
      <alignment vertical="center" shrinkToFit="1"/>
    </xf>
    <xf numFmtId="0" fontId="15" fillId="3" borderId="0" xfId="2" applyNumberFormat="1" applyFont="1" applyFill="1" applyBorder="1" applyAlignment="1">
      <alignment vertical="center" shrinkToFit="1"/>
    </xf>
    <xf numFmtId="49" fontId="15" fillId="3" borderId="0" xfId="2" applyNumberFormat="1" applyFont="1" applyFill="1" applyBorder="1" applyAlignment="1">
      <alignment horizontal="distributed" vertical="distributed" shrinkToFit="1"/>
    </xf>
    <xf numFmtId="49" fontId="15" fillId="3" borderId="0" xfId="2" applyNumberFormat="1" applyFont="1" applyFill="1" applyBorder="1" applyAlignment="1">
      <alignment horizontal="center" vertical="center" shrinkToFit="1"/>
    </xf>
    <xf numFmtId="0" fontId="15" fillId="3" borderId="0" xfId="1" applyNumberFormat="1" applyFont="1" applyFill="1" applyBorder="1">
      <alignment vertical="center"/>
    </xf>
    <xf numFmtId="49" fontId="15" fillId="3" borderId="7" xfId="2" applyNumberFormat="1" applyFont="1" applyFill="1" applyBorder="1" applyAlignment="1">
      <alignment vertical="center" shrinkToFit="1"/>
    </xf>
    <xf numFmtId="0" fontId="16" fillId="0" borderId="0" xfId="1" applyNumberFormat="1" applyFont="1">
      <alignment vertical="center"/>
    </xf>
    <xf numFmtId="179" fontId="17" fillId="0" borderId="0" xfId="1" applyNumberFormat="1" applyFont="1">
      <alignment vertical="center"/>
    </xf>
    <xf numFmtId="179" fontId="2" fillId="0" borderId="0" xfId="1" applyNumberFormat="1">
      <alignment vertical="center"/>
    </xf>
    <xf numFmtId="41" fontId="2" fillId="0" borderId="0" xfId="4" applyFont="1">
      <alignment vertical="center"/>
    </xf>
    <xf numFmtId="176" fontId="14" fillId="3" borderId="8" xfId="3" applyNumberFormat="1" applyFont="1" applyFill="1" applyBorder="1" applyAlignment="1">
      <alignment horizontal="right" vertical="center" shrinkToFit="1"/>
    </xf>
    <xf numFmtId="177" fontId="14" fillId="3" borderId="3" xfId="2" applyNumberFormat="1" applyFont="1" applyFill="1" applyBorder="1" applyAlignment="1">
      <alignment horizontal="right" vertical="center"/>
    </xf>
    <xf numFmtId="177" fontId="14" fillId="3" borderId="8" xfId="3" applyNumberFormat="1" applyFont="1" applyFill="1" applyBorder="1" applyAlignment="1">
      <alignment horizontal="right" vertical="center" shrinkToFit="1"/>
    </xf>
    <xf numFmtId="49" fontId="15" fillId="3" borderId="0" xfId="2" applyNumberFormat="1" applyFont="1" applyFill="1" applyBorder="1" applyAlignment="1">
      <alignment horizontal="distributed" vertical="center" wrapText="1" shrinkToFit="1"/>
    </xf>
    <xf numFmtId="0" fontId="15" fillId="3" borderId="7" xfId="2" applyNumberFormat="1" applyFont="1" applyFill="1" applyBorder="1" applyAlignment="1">
      <alignment horizontal="right" vertical="center" shrinkToFit="1"/>
    </xf>
    <xf numFmtId="0" fontId="9" fillId="0" borderId="0" xfId="1" applyNumberFormat="1" applyFont="1" applyAlignment="1">
      <alignment horizontal="center" vertical="center"/>
    </xf>
    <xf numFmtId="176" fontId="18" fillId="0" borderId="8" xfId="3" applyNumberFormat="1" applyFont="1" applyFill="1" applyBorder="1" applyAlignment="1">
      <alignment horizontal="right" vertical="center" shrinkToFit="1"/>
    </xf>
    <xf numFmtId="41" fontId="18" fillId="0" borderId="3" xfId="4" applyNumberFormat="1" applyFont="1" applyFill="1" applyBorder="1" applyAlignment="1">
      <alignment horizontal="right" vertical="center"/>
    </xf>
    <xf numFmtId="177" fontId="18" fillId="2" borderId="8" xfId="3" applyNumberFormat="1" applyFont="1" applyFill="1" applyBorder="1" applyAlignment="1">
      <alignment horizontal="right" vertical="center" shrinkToFit="1"/>
    </xf>
    <xf numFmtId="41" fontId="18" fillId="2" borderId="3" xfId="4" applyNumberFormat="1" applyFont="1" applyFill="1" applyBorder="1" applyAlignment="1">
      <alignment horizontal="right" vertical="center"/>
    </xf>
    <xf numFmtId="0" fontId="18" fillId="0" borderId="9" xfId="2" applyNumberFormat="1" applyFont="1" applyFill="1" applyBorder="1" applyAlignment="1">
      <alignment vertical="center" shrinkToFit="1"/>
    </xf>
    <xf numFmtId="41" fontId="15" fillId="3" borderId="3" xfId="4" applyNumberFormat="1" applyFont="1" applyFill="1" applyBorder="1" applyAlignment="1">
      <alignment horizontal="right" vertical="center"/>
    </xf>
    <xf numFmtId="0" fontId="18" fillId="0" borderId="0" xfId="2" applyNumberFormat="1" applyFont="1" applyFill="1" applyBorder="1" applyAlignment="1">
      <alignment vertical="center" shrinkToFit="1"/>
    </xf>
    <xf numFmtId="49" fontId="15" fillId="2" borderId="0" xfId="2" applyNumberFormat="1" applyFont="1" applyFill="1" applyBorder="1" applyAlignment="1">
      <alignment horizontal="distributed" vertical="distributed" shrinkToFit="1"/>
    </xf>
    <xf numFmtId="49" fontId="18" fillId="0" borderId="0" xfId="2" applyNumberFormat="1" applyFont="1" applyFill="1" applyBorder="1" applyAlignment="1">
      <alignment horizontal="center" vertical="center" shrinkToFit="1"/>
    </xf>
    <xf numFmtId="49" fontId="15" fillId="2" borderId="0" xfId="2" applyNumberFormat="1" applyFont="1" applyFill="1" applyBorder="1" applyAlignment="1">
      <alignment horizontal="center" vertical="center" shrinkToFit="1"/>
    </xf>
    <xf numFmtId="0" fontId="2" fillId="2" borderId="0" xfId="1" applyNumberFormat="1" applyFill="1">
      <alignment vertical="center"/>
    </xf>
    <xf numFmtId="176" fontId="15" fillId="2" borderId="8" xfId="3" applyNumberFormat="1" applyFont="1" applyFill="1" applyBorder="1" applyAlignment="1">
      <alignment horizontal="right" vertical="center" shrinkToFit="1"/>
    </xf>
    <xf numFmtId="41" fontId="15" fillId="2" borderId="3" xfId="4" applyNumberFormat="1" applyFont="1" applyFill="1" applyBorder="1" applyAlignment="1">
      <alignment horizontal="right" vertical="center"/>
    </xf>
    <xf numFmtId="177" fontId="15" fillId="2" borderId="8" xfId="3" applyNumberFormat="1" applyFont="1" applyFill="1" applyBorder="1" applyAlignment="1">
      <alignment horizontal="right" vertical="center" shrinkToFit="1"/>
    </xf>
    <xf numFmtId="0" fontId="15" fillId="2" borderId="9" xfId="2" applyNumberFormat="1" applyFont="1" applyFill="1" applyBorder="1" applyAlignment="1">
      <alignment vertical="center" shrinkToFit="1"/>
    </xf>
    <xf numFmtId="0" fontId="15" fillId="2" borderId="0" xfId="2" applyNumberFormat="1" applyFont="1" applyFill="1" applyBorder="1" applyAlignment="1">
      <alignment vertical="center" shrinkToFit="1"/>
    </xf>
    <xf numFmtId="0" fontId="15" fillId="2" borderId="0" xfId="1" applyNumberFormat="1" applyFont="1" applyFill="1" applyBorder="1">
      <alignment vertical="center"/>
    </xf>
    <xf numFmtId="49" fontId="15" fillId="2" borderId="7" xfId="2" applyNumberFormat="1" applyFont="1" applyFill="1" applyBorder="1" applyAlignment="1">
      <alignment vertical="center" shrinkToFit="1"/>
    </xf>
    <xf numFmtId="177" fontId="15" fillId="2" borderId="3" xfId="3" applyNumberFormat="1" applyFont="1" applyFill="1" applyBorder="1" applyAlignment="1">
      <alignment horizontal="right" vertical="center"/>
    </xf>
    <xf numFmtId="177" fontId="15" fillId="2" borderId="7" xfId="2" applyNumberFormat="1" applyFont="1" applyFill="1" applyBorder="1" applyAlignment="1">
      <alignment horizontal="right" vertical="center"/>
    </xf>
    <xf numFmtId="177" fontId="15" fillId="0" borderId="8" xfId="3" applyNumberFormat="1" applyFont="1" applyFill="1" applyBorder="1" applyAlignment="1">
      <alignment horizontal="right" vertical="center" shrinkToFit="1"/>
    </xf>
    <xf numFmtId="49" fontId="15" fillId="2" borderId="0" xfId="2" applyNumberFormat="1" applyFont="1" applyFill="1" applyBorder="1" applyAlignment="1">
      <alignment horizontal="distributed" vertical="center" wrapText="1" shrinkToFit="1"/>
    </xf>
    <xf numFmtId="0" fontId="15" fillId="2" borderId="7" xfId="2" applyNumberFormat="1" applyFont="1" applyFill="1" applyBorder="1" applyAlignment="1">
      <alignment horizontal="right" vertical="center" shrinkToFit="1"/>
    </xf>
    <xf numFmtId="176" fontId="15" fillId="2" borderId="8" xfId="3" applyNumberFormat="1" applyFont="1" applyFill="1" applyBorder="1" applyAlignment="1">
      <alignment horizontal="right" vertical="center"/>
    </xf>
    <xf numFmtId="177" fontId="15" fillId="2" borderId="7" xfId="3" applyNumberFormat="1" applyFont="1" applyFill="1" applyBorder="1" applyAlignment="1">
      <alignment horizontal="right" vertical="center"/>
    </xf>
    <xf numFmtId="177" fontId="15" fillId="2" borderId="8" xfId="3" applyNumberFormat="1" applyFont="1" applyFill="1" applyBorder="1" applyAlignment="1">
      <alignment horizontal="right" vertical="center"/>
    </xf>
    <xf numFmtId="179" fontId="20" fillId="0" borderId="0" xfId="1" applyNumberFormat="1" applyFont="1">
      <alignment vertical="center"/>
    </xf>
    <xf numFmtId="177" fontId="15" fillId="2" borderId="3" xfId="2" applyNumberFormat="1" applyFont="1" applyFill="1" applyBorder="1" applyAlignment="1">
      <alignment horizontal="right" vertical="center"/>
    </xf>
    <xf numFmtId="177" fontId="15" fillId="0" borderId="8" xfId="3" applyNumberFormat="1" applyFont="1" applyFill="1" applyBorder="1" applyAlignment="1">
      <alignment horizontal="right" vertical="center"/>
    </xf>
    <xf numFmtId="41" fontId="2" fillId="0" borderId="0" xfId="4">
      <alignment vertical="center"/>
    </xf>
    <xf numFmtId="1" fontId="15" fillId="2" borderId="9" xfId="2" applyNumberFormat="1" applyFont="1" applyFill="1" applyBorder="1" applyAlignment="1">
      <alignment horizontal="center" vertical="center" shrinkToFit="1"/>
    </xf>
    <xf numFmtId="1" fontId="15" fillId="2" borderId="0" xfId="2" applyNumberFormat="1" applyFont="1" applyFill="1" applyBorder="1" applyAlignment="1">
      <alignment horizontal="center" vertical="center" shrinkToFit="1"/>
    </xf>
    <xf numFmtId="49" fontId="13" fillId="2" borderId="0" xfId="2" applyNumberFormat="1" applyFont="1" applyFill="1" applyBorder="1" applyAlignment="1">
      <alignment horizontal="center" vertical="center" shrinkToFit="1"/>
    </xf>
    <xf numFmtId="49" fontId="13" fillId="2" borderId="7" xfId="2" applyNumberFormat="1" applyFont="1" applyFill="1" applyBorder="1" applyAlignment="1">
      <alignment horizontal="center" vertical="center" shrinkToFit="1"/>
    </xf>
    <xf numFmtId="176" fontId="13" fillId="2" borderId="6" xfId="3" applyNumberFormat="1" applyFont="1" applyFill="1" applyBorder="1" applyAlignment="1">
      <alignment horizontal="right" vertical="center"/>
    </xf>
    <xf numFmtId="177" fontId="13" fillId="2" borderId="3" xfId="2" applyNumberFormat="1" applyFont="1" applyFill="1" applyBorder="1" applyAlignment="1">
      <alignment horizontal="right" vertical="center"/>
    </xf>
    <xf numFmtId="177" fontId="13" fillId="2" borderId="6" xfId="3" applyNumberFormat="1" applyFont="1" applyFill="1" applyBorder="1" applyAlignment="1">
      <alignment horizontal="right" vertical="center"/>
    </xf>
    <xf numFmtId="1" fontId="13" fillId="2" borderId="0" xfId="2" applyNumberFormat="1" applyFont="1" applyFill="1" applyBorder="1" applyAlignment="1">
      <alignment horizontal="center" vertical="center" shrinkToFit="1"/>
    </xf>
    <xf numFmtId="49" fontId="13" fillId="2" borderId="0" xfId="2" applyNumberFormat="1" applyFont="1" applyFill="1" applyBorder="1" applyAlignment="1">
      <alignment horizontal="distributed" vertical="center" wrapText="1" shrinkToFit="1"/>
    </xf>
    <xf numFmtId="1" fontId="13" fillId="2" borderId="7" xfId="2" applyNumberFormat="1" applyFont="1" applyFill="1" applyBorder="1" applyAlignment="1">
      <alignment horizontal="right" vertical="center" shrinkToFit="1"/>
    </xf>
    <xf numFmtId="176" fontId="15" fillId="2" borderId="10" xfId="2" applyNumberFormat="1" applyFont="1" applyFill="1" applyBorder="1" applyAlignment="1">
      <alignment horizontal="right" vertical="center" shrinkToFit="1"/>
    </xf>
    <xf numFmtId="177" fontId="15" fillId="2" borderId="10" xfId="2" applyNumberFormat="1" applyFont="1" applyFill="1" applyBorder="1" applyAlignment="1">
      <alignment horizontal="right" vertical="center" shrinkToFit="1"/>
    </xf>
    <xf numFmtId="177" fontId="15" fillId="2" borderId="3" xfId="4" applyNumberFormat="1" applyFont="1" applyFill="1" applyBorder="1" applyAlignment="1">
      <alignment horizontal="right" vertical="center"/>
    </xf>
    <xf numFmtId="1" fontId="15" fillId="2" borderId="9" xfId="2" applyNumberFormat="1" applyFont="1" applyFill="1" applyBorder="1" applyAlignment="1">
      <alignment vertical="center" shrinkToFit="1"/>
    </xf>
    <xf numFmtId="1" fontId="15" fillId="2" borderId="0" xfId="2" applyNumberFormat="1" applyFont="1" applyFill="1" applyBorder="1" applyAlignment="1">
      <alignment vertical="center" shrinkToFit="1"/>
    </xf>
    <xf numFmtId="176" fontId="15" fillId="3" borderId="10" xfId="2" applyNumberFormat="1" applyFont="1" applyFill="1" applyBorder="1" applyAlignment="1">
      <alignment horizontal="right" vertical="center" shrinkToFit="1"/>
    </xf>
    <xf numFmtId="177" fontId="15" fillId="3" borderId="3" xfId="4" applyNumberFormat="1" applyFont="1" applyFill="1" applyBorder="1" applyAlignment="1">
      <alignment horizontal="right" vertical="center"/>
    </xf>
    <xf numFmtId="177" fontId="15" fillId="2" borderId="10" xfId="2" applyNumberFormat="1" applyFont="1" applyFill="1" applyBorder="1" applyAlignment="1">
      <alignment horizontal="right" vertical="center"/>
    </xf>
    <xf numFmtId="1" fontId="15" fillId="3" borderId="9" xfId="2" applyNumberFormat="1" applyFont="1" applyFill="1" applyBorder="1" applyAlignment="1">
      <alignment vertical="center" shrinkToFit="1"/>
    </xf>
    <xf numFmtId="1" fontId="15" fillId="3" borderId="0" xfId="2" applyNumberFormat="1" applyFont="1" applyFill="1" applyBorder="1" applyAlignment="1">
      <alignment vertical="center" shrinkToFit="1"/>
    </xf>
    <xf numFmtId="176" fontId="15" fillId="3" borderId="10" xfId="2" applyNumberFormat="1" applyFont="1" applyFill="1" applyBorder="1" applyAlignment="1">
      <alignment horizontal="right" vertical="center"/>
    </xf>
    <xf numFmtId="176" fontId="14" fillId="3" borderId="10" xfId="2" applyNumberFormat="1" applyFont="1" applyFill="1" applyBorder="1" applyAlignment="1">
      <alignment horizontal="right" vertical="center"/>
    </xf>
    <xf numFmtId="177" fontId="14" fillId="2" borderId="3" xfId="3" applyNumberFormat="1" applyFont="1" applyFill="1" applyBorder="1" applyAlignment="1">
      <alignment horizontal="right" vertical="center"/>
    </xf>
    <xf numFmtId="177" fontId="14" fillId="2" borderId="10" xfId="2" applyNumberFormat="1" applyFont="1" applyFill="1" applyBorder="1" applyAlignment="1">
      <alignment horizontal="right" vertical="center"/>
    </xf>
    <xf numFmtId="176" fontId="15" fillId="3" borderId="8" xfId="3" applyNumberFormat="1" applyFont="1" applyFill="1" applyBorder="1" applyAlignment="1">
      <alignment horizontal="right" vertical="center"/>
    </xf>
    <xf numFmtId="177" fontId="14" fillId="2" borderId="8" xfId="2" applyNumberFormat="1" applyFont="1" applyFill="1" applyBorder="1" applyAlignment="1">
      <alignment horizontal="right" vertical="center"/>
    </xf>
    <xf numFmtId="176" fontId="14" fillId="3" borderId="8" xfId="2" applyNumberFormat="1" applyFont="1" applyFill="1" applyBorder="1" applyAlignment="1">
      <alignment horizontal="right" vertical="center"/>
    </xf>
    <xf numFmtId="49" fontId="15" fillId="3" borderId="7" xfId="2" applyNumberFormat="1" applyFont="1" applyFill="1" applyBorder="1" applyAlignment="1">
      <alignment horizontal="right" vertical="center" shrinkToFit="1"/>
    </xf>
    <xf numFmtId="176" fontId="15" fillId="3" borderId="8" xfId="2" applyNumberFormat="1" applyFont="1" applyFill="1" applyBorder="1" applyAlignment="1">
      <alignment horizontal="right" vertical="center"/>
    </xf>
    <xf numFmtId="177" fontId="15" fillId="2" borderId="8" xfId="2" applyNumberFormat="1" applyFont="1" applyFill="1" applyBorder="1" applyAlignment="1">
      <alignment horizontal="right" vertical="center"/>
    </xf>
    <xf numFmtId="177" fontId="14" fillId="2" borderId="8" xfId="3" applyNumberFormat="1" applyFont="1" applyFill="1" applyBorder="1" applyAlignment="1">
      <alignment horizontal="right" vertical="center"/>
    </xf>
    <xf numFmtId="0" fontId="21" fillId="0" borderId="0" xfId="1" applyNumberFormat="1" applyFont="1">
      <alignment vertical="center"/>
    </xf>
    <xf numFmtId="179" fontId="21" fillId="0" borderId="0" xfId="1" applyNumberFormat="1" applyFont="1">
      <alignment vertical="center"/>
    </xf>
    <xf numFmtId="177" fontId="15" fillId="3" borderId="3" xfId="3" applyNumberFormat="1" applyFont="1" applyFill="1" applyBorder="1" applyAlignment="1">
      <alignment horizontal="right" vertical="center"/>
    </xf>
    <xf numFmtId="49" fontId="0" fillId="3" borderId="0" xfId="2" applyNumberFormat="1" applyFont="1" applyFill="1" applyBorder="1" applyAlignment="1">
      <alignment horizontal="distributed" vertical="center" wrapText="1" shrinkToFit="1"/>
    </xf>
    <xf numFmtId="49" fontId="15" fillId="3" borderId="0" xfId="2" applyNumberFormat="1" applyFont="1" applyFill="1" applyBorder="1" applyAlignment="1">
      <alignment vertical="center" shrinkToFit="1"/>
    </xf>
    <xf numFmtId="49" fontId="15" fillId="3" borderId="0" xfId="2" applyNumberFormat="1" applyFont="1" applyFill="1" applyBorder="1" applyAlignment="1">
      <alignment horizontal="distributed" vertical="center" wrapText="1" shrinkToFit="1"/>
    </xf>
    <xf numFmtId="41" fontId="15" fillId="2" borderId="3" xfId="2" applyNumberFormat="1" applyFont="1" applyFill="1" applyBorder="1" applyAlignment="1">
      <alignment horizontal="right" vertical="center"/>
    </xf>
    <xf numFmtId="177" fontId="15" fillId="3" borderId="3" xfId="2" applyNumberFormat="1" applyFont="1" applyFill="1" applyBorder="1" applyAlignment="1">
      <alignment horizontal="right" vertical="center"/>
    </xf>
    <xf numFmtId="177" fontId="15" fillId="3" borderId="8" xfId="3" applyNumberFormat="1" applyFont="1" applyFill="1" applyBorder="1" applyAlignment="1">
      <alignment horizontal="right" vertical="center"/>
    </xf>
    <xf numFmtId="1" fontId="15" fillId="3" borderId="9" xfId="2" applyNumberFormat="1" applyFont="1" applyFill="1" applyBorder="1" applyAlignment="1">
      <alignment horizontal="center" vertical="center" shrinkToFit="1"/>
    </xf>
    <xf numFmtId="1" fontId="15" fillId="3" borderId="0" xfId="2" applyNumberFormat="1" applyFont="1" applyFill="1" applyBorder="1" applyAlignment="1">
      <alignment horizontal="center" vertical="center" shrinkToFit="1"/>
    </xf>
    <xf numFmtId="177" fontId="15" fillId="3" borderId="8" xfId="2" applyNumberFormat="1" applyFont="1" applyFill="1" applyBorder="1" applyAlignment="1">
      <alignment horizontal="right" vertical="center"/>
    </xf>
    <xf numFmtId="49" fontId="15" fillId="3" borderId="0" xfId="2" applyNumberFormat="1" applyFont="1" applyFill="1" applyBorder="1" applyAlignment="1">
      <alignment horizontal="right" vertical="center" shrinkToFit="1"/>
    </xf>
    <xf numFmtId="49" fontId="15" fillId="3" borderId="7" xfId="2" applyNumberFormat="1" applyFont="1" applyFill="1" applyBorder="1" applyAlignment="1">
      <alignment horizontal="right" vertical="center" shrinkToFit="1"/>
    </xf>
    <xf numFmtId="177" fontId="14" fillId="3" borderId="8" xfId="2" applyNumberFormat="1" applyFont="1" applyFill="1" applyBorder="1" applyAlignment="1">
      <alignment horizontal="right" vertical="center"/>
    </xf>
    <xf numFmtId="177" fontId="14" fillId="3" borderId="3" xfId="4" applyNumberFormat="1" applyFont="1" applyFill="1" applyBorder="1" applyAlignment="1">
      <alignment horizontal="right" vertical="center"/>
    </xf>
    <xf numFmtId="180" fontId="15" fillId="3" borderId="9" xfId="3" applyNumberFormat="1" applyFont="1" applyFill="1" applyBorder="1" applyAlignment="1">
      <alignment horizontal="right" vertical="center"/>
    </xf>
    <xf numFmtId="180" fontId="15" fillId="3" borderId="0" xfId="3" applyNumberFormat="1" applyFont="1" applyFill="1" applyBorder="1" applyAlignment="1">
      <alignment horizontal="right" vertical="center"/>
    </xf>
    <xf numFmtId="176" fontId="15" fillId="3" borderId="8" xfId="4" applyNumberFormat="1" applyFont="1" applyFill="1" applyBorder="1" applyAlignment="1">
      <alignment horizontal="right" vertical="center"/>
    </xf>
    <xf numFmtId="177" fontId="15" fillId="3" borderId="8" xfId="4" applyNumberFormat="1" applyFont="1" applyFill="1" applyBorder="1" applyAlignment="1">
      <alignment horizontal="right" vertical="center"/>
    </xf>
    <xf numFmtId="178" fontId="15" fillId="3" borderId="0" xfId="2" applyNumberFormat="1" applyFont="1" applyFill="1" applyBorder="1" applyAlignment="1">
      <alignment horizontal="right" vertical="center"/>
    </xf>
    <xf numFmtId="180" fontId="14" fillId="3" borderId="9" xfId="3" applyNumberFormat="1" applyFont="1" applyFill="1" applyBorder="1" applyAlignment="1">
      <alignment horizontal="right" vertical="center"/>
    </xf>
    <xf numFmtId="180" fontId="14" fillId="3" borderId="0" xfId="3" applyNumberFormat="1" applyFont="1" applyFill="1" applyBorder="1" applyAlignment="1">
      <alignment horizontal="right" vertical="center"/>
    </xf>
    <xf numFmtId="49" fontId="15" fillId="3" borderId="0" xfId="2" applyNumberFormat="1" applyFont="1" applyFill="1" applyBorder="1" applyAlignment="1">
      <alignment horizontal="right" vertical="center" shrinkToFit="1"/>
    </xf>
    <xf numFmtId="177" fontId="15" fillId="0" borderId="3" xfId="4" applyNumberFormat="1" applyFont="1" applyFill="1" applyBorder="1" applyAlignment="1">
      <alignment horizontal="right" vertical="center"/>
    </xf>
    <xf numFmtId="41" fontId="18" fillId="3" borderId="3" xfId="3" applyNumberFormat="1" applyFont="1" applyFill="1" applyBorder="1" applyAlignment="1">
      <alignment horizontal="right" vertical="center"/>
    </xf>
    <xf numFmtId="41" fontId="14" fillId="3" borderId="3" xfId="3" applyNumberFormat="1" applyFont="1" applyFill="1" applyBorder="1" applyAlignment="1">
      <alignment horizontal="right" vertical="center"/>
    </xf>
    <xf numFmtId="49" fontId="15" fillId="0" borderId="0" xfId="2" applyNumberFormat="1" applyFont="1" applyFill="1" applyBorder="1" applyAlignment="1">
      <alignment horizontal="distributed" vertical="center" wrapText="1" shrinkToFit="1"/>
    </xf>
    <xf numFmtId="180" fontId="14" fillId="3" borderId="10" xfId="3" applyNumberFormat="1" applyFont="1" applyFill="1" applyBorder="1" applyAlignment="1">
      <alignment horizontal="right" vertical="center"/>
    </xf>
    <xf numFmtId="180" fontId="14" fillId="3" borderId="11" xfId="3" applyNumberFormat="1" applyFont="1" applyFill="1" applyBorder="1" applyAlignment="1">
      <alignment horizontal="right" vertical="center"/>
    </xf>
    <xf numFmtId="180" fontId="14" fillId="2" borderId="9" xfId="3" applyNumberFormat="1" applyFont="1" applyFill="1" applyBorder="1" applyAlignment="1">
      <alignment horizontal="right" vertical="center"/>
    </xf>
    <xf numFmtId="180" fontId="14" fillId="2" borderId="0" xfId="3" applyNumberFormat="1" applyFont="1" applyFill="1" applyBorder="1" applyAlignment="1">
      <alignment horizontal="right" vertical="center"/>
    </xf>
    <xf numFmtId="49" fontId="15" fillId="2" borderId="0" xfId="2" applyNumberFormat="1" applyFont="1" applyFill="1" applyBorder="1" applyAlignment="1">
      <alignment horizontal="distributed" vertical="center" wrapText="1" shrinkToFit="1"/>
    </xf>
    <xf numFmtId="177" fontId="15" fillId="3" borderId="10" xfId="2" applyNumberFormat="1" applyFont="1" applyFill="1" applyBorder="1" applyAlignment="1">
      <alignment horizontal="right" vertical="center" shrinkToFit="1"/>
    </xf>
    <xf numFmtId="176" fontId="15" fillId="3" borderId="10" xfId="3" applyNumberFormat="1" applyFont="1" applyFill="1" applyBorder="1" applyAlignment="1">
      <alignment horizontal="right" vertical="center"/>
    </xf>
    <xf numFmtId="177" fontId="15" fillId="3" borderId="10" xfId="3" applyNumberFormat="1" applyFont="1" applyFill="1" applyBorder="1" applyAlignment="1">
      <alignment horizontal="right" vertical="center"/>
    </xf>
    <xf numFmtId="177" fontId="15" fillId="3" borderId="10" xfId="2" applyNumberFormat="1" applyFont="1" applyFill="1" applyBorder="1" applyAlignment="1">
      <alignment horizontal="right" vertical="center"/>
    </xf>
    <xf numFmtId="176" fontId="14" fillId="3" borderId="10" xfId="2" applyNumberFormat="1" applyFont="1" applyFill="1" applyBorder="1" applyAlignment="1">
      <alignment horizontal="right" vertical="center" shrinkToFit="1"/>
    </xf>
    <xf numFmtId="177" fontId="14" fillId="3" borderId="10" xfId="2" applyNumberFormat="1" applyFont="1" applyFill="1" applyBorder="1" applyAlignment="1">
      <alignment horizontal="right" vertical="center" shrinkToFit="1"/>
    </xf>
    <xf numFmtId="0" fontId="15" fillId="3" borderId="0" xfId="1" applyNumberFormat="1" applyFont="1" applyFill="1" applyBorder="1" applyAlignment="1">
      <alignment horizontal="center" vertical="center"/>
    </xf>
    <xf numFmtId="177" fontId="15" fillId="3" borderId="12" xfId="4" applyNumberFormat="1" applyFont="1" applyFill="1" applyBorder="1" applyAlignment="1">
      <alignment horizontal="right" vertical="center"/>
    </xf>
    <xf numFmtId="1" fontId="15" fillId="3" borderId="0" xfId="2" applyNumberFormat="1" applyFont="1" applyFill="1" applyBorder="1" applyAlignment="1">
      <alignment horizontal="distributed" vertical="center" wrapText="1" shrinkToFit="1"/>
    </xf>
    <xf numFmtId="1" fontId="13" fillId="3" borderId="13" xfId="2" applyNumberFormat="1" applyFont="1" applyFill="1" applyBorder="1" applyAlignment="1">
      <alignment horizontal="center" vertical="center" shrinkToFit="1"/>
    </xf>
    <xf numFmtId="1" fontId="13" fillId="3" borderId="14" xfId="2" applyNumberFormat="1" applyFont="1" applyFill="1" applyBorder="1" applyAlignment="1">
      <alignment horizontal="center" vertical="center" shrinkToFit="1"/>
    </xf>
    <xf numFmtId="41" fontId="13" fillId="4" borderId="15" xfId="3" applyNumberFormat="1" applyFont="1" applyFill="1" applyBorder="1" applyAlignment="1">
      <alignment horizontal="center" vertical="center" shrinkToFit="1"/>
    </xf>
    <xf numFmtId="41" fontId="13" fillId="4" borderId="16" xfId="3" applyNumberFormat="1" applyFont="1" applyFill="1" applyBorder="1" applyAlignment="1">
      <alignment horizontal="center" vertical="center" wrapText="1" shrinkToFit="1"/>
    </xf>
    <xf numFmtId="1" fontId="13" fillId="4" borderId="17" xfId="2" applyNumberFormat="1" applyFont="1" applyFill="1" applyBorder="1" applyAlignment="1">
      <alignment horizontal="center" vertical="center" shrinkToFit="1"/>
    </xf>
    <xf numFmtId="1" fontId="13" fillId="4" borderId="18" xfId="2" applyNumberFormat="1" applyFont="1" applyFill="1" applyBorder="1" applyAlignment="1">
      <alignment horizontal="center" vertical="center" wrapText="1" shrinkToFit="1"/>
    </xf>
    <xf numFmtId="1" fontId="13" fillId="4" borderId="19" xfId="2" applyNumberFormat="1" applyFont="1" applyFill="1" applyBorder="1" applyAlignment="1">
      <alignment horizontal="center" vertical="center" shrinkToFit="1"/>
    </xf>
    <xf numFmtId="1" fontId="13" fillId="4" borderId="19" xfId="2" applyNumberFormat="1" applyFont="1" applyFill="1" applyBorder="1" applyAlignment="1">
      <alignment horizontal="center" vertical="center" shrinkToFit="1"/>
    </xf>
    <xf numFmtId="1" fontId="15" fillId="4" borderId="16" xfId="2" applyNumberFormat="1" applyFont="1" applyFill="1" applyBorder="1" applyAlignment="1">
      <alignment horizontal="right" vertical="center" shrinkToFit="1"/>
    </xf>
    <xf numFmtId="176" fontId="22" fillId="0" borderId="0" xfId="1" applyNumberFormat="1" applyFont="1" applyAlignment="1">
      <alignment horizontal="right" vertical="center"/>
    </xf>
    <xf numFmtId="41" fontId="22" fillId="0" borderId="4" xfId="3" applyNumberFormat="1" applyFont="1" applyBorder="1" applyAlignment="1">
      <alignment horizontal="right" vertical="center" shrinkToFit="1"/>
    </xf>
    <xf numFmtId="38" fontId="22" fillId="0" borderId="4" xfId="2" applyNumberFormat="1" applyFont="1" applyBorder="1" applyAlignment="1">
      <alignment vertical="center" shrinkToFit="1"/>
    </xf>
    <xf numFmtId="0" fontId="22" fillId="0" borderId="4" xfId="2" applyNumberFormat="1" applyFont="1" applyBorder="1" applyAlignment="1">
      <alignment vertical="center" shrinkToFit="1"/>
    </xf>
    <xf numFmtId="41" fontId="4" fillId="0" borderId="4" xfId="3" applyNumberFormat="1" applyFont="1" applyBorder="1" applyAlignment="1">
      <alignment horizontal="left" vertical="center" shrinkToFit="1"/>
    </xf>
    <xf numFmtId="1" fontId="11" fillId="0" borderId="0" xfId="2" applyNumberFormat="1" applyFont="1" applyBorder="1" applyAlignment="1">
      <alignment horizontal="center" vertical="center" shrinkToFit="1"/>
    </xf>
    <xf numFmtId="1" fontId="4" fillId="0" borderId="0" xfId="2" applyNumberFormat="1" applyFont="1" applyBorder="1" applyAlignment="1">
      <alignment horizontal="center" vertical="center" shrinkToFit="1"/>
    </xf>
    <xf numFmtId="0" fontId="23" fillId="0" borderId="0" xfId="1" applyNumberFormat="1" applyFont="1">
      <alignment vertical="center"/>
    </xf>
    <xf numFmtId="1" fontId="24" fillId="0" borderId="0" xfId="2" applyNumberFormat="1" applyFont="1" applyBorder="1" applyAlignment="1">
      <alignment horizontal="center" vertical="center" shrinkToFit="1"/>
    </xf>
    <xf numFmtId="176" fontId="13" fillId="3" borderId="20" xfId="4" applyNumberFormat="1" applyFont="1" applyFill="1" applyBorder="1" applyAlignment="1">
      <alignment horizontal="right" vertical="center"/>
    </xf>
    <xf numFmtId="41" fontId="13" fillId="3" borderId="2" xfId="4" applyNumberFormat="1" applyFont="1" applyFill="1" applyBorder="1" applyAlignment="1">
      <alignment horizontal="right" vertical="center"/>
    </xf>
    <xf numFmtId="0" fontId="13" fillId="3" borderId="4" xfId="2" applyNumberFormat="1" applyFont="1" applyFill="1" applyBorder="1" applyAlignment="1">
      <alignment vertical="center" shrinkToFit="1"/>
    </xf>
    <xf numFmtId="1" fontId="13" fillId="3" borderId="4" xfId="2" applyNumberFormat="1" applyFont="1" applyFill="1" applyBorder="1" applyAlignment="1">
      <alignment horizontal="distributed" vertical="center" wrapText="1" shrinkToFit="1"/>
    </xf>
    <xf numFmtId="0" fontId="13" fillId="3" borderId="5" xfId="2" applyNumberFormat="1" applyFont="1" applyFill="1" applyBorder="1" applyAlignment="1">
      <alignment horizontal="center" vertical="center" shrinkToFit="1"/>
    </xf>
    <xf numFmtId="41" fontId="13" fillId="3" borderId="8" xfId="4" applyNumberFormat="1" applyFont="1" applyFill="1" applyBorder="1" applyAlignment="1">
      <alignment horizontal="right" vertical="center"/>
    </xf>
    <xf numFmtId="41" fontId="13" fillId="3" borderId="3" xfId="4" applyNumberFormat="1" applyFont="1" applyFill="1" applyBorder="1" applyAlignment="1">
      <alignment horizontal="right" vertical="center"/>
    </xf>
    <xf numFmtId="0" fontId="13" fillId="3" borderId="0" xfId="2" applyNumberFormat="1" applyFont="1" applyFill="1" applyBorder="1" applyAlignment="1">
      <alignment vertical="center" shrinkToFit="1"/>
    </xf>
    <xf numFmtId="1" fontId="13" fillId="3" borderId="0" xfId="2" applyNumberFormat="1" applyFont="1" applyFill="1" applyBorder="1" applyAlignment="1">
      <alignment horizontal="distributed" vertical="center" wrapText="1" shrinkToFit="1"/>
    </xf>
    <xf numFmtId="0" fontId="13" fillId="3" borderId="7" xfId="2" applyNumberFormat="1" applyFont="1" applyFill="1" applyBorder="1" applyAlignment="1">
      <alignment horizontal="center" vertical="center" shrinkToFit="1"/>
    </xf>
    <xf numFmtId="176" fontId="13" fillId="3" borderId="8" xfId="4" applyNumberFormat="1" applyFont="1" applyFill="1" applyBorder="1" applyAlignment="1">
      <alignment horizontal="right" vertical="center"/>
    </xf>
    <xf numFmtId="41" fontId="15" fillId="3" borderId="8" xfId="4" applyNumberFormat="1" applyFont="1" applyFill="1" applyBorder="1" applyAlignment="1">
      <alignment horizontal="right" vertical="center"/>
    </xf>
    <xf numFmtId="49" fontId="15" fillId="3" borderId="7" xfId="2" applyNumberFormat="1" applyFont="1" applyFill="1" applyBorder="1" applyAlignment="1">
      <alignment horizontal="center" vertical="center" shrinkToFit="1"/>
    </xf>
    <xf numFmtId="41" fontId="29" fillId="2" borderId="12" xfId="5" applyFont="1" applyFill="1" applyBorder="1" applyAlignment="1">
      <alignment horizontal="right" vertical="center"/>
    </xf>
    <xf numFmtId="41" fontId="29" fillId="0" borderId="12" xfId="5" applyNumberFormat="1" applyFont="1" applyFill="1" applyBorder="1" applyAlignment="1">
      <alignment horizontal="right" vertical="center"/>
    </xf>
    <xf numFmtId="41" fontId="15" fillId="0" borderId="3" xfId="4" applyNumberFormat="1" applyFont="1" applyFill="1" applyBorder="1" applyAlignment="1">
      <alignment horizontal="right" vertical="center"/>
    </xf>
    <xf numFmtId="41" fontId="30" fillId="3" borderId="8" xfId="4" applyNumberFormat="1" applyFont="1" applyFill="1" applyBorder="1" applyAlignment="1">
      <alignment horizontal="right" vertical="center"/>
    </xf>
    <xf numFmtId="41" fontId="29" fillId="0" borderId="12" xfId="5" applyFont="1" applyFill="1" applyBorder="1" applyAlignment="1">
      <alignment horizontal="right" vertical="center"/>
    </xf>
    <xf numFmtId="49" fontId="15" fillId="0" borderId="0" xfId="2" applyNumberFormat="1" applyFont="1" applyFill="1" applyBorder="1" applyAlignment="1">
      <alignment horizontal="distributed" vertical="center" wrapText="1" shrinkToFit="1"/>
    </xf>
    <xf numFmtId="41" fontId="2" fillId="0" borderId="0" xfId="1" applyNumberFormat="1">
      <alignment vertical="center"/>
    </xf>
    <xf numFmtId="41" fontId="13" fillId="3" borderId="10" xfId="4" applyNumberFormat="1" applyFont="1" applyFill="1" applyBorder="1" applyAlignment="1">
      <alignment horizontal="right" vertical="center"/>
    </xf>
    <xf numFmtId="41" fontId="15" fillId="3" borderId="12" xfId="3" applyNumberFormat="1" applyFont="1" applyFill="1" applyBorder="1" applyAlignment="1">
      <alignment horizontal="right" vertical="center"/>
    </xf>
    <xf numFmtId="41" fontId="0" fillId="0" borderId="0" xfId="4" applyNumberFormat="1" applyFont="1">
      <alignment vertical="center"/>
    </xf>
    <xf numFmtId="41" fontId="4" fillId="3" borderId="8" xfId="4" applyNumberFormat="1" applyFont="1" applyFill="1" applyBorder="1" applyAlignment="1">
      <alignment horizontal="right" vertical="center"/>
    </xf>
    <xf numFmtId="41" fontId="4" fillId="3" borderId="3" xfId="4" applyNumberFormat="1" applyFont="1" applyFill="1" applyBorder="1" applyAlignment="1">
      <alignment horizontal="right" vertical="center"/>
    </xf>
    <xf numFmtId="1" fontId="4" fillId="3" borderId="0" xfId="2" applyNumberFormat="1" applyFont="1" applyFill="1" applyBorder="1" applyAlignment="1">
      <alignment vertical="center" shrinkToFit="1"/>
    </xf>
    <xf numFmtId="49" fontId="4" fillId="3" borderId="0" xfId="2" applyNumberFormat="1" applyFont="1" applyFill="1" applyBorder="1" applyAlignment="1">
      <alignment horizontal="distributed" vertical="center" wrapText="1" shrinkToFit="1"/>
    </xf>
    <xf numFmtId="49" fontId="4" fillId="3" borderId="0" xfId="2" applyNumberFormat="1" applyFont="1" applyFill="1" applyBorder="1" applyAlignment="1">
      <alignment horizontal="center" vertical="center" shrinkToFit="1"/>
    </xf>
    <xf numFmtId="41" fontId="29" fillId="2" borderId="12" xfId="4" applyFont="1" applyFill="1" applyBorder="1" applyAlignment="1">
      <alignment horizontal="right" vertical="center"/>
    </xf>
    <xf numFmtId="0" fontId="15" fillId="3" borderId="7" xfId="2" applyNumberFormat="1" applyFont="1" applyFill="1" applyBorder="1" applyAlignment="1">
      <alignment horizontal="center" vertical="center" shrinkToFit="1"/>
    </xf>
    <xf numFmtId="41" fontId="15" fillId="3" borderId="10" xfId="4" applyNumberFormat="1" applyFont="1" applyFill="1" applyBorder="1" applyAlignment="1">
      <alignment horizontal="right" vertical="center"/>
    </xf>
    <xf numFmtId="41" fontId="15" fillId="3" borderId="10" xfId="4" applyNumberFormat="1" applyFont="1" applyFill="1" applyBorder="1" applyAlignment="1">
      <alignment horizontal="right" vertical="center" shrinkToFit="1"/>
    </xf>
    <xf numFmtId="0" fontId="2" fillId="0" borderId="0" xfId="1" applyNumberFormat="1" applyBorder="1">
      <alignment vertical="center"/>
    </xf>
    <xf numFmtId="179" fontId="31" fillId="0" borderId="0" xfId="1" applyNumberFormat="1" applyFont="1">
      <alignment vertical="center"/>
    </xf>
    <xf numFmtId="181" fontId="2" fillId="0" borderId="0" xfId="1" applyNumberFormat="1">
      <alignment vertical="center"/>
    </xf>
    <xf numFmtId="0" fontId="2" fillId="5" borderId="0" xfId="1" applyNumberFormat="1" applyFont="1" applyFill="1" applyBorder="1" applyAlignment="1">
      <alignment horizontal="center" vertical="center"/>
    </xf>
    <xf numFmtId="41" fontId="13" fillId="4" borderId="16" xfId="3" applyNumberFormat="1" applyFont="1" applyFill="1" applyBorder="1" applyAlignment="1">
      <alignment horizontal="center" vertical="center" shrinkToFit="1"/>
    </xf>
    <xf numFmtId="1" fontId="15" fillId="4" borderId="16" xfId="2" applyNumberFormat="1" applyFont="1" applyFill="1" applyBorder="1" applyAlignment="1">
      <alignment horizontal="center" vertical="center" shrinkToFit="1"/>
    </xf>
    <xf numFmtId="41" fontId="22" fillId="0" borderId="0" xfId="3" applyNumberFormat="1" applyFont="1" applyBorder="1" applyAlignment="1">
      <alignment horizontal="right" vertical="center" shrinkToFit="1"/>
    </xf>
    <xf numFmtId="38" fontId="22" fillId="0" borderId="0" xfId="2" applyNumberFormat="1" applyFont="1" applyBorder="1" applyAlignment="1">
      <alignment vertical="center" shrinkToFit="1"/>
    </xf>
    <xf numFmtId="0" fontId="22" fillId="0" borderId="0" xfId="2" applyNumberFormat="1" applyFont="1" applyBorder="1" applyAlignment="1">
      <alignment vertical="center" shrinkToFit="1"/>
    </xf>
    <xf numFmtId="41" fontId="4" fillId="0" borderId="0" xfId="3" applyNumberFormat="1" applyFont="1" applyBorder="1" applyAlignment="1">
      <alignment horizontal="left" vertical="center" shrinkToFit="1"/>
    </xf>
    <xf numFmtId="1" fontId="11" fillId="0" borderId="0" xfId="2" applyNumberFormat="1" applyFont="1" applyBorder="1" applyAlignment="1">
      <alignment horizontal="center" vertical="center" shrinkToFit="1"/>
    </xf>
    <xf numFmtId="0" fontId="32" fillId="0" borderId="0" xfId="1" applyNumberFormat="1" applyFont="1">
      <alignment vertical="center"/>
    </xf>
    <xf numFmtId="177" fontId="2" fillId="0" borderId="0" xfId="1" applyNumberFormat="1">
      <alignment vertical="center"/>
    </xf>
    <xf numFmtId="177" fontId="13" fillId="0" borderId="20" xfId="1" applyNumberFormat="1" applyFont="1" applyBorder="1">
      <alignment vertical="center"/>
    </xf>
    <xf numFmtId="177" fontId="15" fillId="3" borderId="21" xfId="2" applyNumberFormat="1" applyFont="1" applyFill="1" applyBorder="1" applyAlignment="1">
      <alignment horizontal="right" vertical="center"/>
    </xf>
    <xf numFmtId="1" fontId="15" fillId="3" borderId="4" xfId="2" applyNumberFormat="1" applyFont="1" applyFill="1" applyBorder="1" applyAlignment="1">
      <alignment vertical="center" shrinkToFit="1"/>
    </xf>
    <xf numFmtId="49" fontId="15" fillId="3" borderId="5" xfId="2" applyNumberFormat="1" applyFont="1" applyFill="1" applyBorder="1" applyAlignment="1">
      <alignment horizontal="center" vertical="center" shrinkToFit="1"/>
    </xf>
    <xf numFmtId="41" fontId="15" fillId="3" borderId="20" xfId="4" applyNumberFormat="1" applyFont="1" applyFill="1" applyBorder="1" applyAlignment="1">
      <alignment horizontal="right" vertical="center"/>
    </xf>
    <xf numFmtId="41" fontId="15" fillId="3" borderId="7" xfId="4" applyNumberFormat="1" applyFont="1" applyFill="1" applyBorder="1" applyAlignment="1">
      <alignment horizontal="right" vertical="center"/>
    </xf>
    <xf numFmtId="49" fontId="15" fillId="3" borderId="4" xfId="2" applyNumberFormat="1" applyFont="1" applyFill="1" applyBorder="1" applyAlignment="1">
      <alignment horizontal="distributed" vertical="center" wrapText="1" shrinkToFit="1"/>
    </xf>
    <xf numFmtId="41" fontId="15" fillId="0" borderId="7" xfId="4" applyNumberFormat="1" applyFont="1" applyFill="1" applyBorder="1" applyAlignment="1">
      <alignment horizontal="right" vertical="center"/>
    </xf>
    <xf numFmtId="41" fontId="15" fillId="2" borderId="7" xfId="4" applyNumberFormat="1" applyFont="1" applyFill="1" applyBorder="1" applyAlignment="1">
      <alignment horizontal="right" vertical="center"/>
    </xf>
    <xf numFmtId="41" fontId="13" fillId="3" borderId="7" xfId="4" applyNumberFormat="1" applyFont="1" applyFill="1" applyBorder="1" applyAlignment="1">
      <alignment horizontal="right" vertical="center"/>
    </xf>
    <xf numFmtId="41" fontId="13" fillId="3" borderId="22" xfId="4" applyNumberFormat="1" applyFont="1" applyFill="1" applyBorder="1" applyAlignment="1">
      <alignment horizontal="right" vertical="center"/>
    </xf>
    <xf numFmtId="41" fontId="13" fillId="3" borderId="23" xfId="4" applyNumberFormat="1" applyFont="1" applyFill="1" applyBorder="1" applyAlignment="1">
      <alignment horizontal="right" vertical="center"/>
    </xf>
    <xf numFmtId="0" fontId="13" fillId="3" borderId="24" xfId="2" applyNumberFormat="1" applyFont="1" applyFill="1" applyBorder="1" applyAlignment="1">
      <alignment vertical="center" shrinkToFit="1"/>
    </xf>
    <xf numFmtId="1" fontId="13" fillId="3" borderId="24" xfId="2" applyNumberFormat="1" applyFont="1" applyFill="1" applyBorder="1" applyAlignment="1">
      <alignment horizontal="distributed" vertical="center" wrapText="1" shrinkToFit="1"/>
    </xf>
    <xf numFmtId="0" fontId="13" fillId="3" borderId="23" xfId="2" applyNumberFormat="1" applyFont="1" applyFill="1" applyBorder="1" applyAlignment="1">
      <alignment horizontal="center" vertical="center" shrinkToFit="1"/>
    </xf>
    <xf numFmtId="1" fontId="13" fillId="4" borderId="24" xfId="2" applyNumberFormat="1" applyFont="1" applyFill="1" applyBorder="1" applyAlignment="1">
      <alignment horizontal="center" vertical="center" shrinkToFit="1"/>
    </xf>
    <xf numFmtId="1" fontId="13" fillId="4" borderId="24" xfId="2" applyNumberFormat="1" applyFont="1" applyFill="1" applyBorder="1" applyAlignment="1">
      <alignment horizontal="center" vertical="center" shrinkToFit="1"/>
    </xf>
    <xf numFmtId="1" fontId="15" fillId="4" borderId="23" xfId="2" applyNumberFormat="1" applyFont="1" applyFill="1" applyBorder="1" applyAlignment="1">
      <alignment horizontal="center" vertical="center" shrinkToFit="1"/>
    </xf>
    <xf numFmtId="1" fontId="4" fillId="0" borderId="0" xfId="2" applyNumberFormat="1" applyFont="1" applyBorder="1" applyAlignment="1">
      <alignment vertical="center" shrinkToFit="1"/>
    </xf>
    <xf numFmtId="41" fontId="13" fillId="0" borderId="25" xfId="4" applyNumberFormat="1" applyFont="1" applyBorder="1">
      <alignment vertical="center"/>
    </xf>
    <xf numFmtId="177" fontId="15" fillId="3" borderId="26" xfId="2" applyNumberFormat="1" applyFont="1" applyFill="1" applyBorder="1" applyAlignment="1">
      <alignment horizontal="right" vertical="center"/>
    </xf>
    <xf numFmtId="1" fontId="15" fillId="3" borderId="27" xfId="2" applyNumberFormat="1" applyFont="1" applyFill="1" applyBorder="1" applyAlignment="1">
      <alignment vertical="center" shrinkToFit="1"/>
    </xf>
    <xf numFmtId="49" fontId="13" fillId="3" borderId="27" xfId="2" applyNumberFormat="1" applyFont="1" applyFill="1" applyBorder="1" applyAlignment="1">
      <alignment horizontal="distributed" vertical="center" wrapText="1" shrinkToFit="1"/>
    </xf>
    <xf numFmtId="49" fontId="15" fillId="3" borderId="26" xfId="2" applyNumberFormat="1" applyFont="1" applyFill="1" applyBorder="1" applyAlignment="1">
      <alignment horizontal="center" vertical="center" shrinkToFit="1"/>
    </xf>
    <xf numFmtId="41" fontId="15" fillId="3" borderId="5" xfId="4" applyNumberFormat="1" applyFont="1" applyFill="1" applyBorder="1" applyAlignment="1">
      <alignment horizontal="right" vertical="center"/>
    </xf>
    <xf numFmtId="179" fontId="33" fillId="0" borderId="0" xfId="1" applyNumberFormat="1" applyFont="1">
      <alignment vertical="center"/>
    </xf>
    <xf numFmtId="41" fontId="29" fillId="2" borderId="28" xfId="4" applyFont="1" applyFill="1" applyBorder="1" applyAlignment="1">
      <alignment horizontal="right" vertical="center"/>
    </xf>
    <xf numFmtId="49" fontId="15" fillId="0" borderId="4" xfId="2" applyNumberFormat="1" applyFont="1" applyFill="1" applyBorder="1" applyAlignment="1">
      <alignment horizontal="distributed" vertical="center" wrapText="1" shrinkToFit="1"/>
    </xf>
    <xf numFmtId="49" fontId="15" fillId="3" borderId="7" xfId="2" applyNumberFormat="1" applyFont="1" applyFill="1" applyBorder="1" applyAlignment="1">
      <alignment horizontal="distributed" vertical="center" wrapText="1" shrinkToFit="1"/>
    </xf>
    <xf numFmtId="176" fontId="29" fillId="2" borderId="28" xfId="4" applyNumberFormat="1" applyFont="1" applyFill="1" applyBorder="1" applyAlignment="1">
      <alignment horizontal="right" vertical="center"/>
    </xf>
    <xf numFmtId="176" fontId="15" fillId="3" borderId="7" xfId="4" applyNumberFormat="1" applyFont="1" applyFill="1" applyBorder="1" applyAlignment="1">
      <alignment horizontal="right" vertical="center"/>
    </xf>
    <xf numFmtId="49" fontId="15" fillId="5" borderId="0" xfId="2" applyNumberFormat="1" applyFont="1" applyFill="1" applyBorder="1" applyAlignment="1">
      <alignment horizontal="distributed" vertical="center" wrapText="1" shrinkToFit="1"/>
    </xf>
    <xf numFmtId="182" fontId="15" fillId="3" borderId="0" xfId="2" applyNumberFormat="1" applyFont="1" applyFill="1" applyBorder="1" applyAlignment="1">
      <alignment vertical="center" wrapText="1" shrinkToFit="1"/>
    </xf>
    <xf numFmtId="49" fontId="15" fillId="3" borderId="0" xfId="2" applyNumberFormat="1" applyFont="1" applyFill="1" applyBorder="1" applyAlignment="1">
      <alignment vertical="center" wrapText="1" shrinkToFit="1"/>
    </xf>
    <xf numFmtId="0" fontId="1" fillId="0" borderId="0" xfId="6">
      <alignment vertical="center"/>
    </xf>
    <xf numFmtId="176" fontId="1" fillId="0" borderId="0" xfId="6" applyNumberFormat="1">
      <alignment vertical="center"/>
    </xf>
    <xf numFmtId="176" fontId="34" fillId="6" borderId="29" xfId="6" applyNumberFormat="1" applyFont="1" applyFill="1" applyBorder="1" applyAlignment="1">
      <alignment horizontal="right" vertical="center" wrapText="1"/>
    </xf>
    <xf numFmtId="0" fontId="34" fillId="6" borderId="30" xfId="6" applyFont="1" applyFill="1" applyBorder="1" applyAlignment="1">
      <alignment horizontal="left" vertical="center" wrapText="1"/>
    </xf>
    <xf numFmtId="176" fontId="35" fillId="0" borderId="31" xfId="6" applyNumberFormat="1" applyFont="1" applyBorder="1" applyAlignment="1">
      <alignment horizontal="right" vertical="center" wrapText="1"/>
    </xf>
    <xf numFmtId="176" fontId="35" fillId="0" borderId="32" xfId="6" applyNumberFormat="1" applyFont="1" applyBorder="1" applyAlignment="1">
      <alignment horizontal="right" vertical="center" wrapText="1"/>
    </xf>
    <xf numFmtId="0" fontId="35" fillId="0" borderId="33" xfId="6" applyFont="1" applyBorder="1" applyAlignment="1">
      <alignment horizontal="left" vertical="center" wrapText="1"/>
    </xf>
    <xf numFmtId="0" fontId="1" fillId="0" borderId="0" xfId="6" applyFill="1">
      <alignment vertical="center"/>
    </xf>
    <xf numFmtId="0" fontId="34" fillId="6" borderId="34" xfId="6" applyFont="1" applyFill="1" applyBorder="1" applyAlignment="1">
      <alignment horizontal="center" vertical="center" wrapText="1"/>
    </xf>
    <xf numFmtId="0" fontId="34" fillId="6" borderId="35" xfId="6" applyFont="1" applyFill="1" applyBorder="1" applyAlignment="1">
      <alignment horizontal="center" vertical="center" wrapText="1"/>
    </xf>
    <xf numFmtId="0" fontId="34" fillId="6" borderId="36" xfId="6" applyFont="1" applyFill="1" applyBorder="1" applyAlignment="1">
      <alignment horizontal="center" vertical="center" wrapText="1"/>
    </xf>
    <xf numFmtId="0" fontId="36" fillId="0" borderId="0" xfId="6" applyFont="1" applyAlignment="1">
      <alignment horizontal="right" wrapText="1"/>
    </xf>
    <xf numFmtId="0" fontId="37" fillId="0" borderId="0" xfId="6" applyFont="1">
      <alignment vertical="center"/>
    </xf>
    <xf numFmtId="0" fontId="36" fillId="0" borderId="0" xfId="6" applyFont="1" applyAlignment="1">
      <alignment horizontal="left" wrapText="1"/>
    </xf>
    <xf numFmtId="0" fontId="36" fillId="0" borderId="0" xfId="6" applyFont="1" applyAlignment="1">
      <alignment horizontal="center" vertical="center" wrapText="1"/>
    </xf>
    <xf numFmtId="0" fontId="38" fillId="0" borderId="0" xfId="6" applyFont="1" applyAlignment="1">
      <alignment horizontal="center" vertical="center"/>
    </xf>
    <xf numFmtId="0" fontId="1" fillId="0" borderId="0" xfId="7">
      <alignment vertical="center"/>
    </xf>
    <xf numFmtId="41" fontId="0" fillId="0" borderId="0" xfId="8" applyFont="1">
      <alignment vertical="center"/>
    </xf>
    <xf numFmtId="0" fontId="39" fillId="0" borderId="0" xfId="7" applyFont="1">
      <alignment vertical="center"/>
    </xf>
    <xf numFmtId="41" fontId="39" fillId="0" borderId="0" xfId="8" applyFont="1">
      <alignment vertical="center"/>
    </xf>
    <xf numFmtId="176" fontId="34" fillId="0" borderId="32" xfId="7" applyNumberFormat="1" applyFont="1" applyBorder="1" applyAlignment="1">
      <alignment horizontal="right" vertical="top" wrapText="1"/>
    </xf>
    <xf numFmtId="176" fontId="34" fillId="0" borderId="37" xfId="7" applyNumberFormat="1" applyFont="1" applyBorder="1" applyAlignment="1">
      <alignment horizontal="right" vertical="top" wrapText="1"/>
    </xf>
    <xf numFmtId="0" fontId="34" fillId="0" borderId="38" xfId="7" applyFont="1" applyBorder="1" applyAlignment="1">
      <alignment horizontal="left" vertical="top" wrapText="1"/>
    </xf>
    <xf numFmtId="0" fontId="34" fillId="0" borderId="39" xfId="7" applyFont="1" applyBorder="1" applyAlignment="1">
      <alignment horizontal="left" vertical="top" wrapText="1"/>
    </xf>
    <xf numFmtId="176" fontId="35" fillId="0" borderId="32" xfId="7" applyNumberFormat="1" applyFont="1" applyBorder="1" applyAlignment="1">
      <alignment horizontal="right" vertical="top" wrapText="1"/>
    </xf>
    <xf numFmtId="0" fontId="35" fillId="0" borderId="39" xfId="7" applyFont="1" applyBorder="1" applyAlignment="1">
      <alignment horizontal="left" vertical="top" wrapText="1" indent="2"/>
    </xf>
    <xf numFmtId="0" fontId="34" fillId="0" borderId="39" xfId="7" applyFont="1" applyBorder="1" applyAlignment="1">
      <alignment horizontal="left" vertical="top" wrapText="1" indent="1"/>
    </xf>
    <xf numFmtId="0" fontId="40" fillId="0" borderId="0" xfId="7" applyFont="1">
      <alignment vertical="center"/>
    </xf>
    <xf numFmtId="41" fontId="40" fillId="0" borderId="0" xfId="8" applyFont="1">
      <alignment vertical="center"/>
    </xf>
    <xf numFmtId="0" fontId="34" fillId="6" borderId="40" xfId="7" applyFont="1" applyFill="1" applyBorder="1" applyAlignment="1">
      <alignment horizontal="center" vertical="center" wrapText="1"/>
    </xf>
    <xf numFmtId="0" fontId="34" fillId="6" borderId="41" xfId="7" applyFont="1" applyFill="1" applyBorder="1" applyAlignment="1">
      <alignment horizontal="center" vertical="center" wrapText="1"/>
    </xf>
    <xf numFmtId="0" fontId="34" fillId="6" borderId="42" xfId="7" applyFont="1" applyFill="1" applyBorder="1" applyAlignment="1">
      <alignment horizontal="center" vertical="center" wrapText="1"/>
    </xf>
    <xf numFmtId="0" fontId="36" fillId="0" borderId="0" xfId="7" applyFont="1" applyAlignment="1">
      <alignment horizontal="right" wrapText="1"/>
    </xf>
    <xf numFmtId="0" fontId="37" fillId="0" borderId="0" xfId="7" applyFont="1">
      <alignment vertical="center"/>
    </xf>
    <xf numFmtId="0" fontId="36" fillId="0" borderId="0" xfId="7" applyFont="1" applyAlignment="1">
      <alignment horizontal="left" wrapText="1"/>
    </xf>
    <xf numFmtId="0" fontId="36" fillId="0" borderId="0" xfId="7" applyFont="1" applyAlignment="1">
      <alignment horizontal="center" vertical="center" wrapText="1"/>
    </xf>
    <xf numFmtId="0" fontId="41" fillId="0" borderId="0" xfId="7" applyFont="1" applyAlignment="1">
      <alignment horizontal="center" vertical="center"/>
    </xf>
    <xf numFmtId="41" fontId="42" fillId="0" borderId="43" xfId="8" applyFont="1" applyFill="1" applyBorder="1" applyAlignment="1">
      <alignment horizontal="center" vertical="center"/>
    </xf>
    <xf numFmtId="41" fontId="42" fillId="0" borderId="44" xfId="8" applyFont="1" applyFill="1" applyBorder="1" applyAlignment="1">
      <alignment horizontal="center" vertical="center"/>
    </xf>
    <xf numFmtId="41" fontId="42" fillId="0" borderId="45" xfId="8" applyFont="1" applyFill="1" applyBorder="1" applyAlignment="1">
      <alignment horizontal="center" vertical="center"/>
    </xf>
    <xf numFmtId="0" fontId="43" fillId="0" borderId="0" xfId="6" applyFont="1">
      <alignment vertical="center"/>
    </xf>
    <xf numFmtId="0" fontId="43" fillId="0" borderId="0" xfId="6" applyFont="1" applyAlignment="1">
      <alignment horizontal="right" vertical="center"/>
    </xf>
    <xf numFmtId="41" fontId="44" fillId="6" borderId="46" xfId="8" applyFont="1" applyFill="1" applyBorder="1" applyAlignment="1">
      <alignment horizontal="center" vertical="center"/>
    </xf>
    <xf numFmtId="41" fontId="44" fillId="6" borderId="47" xfId="8" applyFont="1" applyFill="1" applyBorder="1" applyAlignment="1">
      <alignment horizontal="center" vertical="center"/>
    </xf>
    <xf numFmtId="41" fontId="44" fillId="6" borderId="48" xfId="8" applyFont="1" applyFill="1" applyBorder="1" applyAlignment="1">
      <alignment horizontal="center" vertical="center"/>
    </xf>
    <xf numFmtId="41" fontId="45" fillId="0" borderId="44" xfId="8" applyFont="1" applyFill="1" applyBorder="1">
      <alignment vertical="center"/>
    </xf>
    <xf numFmtId="41" fontId="46" fillId="0" borderId="0" xfId="8" applyFont="1" applyBorder="1">
      <alignment vertical="center"/>
    </xf>
    <xf numFmtId="41" fontId="45" fillId="0" borderId="49" xfId="8" applyFont="1" applyFill="1" applyBorder="1">
      <alignment vertical="center"/>
    </xf>
    <xf numFmtId="41" fontId="47" fillId="0" borderId="49" xfId="8" applyFont="1" applyFill="1" applyBorder="1">
      <alignment vertical="center"/>
    </xf>
    <xf numFmtId="41" fontId="48" fillId="0" borderId="0" xfId="8" applyFont="1" applyBorder="1">
      <alignment vertical="center"/>
    </xf>
    <xf numFmtId="41" fontId="47" fillId="0" borderId="49" xfId="8" applyFont="1" applyFill="1" applyBorder="1" applyAlignment="1">
      <alignment horizontal="left" vertical="center"/>
    </xf>
    <xf numFmtId="41" fontId="49" fillId="6" borderId="46" xfId="8" applyFont="1" applyFill="1" applyBorder="1">
      <alignment vertical="center"/>
    </xf>
    <xf numFmtId="41" fontId="49" fillId="6" borderId="50" xfId="8" applyFont="1" applyFill="1" applyBorder="1">
      <alignment vertical="center"/>
    </xf>
    <xf numFmtId="41" fontId="44" fillId="6" borderId="51" xfId="8" applyFont="1" applyFill="1" applyBorder="1" applyAlignment="1">
      <alignment horizontal="center" vertical="center"/>
    </xf>
    <xf numFmtId="3" fontId="2" fillId="0" borderId="0" xfId="1" applyNumberFormat="1">
      <alignment vertical="center"/>
    </xf>
    <xf numFmtId="0" fontId="46" fillId="0" borderId="0" xfId="6" applyFont="1">
      <alignment vertical="center"/>
    </xf>
    <xf numFmtId="41" fontId="46" fillId="0" borderId="0" xfId="6" applyNumberFormat="1" applyFont="1">
      <alignment vertical="center"/>
    </xf>
    <xf numFmtId="3" fontId="8" fillId="0" borderId="0" xfId="1" applyNumberFormat="1" applyFont="1">
      <alignment vertical="center"/>
    </xf>
    <xf numFmtId="0" fontId="48" fillId="0" borderId="0" xfId="6" applyFont="1">
      <alignment vertical="center"/>
    </xf>
    <xf numFmtId="41" fontId="48" fillId="0" borderId="0" xfId="6" applyNumberFormat="1" applyFont="1">
      <alignment vertical="center"/>
    </xf>
    <xf numFmtId="0" fontId="50" fillId="0" borderId="0" xfId="6" applyFont="1">
      <alignment vertical="center"/>
    </xf>
    <xf numFmtId="3" fontId="48" fillId="0" borderId="0" xfId="6" applyNumberFormat="1" applyFont="1">
      <alignment vertical="center"/>
    </xf>
    <xf numFmtId="0" fontId="1" fillId="7" borderId="0" xfId="6" applyFill="1">
      <alignment vertical="center"/>
    </xf>
    <xf numFmtId="0" fontId="51" fillId="0" borderId="0" xfId="6" applyFont="1">
      <alignment vertical="center"/>
    </xf>
    <xf numFmtId="41" fontId="48" fillId="0" borderId="0" xfId="8" applyFont="1">
      <alignment vertical="center"/>
    </xf>
    <xf numFmtId="0" fontId="52" fillId="0" borderId="0" xfId="6" applyFont="1">
      <alignment vertical="center"/>
    </xf>
  </cellXfs>
  <cellStyles count="9">
    <cellStyle name="쉼표 [0] 2" xfId="5"/>
    <cellStyle name="쉼표 [0] 3 2" xfId="8"/>
    <cellStyle name="쉼표 [0] 8" xfId="4"/>
    <cellStyle name="쉼표 [0] 9" xfId="3"/>
    <cellStyle name="표준" xfId="0" builtinId="0"/>
    <cellStyle name="표준 20" xfId="1"/>
    <cellStyle name="표준 237" xfId="2"/>
    <cellStyle name="표준 5 2" xfId="6"/>
    <cellStyle name="표준 6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%20&#54924;&#44228;&#50672;&#46020;%20&#51228;5&#44592;%20&#51116;&#47924;&#51228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1-1. 재무상태표 입력서식"/>
      <sheetName val="#6. 금융부채 현황"/>
      <sheetName val="#7. 수권·납입자본금 현황"/>
      <sheetName val="&gt;&gt;"/>
      <sheetName val="#8. 합계잔액시산표"/>
      <sheetName val="PL"/>
      <sheetName val="PL(수탁)"/>
      <sheetName val="운영"/>
      <sheetName val="수탁"/>
      <sheetName val="운영피벗"/>
      <sheetName val="수탁피벗"/>
      <sheetName val="Sheet2"/>
      <sheetName val="Sheet3"/>
    </sheetNames>
    <sheetDataSet>
      <sheetData sheetId="0">
        <row r="6">
          <cell r="D6">
            <v>2914252760</v>
          </cell>
        </row>
        <row r="9">
          <cell r="D9">
            <v>29383175342</v>
          </cell>
        </row>
        <row r="11">
          <cell r="D11">
            <v>325159166363</v>
          </cell>
        </row>
        <row r="33">
          <cell r="D33">
            <v>-106075218325</v>
          </cell>
        </row>
        <row r="35">
          <cell r="D35">
            <v>-404438537</v>
          </cell>
        </row>
        <row r="37">
          <cell r="D37">
            <v>-12198201602</v>
          </cell>
        </row>
        <row r="45">
          <cell r="D45">
            <v>0</v>
          </cell>
        </row>
        <row r="47">
          <cell r="D47">
            <v>2129731120</v>
          </cell>
        </row>
        <row r="50">
          <cell r="D50">
            <v>85784778400</v>
          </cell>
        </row>
        <row r="53">
          <cell r="D53">
            <v>-25126656642</v>
          </cell>
        </row>
        <row r="55">
          <cell r="D55">
            <v>71313411965</v>
          </cell>
        </row>
        <row r="59">
          <cell r="D59">
            <v>-30728815683</v>
          </cell>
        </row>
        <row r="61">
          <cell r="D61">
            <v>139327018</v>
          </cell>
        </row>
        <row r="63">
          <cell r="D63">
            <v>668440818</v>
          </cell>
        </row>
        <row r="65">
          <cell r="D65">
            <v>230974576</v>
          </cell>
        </row>
        <row r="68">
          <cell r="D68">
            <v>241777465</v>
          </cell>
        </row>
        <row r="71">
          <cell r="D71">
            <v>0</v>
          </cell>
        </row>
        <row r="74">
          <cell r="D74">
            <v>1191655435</v>
          </cell>
        </row>
        <row r="78">
          <cell r="D78">
            <v>65611993310</v>
          </cell>
        </row>
        <row r="80">
          <cell r="D80">
            <v>531309148</v>
          </cell>
        </row>
        <row r="84">
          <cell r="D84">
            <v>451154160</v>
          </cell>
        </row>
        <row r="86">
          <cell r="D86">
            <v>50600633526</v>
          </cell>
        </row>
        <row r="88">
          <cell r="D88">
            <v>32014381890</v>
          </cell>
        </row>
        <row r="91">
          <cell r="D91">
            <v>4932351171900</v>
          </cell>
        </row>
        <row r="94">
          <cell r="D94">
            <v>465534994407</v>
          </cell>
        </row>
        <row r="96">
          <cell r="D96">
            <v>-317605325885</v>
          </cell>
        </row>
        <row r="98">
          <cell r="D98">
            <v>-760400320</v>
          </cell>
        </row>
        <row r="100">
          <cell r="D100">
            <v>207226763</v>
          </cell>
        </row>
        <row r="103">
          <cell r="D103">
            <v>96182335525</v>
          </cell>
        </row>
        <row r="105">
          <cell r="D105">
            <v>-60810149997</v>
          </cell>
        </row>
        <row r="107">
          <cell r="A107">
            <v>-14669998</v>
          </cell>
        </row>
        <row r="109">
          <cell r="A109">
            <v>61125</v>
          </cell>
        </row>
        <row r="112">
          <cell r="D112">
            <v>12045651905975</v>
          </cell>
        </row>
        <row r="114">
          <cell r="D114">
            <v>-4941020624457</v>
          </cell>
        </row>
        <row r="116">
          <cell r="D116">
            <v>-149978656003</v>
          </cell>
        </row>
        <row r="118">
          <cell r="D118">
            <v>7646177113</v>
          </cell>
        </row>
        <row r="120">
          <cell r="D120">
            <v>-365966200</v>
          </cell>
        </row>
        <row r="122">
          <cell r="D122">
            <v>28975304</v>
          </cell>
        </row>
        <row r="125">
          <cell r="D125">
            <v>2210143026003</v>
          </cell>
        </row>
        <row r="127">
          <cell r="D127">
            <v>-1365840630071</v>
          </cell>
        </row>
        <row r="129">
          <cell r="D129">
            <v>-78306526153</v>
          </cell>
        </row>
        <row r="131">
          <cell r="D131">
            <v>7113074569</v>
          </cell>
        </row>
        <row r="134">
          <cell r="D134">
            <v>2773085211530</v>
          </cell>
        </row>
        <row r="137">
          <cell r="D137">
            <v>-1820787304018</v>
          </cell>
        </row>
        <row r="140">
          <cell r="D140">
            <v>-4653973478</v>
          </cell>
        </row>
        <row r="142">
          <cell r="D142">
            <v>155707003</v>
          </cell>
        </row>
        <row r="145">
          <cell r="D145">
            <v>6134105679</v>
          </cell>
        </row>
        <row r="147">
          <cell r="D147">
            <v>-4593940337</v>
          </cell>
        </row>
        <row r="149">
          <cell r="D149">
            <v>-335254528</v>
          </cell>
        </row>
        <row r="151">
          <cell r="D151">
            <v>59063652</v>
          </cell>
        </row>
        <row r="153">
          <cell r="D153">
            <v>-855440880</v>
          </cell>
        </row>
        <row r="155">
          <cell r="D155">
            <v>198586199</v>
          </cell>
        </row>
        <row r="158">
          <cell r="D158">
            <v>132544686537</v>
          </cell>
        </row>
        <row r="160">
          <cell r="D160">
            <v>-106809226465</v>
          </cell>
        </row>
        <row r="162">
          <cell r="D162">
            <v>-199122508</v>
          </cell>
        </row>
        <row r="164">
          <cell r="D164">
            <v>143485344</v>
          </cell>
        </row>
        <row r="166">
          <cell r="A166">
            <v>-413543300</v>
          </cell>
        </row>
        <row r="168">
          <cell r="A168">
            <v>132986172</v>
          </cell>
        </row>
        <row r="171">
          <cell r="D171">
            <v>8532046869</v>
          </cell>
        </row>
        <row r="173">
          <cell r="D173">
            <v>-5597381255</v>
          </cell>
        </row>
        <row r="176">
          <cell r="D176">
            <v>657468776982</v>
          </cell>
        </row>
        <row r="178">
          <cell r="D178">
            <v>-32624572277</v>
          </cell>
        </row>
        <row r="182">
          <cell r="D182">
            <v>87448454329</v>
          </cell>
        </row>
        <row r="190">
          <cell r="D190">
            <v>-23375351122</v>
          </cell>
        </row>
        <row r="197">
          <cell r="D197">
            <v>-64073103207</v>
          </cell>
        </row>
        <row r="206">
          <cell r="D206">
            <v>131982207</v>
          </cell>
        </row>
        <row r="211">
          <cell r="D211">
            <v>99598023461</v>
          </cell>
        </row>
        <row r="213">
          <cell r="D213">
            <v>21617710653</v>
          </cell>
        </row>
        <row r="216">
          <cell r="D216">
            <v>1441255609</v>
          </cell>
        </row>
        <row r="218">
          <cell r="D218">
            <v>-1056831839</v>
          </cell>
        </row>
        <row r="220">
          <cell r="D220">
            <v>-384423770</v>
          </cell>
        </row>
        <row r="223">
          <cell r="D223">
            <v>2293965500</v>
          </cell>
        </row>
        <row r="229">
          <cell r="D229">
            <v>1241309884</v>
          </cell>
        </row>
        <row r="231">
          <cell r="D231">
            <v>-1179746238</v>
          </cell>
        </row>
        <row r="233">
          <cell r="D233">
            <v>14770574051</v>
          </cell>
        </row>
        <row r="240">
          <cell r="D240">
            <v>0</v>
          </cell>
        </row>
        <row r="242">
          <cell r="D242">
            <v>261268036163</v>
          </cell>
        </row>
        <row r="252">
          <cell r="D252">
            <v>191014835337</v>
          </cell>
        </row>
        <row r="261">
          <cell r="D261">
            <v>2255050983</v>
          </cell>
        </row>
        <row r="263">
          <cell r="D263">
            <v>76648558432</v>
          </cell>
        </row>
        <row r="265">
          <cell r="D265">
            <v>200000000000</v>
          </cell>
        </row>
        <row r="269">
          <cell r="D269">
            <v>3491877131</v>
          </cell>
        </row>
        <row r="273">
          <cell r="D273">
            <v>11051656607</v>
          </cell>
        </row>
        <row r="275">
          <cell r="D275">
            <v>2386243127</v>
          </cell>
        </row>
        <row r="279">
          <cell r="D279">
            <v>129828686673</v>
          </cell>
        </row>
        <row r="281">
          <cell r="D281">
            <v>16890316540</v>
          </cell>
        </row>
        <row r="285">
          <cell r="D285">
            <v>2638000000000</v>
          </cell>
        </row>
        <row r="287">
          <cell r="D287">
            <v>-478644494</v>
          </cell>
        </row>
        <row r="289">
          <cell r="D289">
            <v>759310245000</v>
          </cell>
        </row>
        <row r="291">
          <cell r="D291">
            <v>0</v>
          </cell>
        </row>
        <row r="294">
          <cell r="D294">
            <v>4396436465</v>
          </cell>
        </row>
        <row r="297">
          <cell r="D297">
            <v>-13297310</v>
          </cell>
        </row>
        <row r="299">
          <cell r="D299">
            <v>34667847537</v>
          </cell>
        </row>
        <row r="302">
          <cell r="D302">
            <v>1176993879612</v>
          </cell>
        </row>
        <row r="313">
          <cell r="D313">
            <v>-288141770</v>
          </cell>
        </row>
        <row r="315">
          <cell r="D315">
            <v>25130737065</v>
          </cell>
        </row>
        <row r="317">
          <cell r="D317">
            <v>64170765258</v>
          </cell>
        </row>
        <row r="319">
          <cell r="A319">
            <v>1010506764057</v>
          </cell>
        </row>
        <row r="324">
          <cell r="D324">
            <v>22276710208480</v>
          </cell>
        </row>
        <row r="326">
          <cell r="D326">
            <v>1806666340</v>
          </cell>
        </row>
        <row r="329">
          <cell r="D329">
            <v>70610560</v>
          </cell>
        </row>
        <row r="331">
          <cell r="D331">
            <v>3231108947502</v>
          </cell>
        </row>
        <row r="333">
          <cell r="D333">
            <v>1010592</v>
          </cell>
        </row>
        <row r="335">
          <cell r="D335">
            <v>-17032881747341</v>
          </cell>
        </row>
      </sheetData>
      <sheetData sheetId="1"/>
      <sheetData sheetId="2"/>
      <sheetData sheetId="3"/>
      <sheetData sheetId="4"/>
      <sheetData sheetId="5">
        <row r="3">
          <cell r="S3">
            <v>1254230789869</v>
          </cell>
        </row>
        <row r="4">
          <cell r="S4">
            <v>178198352208</v>
          </cell>
        </row>
        <row r="5">
          <cell r="S5">
            <v>92842290807</v>
          </cell>
        </row>
        <row r="7">
          <cell r="S7">
            <v>2298984346164</v>
          </cell>
        </row>
        <row r="8">
          <cell r="S8">
            <v>579903872100</v>
          </cell>
        </row>
        <row r="9">
          <cell r="S9">
            <v>337818904850</v>
          </cell>
        </row>
        <row r="10">
          <cell r="S10">
            <v>19162791300</v>
          </cell>
        </row>
        <row r="11">
          <cell r="S11">
            <v>2283862674</v>
          </cell>
        </row>
        <row r="12">
          <cell r="S12">
            <v>130354087380</v>
          </cell>
        </row>
        <row r="13">
          <cell r="S13">
            <v>89310695070</v>
          </cell>
        </row>
        <row r="14">
          <cell r="S14">
            <v>163366707474</v>
          </cell>
        </row>
        <row r="15">
          <cell r="S15">
            <v>391905546</v>
          </cell>
        </row>
        <row r="16">
          <cell r="S16">
            <v>14629910886</v>
          </cell>
        </row>
        <row r="17">
          <cell r="S17">
            <v>177733062942</v>
          </cell>
        </row>
        <row r="18">
          <cell r="S18">
            <v>4202284391</v>
          </cell>
        </row>
        <row r="19">
          <cell r="S19">
            <v>307175030</v>
          </cell>
        </row>
        <row r="20">
          <cell r="S20">
            <v>2058634362</v>
          </cell>
        </row>
        <row r="21">
          <cell r="S21">
            <v>375845754312</v>
          </cell>
        </row>
        <row r="22">
          <cell r="S22">
            <v>1747374756</v>
          </cell>
        </row>
        <row r="23">
          <cell r="S23">
            <v>37639402675</v>
          </cell>
        </row>
        <row r="24">
          <cell r="S24">
            <v>346298438</v>
          </cell>
        </row>
        <row r="25">
          <cell r="S25">
            <v>1144432203</v>
          </cell>
        </row>
        <row r="26">
          <cell r="S26">
            <v>295108020588</v>
          </cell>
        </row>
        <row r="27">
          <cell r="S27">
            <v>354000</v>
          </cell>
        </row>
        <row r="28">
          <cell r="S28">
            <v>21590000</v>
          </cell>
        </row>
        <row r="29">
          <cell r="S29">
            <v>4784366917</v>
          </cell>
        </row>
        <row r="30">
          <cell r="S30">
            <v>1886926</v>
          </cell>
        </row>
        <row r="31">
          <cell r="S31">
            <v>0</v>
          </cell>
        </row>
        <row r="32">
          <cell r="S32">
            <v>80644779</v>
          </cell>
        </row>
        <row r="33">
          <cell r="S33">
            <v>1051059976</v>
          </cell>
        </row>
        <row r="34">
          <cell r="S34">
            <v>41661181987</v>
          </cell>
        </row>
        <row r="35">
          <cell r="S35">
            <v>18028084602</v>
          </cell>
        </row>
        <row r="39">
          <cell r="S39">
            <v>36535236950</v>
          </cell>
        </row>
        <row r="40">
          <cell r="S40">
            <v>16749714980</v>
          </cell>
        </row>
        <row r="41">
          <cell r="S41">
            <v>804581890</v>
          </cell>
        </row>
        <row r="42">
          <cell r="S42">
            <v>399046350</v>
          </cell>
        </row>
        <row r="43">
          <cell r="S43">
            <v>7822092920</v>
          </cell>
        </row>
        <row r="44">
          <cell r="S44">
            <v>5595372590</v>
          </cell>
        </row>
        <row r="45">
          <cell r="S45">
            <v>9866952841</v>
          </cell>
        </row>
        <row r="46">
          <cell r="S46">
            <v>45259143</v>
          </cell>
        </row>
        <row r="47">
          <cell r="S47">
            <v>1065812937</v>
          </cell>
        </row>
        <row r="48">
          <cell r="S48">
            <v>197226294</v>
          </cell>
        </row>
        <row r="49">
          <cell r="S49">
            <v>181084071</v>
          </cell>
        </row>
        <row r="50">
          <cell r="S50">
            <v>243337380</v>
          </cell>
        </row>
        <row r="51">
          <cell r="S51">
            <v>118132647</v>
          </cell>
        </row>
        <row r="52">
          <cell r="S52">
            <v>4526402286</v>
          </cell>
        </row>
        <row r="53">
          <cell r="S53">
            <v>2912916035</v>
          </cell>
        </row>
        <row r="54">
          <cell r="S54">
            <v>228352137</v>
          </cell>
        </row>
        <row r="55">
          <cell r="S55">
            <v>11315977</v>
          </cell>
        </row>
        <row r="56">
          <cell r="S56">
            <v>10175482</v>
          </cell>
        </row>
        <row r="57">
          <cell r="S57">
            <v>10497136750</v>
          </cell>
        </row>
        <row r="58">
          <cell r="S58">
            <v>77285276</v>
          </cell>
        </row>
        <row r="59">
          <cell r="S59">
            <v>282101161</v>
          </cell>
        </row>
        <row r="60">
          <cell r="S60">
            <v>365623521</v>
          </cell>
        </row>
        <row r="61">
          <cell r="S61">
            <v>1333085885</v>
          </cell>
        </row>
        <row r="62">
          <cell r="S62">
            <v>795352198</v>
          </cell>
        </row>
        <row r="63">
          <cell r="S63">
            <v>56524080612</v>
          </cell>
        </row>
        <row r="64">
          <cell r="S64">
            <v>178434457</v>
          </cell>
        </row>
        <row r="65">
          <cell r="S65">
            <v>6678199452</v>
          </cell>
        </row>
        <row r="66">
          <cell r="S66">
            <v>752654488</v>
          </cell>
        </row>
        <row r="68">
          <cell r="S68">
            <v>2136497051</v>
          </cell>
        </row>
        <row r="69">
          <cell r="S69">
            <v>0</v>
          </cell>
        </row>
        <row r="70">
          <cell r="S70">
            <v>2529040299</v>
          </cell>
        </row>
        <row r="71">
          <cell r="S71">
            <v>10286899375</v>
          </cell>
        </row>
        <row r="72">
          <cell r="S72">
            <v>778221711</v>
          </cell>
        </row>
        <row r="73">
          <cell r="S73">
            <v>0</v>
          </cell>
        </row>
        <row r="74">
          <cell r="S74">
            <v>2651933290</v>
          </cell>
        </row>
        <row r="75">
          <cell r="S75">
            <v>0</v>
          </cell>
        </row>
        <row r="76">
          <cell r="S76">
            <v>481651000</v>
          </cell>
        </row>
        <row r="77">
          <cell r="S77">
            <v>2529260261</v>
          </cell>
        </row>
        <row r="78">
          <cell r="S78">
            <v>0</v>
          </cell>
        </row>
        <row r="79">
          <cell r="S79">
            <v>12505008267</v>
          </cell>
        </row>
        <row r="80">
          <cell r="S80">
            <v>17190472633</v>
          </cell>
        </row>
        <row r="82">
          <cell r="S82">
            <v>59391290433</v>
          </cell>
        </row>
        <row r="83">
          <cell r="S83">
            <v>0</v>
          </cell>
        </row>
        <row r="84">
          <cell r="S84">
            <v>393181095</v>
          </cell>
        </row>
        <row r="85">
          <cell r="S85">
            <v>60000000</v>
          </cell>
        </row>
        <row r="86">
          <cell r="S86">
            <v>892618941</v>
          </cell>
        </row>
        <row r="87">
          <cell r="S87">
            <v>765816012</v>
          </cell>
        </row>
        <row r="88">
          <cell r="S88">
            <v>5046288588</v>
          </cell>
        </row>
        <row r="89">
          <cell r="S89">
            <v>16671000</v>
          </cell>
        </row>
        <row r="90">
          <cell r="S90">
            <v>6795408487</v>
          </cell>
        </row>
        <row r="91">
          <cell r="S91">
            <v>0</v>
          </cell>
        </row>
        <row r="92">
          <cell r="S92">
            <v>450000</v>
          </cell>
        </row>
        <row r="93">
          <cell r="S93">
            <v>3657764302</v>
          </cell>
        </row>
        <row r="95">
          <cell r="S95">
            <v>0</v>
          </cell>
        </row>
      </sheetData>
      <sheetData sheetId="6">
        <row r="3">
          <cell r="S3">
            <v>26319727085</v>
          </cell>
        </row>
        <row r="4">
          <cell r="S4">
            <v>1926207052</v>
          </cell>
        </row>
        <row r="5">
          <cell r="S5">
            <v>86898905</v>
          </cell>
        </row>
        <row r="6">
          <cell r="S6">
            <v>75524878285</v>
          </cell>
        </row>
        <row r="7">
          <cell r="S7">
            <v>103857711327</v>
          </cell>
        </row>
        <row r="8">
          <cell r="S8">
            <v>18936743990</v>
          </cell>
        </row>
        <row r="9">
          <cell r="S9">
            <v>10895133580</v>
          </cell>
        </row>
        <row r="10">
          <cell r="S10">
            <v>666016080</v>
          </cell>
        </row>
        <row r="11">
          <cell r="S11">
            <v>9953961980</v>
          </cell>
        </row>
        <row r="12">
          <cell r="S12">
            <v>4579250800</v>
          </cell>
        </row>
        <row r="13">
          <cell r="S13">
            <v>3626222338</v>
          </cell>
        </row>
        <row r="14">
          <cell r="S14">
            <v>8263017060</v>
          </cell>
        </row>
        <row r="15">
          <cell r="S15">
            <v>18693386</v>
          </cell>
        </row>
        <row r="16">
          <cell r="S16">
            <v>588497364</v>
          </cell>
        </row>
        <row r="17">
          <cell r="S17">
            <v>12329967202</v>
          </cell>
        </row>
        <row r="18">
          <cell r="S18">
            <v>2325905155</v>
          </cell>
        </row>
        <row r="19">
          <cell r="S19">
            <v>28000550</v>
          </cell>
        </row>
        <row r="20">
          <cell r="S20">
            <v>599091238</v>
          </cell>
        </row>
        <row r="21">
          <cell r="S21">
            <v>0</v>
          </cell>
        </row>
        <row r="22">
          <cell r="S22">
            <v>0</v>
          </cell>
        </row>
        <row r="23">
          <cell r="S23">
            <v>1673807488</v>
          </cell>
        </row>
        <row r="24">
          <cell r="S24">
            <v>2968325</v>
          </cell>
        </row>
        <row r="25">
          <cell r="S25">
            <v>1218416187</v>
          </cell>
        </row>
        <row r="26">
          <cell r="S26">
            <v>26710307654</v>
          </cell>
        </row>
        <row r="27">
          <cell r="S27">
            <v>1399840</v>
          </cell>
        </row>
        <row r="28">
          <cell r="S28">
            <v>0</v>
          </cell>
        </row>
        <row r="29">
          <cell r="S29">
            <v>148569491</v>
          </cell>
        </row>
        <row r="30">
          <cell r="S30">
            <v>18555357</v>
          </cell>
        </row>
        <row r="31">
          <cell r="S31">
            <v>0</v>
          </cell>
        </row>
        <row r="32">
          <cell r="S32">
            <v>380053498</v>
          </cell>
        </row>
        <row r="33">
          <cell r="S33">
            <v>0</v>
          </cell>
        </row>
        <row r="34">
          <cell r="S34">
            <v>0</v>
          </cell>
        </row>
        <row r="35">
          <cell r="S35">
            <v>893132764</v>
          </cell>
        </row>
        <row r="39">
          <cell r="S39">
            <v>0</v>
          </cell>
        </row>
        <row r="40">
          <cell r="S40">
            <v>0</v>
          </cell>
        </row>
        <row r="41">
          <cell r="S41">
            <v>0</v>
          </cell>
        </row>
        <row r="42">
          <cell r="S42">
            <v>0</v>
          </cell>
        </row>
        <row r="43">
          <cell r="S43">
            <v>0</v>
          </cell>
        </row>
        <row r="44">
          <cell r="S44">
            <v>0</v>
          </cell>
        </row>
        <row r="45">
          <cell r="S45">
            <v>0</v>
          </cell>
        </row>
        <row r="46">
          <cell r="S46">
            <v>0</v>
          </cell>
        </row>
        <row r="47">
          <cell r="S47">
            <v>0</v>
          </cell>
        </row>
        <row r="48">
          <cell r="S48">
            <v>0</v>
          </cell>
        </row>
        <row r="49">
          <cell r="S49">
            <v>0</v>
          </cell>
        </row>
        <row r="50">
          <cell r="S50">
            <v>0</v>
          </cell>
        </row>
        <row r="51">
          <cell r="S51">
            <v>0</v>
          </cell>
        </row>
        <row r="52">
          <cell r="S52">
            <v>0</v>
          </cell>
        </row>
        <row r="53">
          <cell r="S53">
            <v>0</v>
          </cell>
        </row>
        <row r="54">
          <cell r="S54">
            <v>0</v>
          </cell>
        </row>
        <row r="55">
          <cell r="S55">
            <v>0</v>
          </cell>
        </row>
        <row r="56">
          <cell r="S56">
            <v>0</v>
          </cell>
        </row>
        <row r="57">
          <cell r="S57">
            <v>0</v>
          </cell>
        </row>
        <row r="58">
          <cell r="S58">
            <v>0</v>
          </cell>
        </row>
        <row r="59">
          <cell r="S59">
            <v>0</v>
          </cell>
        </row>
        <row r="60">
          <cell r="S60">
            <v>0</v>
          </cell>
        </row>
        <row r="61">
          <cell r="S61">
            <v>0</v>
          </cell>
        </row>
        <row r="62">
          <cell r="S62">
            <v>0</v>
          </cell>
        </row>
        <row r="63">
          <cell r="S63">
            <v>0</v>
          </cell>
        </row>
        <row r="64">
          <cell r="S64">
            <v>0</v>
          </cell>
        </row>
        <row r="65">
          <cell r="S65">
            <v>0</v>
          </cell>
        </row>
        <row r="66">
          <cell r="S66">
            <v>0</v>
          </cell>
        </row>
        <row r="68">
          <cell r="S68">
            <v>0</v>
          </cell>
        </row>
        <row r="69">
          <cell r="S69">
            <v>0</v>
          </cell>
        </row>
        <row r="70">
          <cell r="S70">
            <v>0</v>
          </cell>
        </row>
        <row r="71">
          <cell r="S71">
            <v>0</v>
          </cell>
        </row>
        <row r="72">
          <cell r="S72">
            <v>0</v>
          </cell>
        </row>
        <row r="73">
          <cell r="S73">
            <v>0</v>
          </cell>
        </row>
        <row r="74">
          <cell r="S74">
            <v>0</v>
          </cell>
        </row>
        <row r="75">
          <cell r="S75">
            <v>0</v>
          </cell>
        </row>
        <row r="76">
          <cell r="S76">
            <v>0</v>
          </cell>
        </row>
        <row r="77">
          <cell r="S77">
            <v>0</v>
          </cell>
        </row>
        <row r="78">
          <cell r="S78">
            <v>0</v>
          </cell>
        </row>
        <row r="79">
          <cell r="S79">
            <v>0</v>
          </cell>
        </row>
        <row r="81">
          <cell r="S81">
            <v>0</v>
          </cell>
        </row>
        <row r="82">
          <cell r="S82">
            <v>0</v>
          </cell>
        </row>
        <row r="83">
          <cell r="S83">
            <v>0</v>
          </cell>
        </row>
        <row r="84">
          <cell r="S84">
            <v>0</v>
          </cell>
        </row>
        <row r="85">
          <cell r="S85">
            <v>0</v>
          </cell>
        </row>
        <row r="86">
          <cell r="S86">
            <v>0</v>
          </cell>
        </row>
        <row r="87">
          <cell r="S87">
            <v>0</v>
          </cell>
        </row>
        <row r="88">
          <cell r="S88">
            <v>0</v>
          </cell>
        </row>
        <row r="89">
          <cell r="S89">
            <v>0</v>
          </cell>
        </row>
        <row r="90">
          <cell r="S90">
            <v>0</v>
          </cell>
        </row>
        <row r="91">
          <cell r="S91">
            <v>0</v>
          </cell>
        </row>
        <row r="92">
          <cell r="S92">
            <v>0</v>
          </cell>
        </row>
        <row r="94">
          <cell r="S94">
            <v>0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  <pageSetUpPr fitToPage="1"/>
  </sheetPr>
  <dimension ref="A1:W197"/>
  <sheetViews>
    <sheetView tabSelected="1" view="pageBreakPreview" zoomScale="55" zoomScaleNormal="100" zoomScaleSheetLayoutView="55" workbookViewId="0">
      <selection activeCell="W81" sqref="W81"/>
    </sheetView>
  </sheetViews>
  <sheetFormatPr defaultColWidth="9" defaultRowHeight="20.25" x14ac:dyDescent="0.3"/>
  <cols>
    <col min="1" max="1" width="3.625" style="3" bestFit="1" customWidth="1"/>
    <col min="2" max="2" width="5" style="3" customWidth="1"/>
    <col min="3" max="3" width="3.5" style="4" bestFit="1" customWidth="1"/>
    <col min="4" max="4" width="33.75" style="3" customWidth="1"/>
    <col min="5" max="5" width="7.625" style="1" customWidth="1"/>
    <col min="6" max="6" width="29" style="1" hidden="1" customWidth="1"/>
    <col min="7" max="7" width="27.625" style="1" hidden="1" customWidth="1"/>
    <col min="8" max="11" width="30.625" style="1" customWidth="1"/>
    <col min="12" max="12" width="28.125" style="1" hidden="1" customWidth="1"/>
    <col min="13" max="13" width="28.5" style="2" hidden="1" customWidth="1"/>
    <col min="14" max="14" width="9" style="1" customWidth="1"/>
    <col min="15" max="15" width="40.5" style="1" customWidth="1"/>
    <col min="16" max="16" width="21.5" style="1" hidden="1" customWidth="1"/>
    <col min="17" max="17" width="16.875" style="1" hidden="1" customWidth="1"/>
    <col min="18" max="18" width="9" style="1" hidden="1" customWidth="1"/>
    <col min="19" max="19" width="16.875" style="1" hidden="1" customWidth="1"/>
    <col min="20" max="20" width="9" style="1" hidden="1" customWidth="1"/>
    <col min="21" max="21" width="15.375" style="1" hidden="1" customWidth="1"/>
    <col min="22" max="22" width="9" style="1"/>
    <col min="23" max="23" width="18.375" style="1" bestFit="1" customWidth="1"/>
    <col min="24" max="16384" width="9" style="1"/>
  </cols>
  <sheetData>
    <row r="1" spans="1:21" s="177" customFormat="1" ht="56.25" customHeight="1" x14ac:dyDescent="0.3">
      <c r="A1" s="178" t="s">
        <v>108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21" ht="30" customHeight="1" x14ac:dyDescent="0.3">
      <c r="A2" s="176" t="s">
        <v>107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</row>
    <row r="3" spans="1:21" ht="30" customHeight="1" x14ac:dyDescent="0.3">
      <c r="A3" s="176" t="s">
        <v>106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</row>
    <row r="4" spans="1:21" ht="30" customHeight="1" x14ac:dyDescent="0.3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175"/>
    </row>
    <row r="5" spans="1:21" ht="30" customHeight="1" thickBot="1" x14ac:dyDescent="0.2">
      <c r="A5" s="174" t="s">
        <v>105</v>
      </c>
      <c r="B5" s="174"/>
      <c r="C5" s="174"/>
      <c r="D5" s="174"/>
      <c r="E5" s="173"/>
      <c r="F5" s="173"/>
      <c r="G5" s="173"/>
      <c r="H5" s="172"/>
      <c r="J5" s="5"/>
      <c r="K5" s="171"/>
      <c r="M5" s="170" t="s">
        <v>104</v>
      </c>
    </row>
    <row r="6" spans="1:21" ht="51" customHeight="1" x14ac:dyDescent="0.3">
      <c r="A6" s="169" t="s">
        <v>1</v>
      </c>
      <c r="B6" s="168" t="s">
        <v>103</v>
      </c>
      <c r="C6" s="168"/>
      <c r="D6" s="168"/>
      <c r="E6" s="167"/>
      <c r="F6" s="166" t="s">
        <v>102</v>
      </c>
      <c r="G6" s="165"/>
      <c r="H6" s="164" t="s">
        <v>101</v>
      </c>
      <c r="I6" s="163"/>
      <c r="J6" s="164" t="s">
        <v>100</v>
      </c>
      <c r="K6" s="163"/>
      <c r="L6" s="164" t="s">
        <v>99</v>
      </c>
      <c r="M6" s="163"/>
    </row>
    <row r="7" spans="1:21" ht="30" customHeight="1" x14ac:dyDescent="0.3">
      <c r="A7" s="162" t="s">
        <v>98</v>
      </c>
      <c r="B7" s="161"/>
      <c r="C7" s="161"/>
      <c r="D7" s="161"/>
      <c r="E7" s="129"/>
      <c r="F7" s="121"/>
      <c r="G7" s="128"/>
      <c r="H7" s="121"/>
      <c r="I7" s="127"/>
      <c r="J7" s="121"/>
      <c r="K7" s="127"/>
      <c r="L7" s="121"/>
      <c r="M7" s="112"/>
    </row>
    <row r="8" spans="1:21" ht="30" customHeight="1" x14ac:dyDescent="0.3">
      <c r="A8" s="56" t="s">
        <v>13</v>
      </c>
      <c r="B8" s="160" t="s">
        <v>97</v>
      </c>
      <c r="C8" s="160"/>
      <c r="D8" s="160"/>
      <c r="E8" s="43"/>
      <c r="F8" s="121"/>
      <c r="G8" s="127">
        <f>G9+G26</f>
        <v>282078465823</v>
      </c>
      <c r="H8" s="126"/>
      <c r="I8" s="127">
        <f>I9+I26</f>
        <v>410766662931</v>
      </c>
      <c r="J8" s="126"/>
      <c r="K8" s="127">
        <f>K9+K26</f>
        <v>238752037235</v>
      </c>
      <c r="L8" s="126"/>
      <c r="M8" s="112">
        <f>M9+M26</f>
        <v>284647550472</v>
      </c>
      <c r="P8" s="50">
        <f>H8/100</f>
        <v>0</v>
      </c>
      <c r="Q8" s="84">
        <f>I8/100</f>
        <v>4107666629.3099999</v>
      </c>
      <c r="R8" s="84"/>
      <c r="S8" s="84">
        <f>K8/100</f>
        <v>2387520372.3499999</v>
      </c>
      <c r="T8" s="84"/>
      <c r="U8" s="84">
        <f>Q8-S8</f>
        <v>1720146256.96</v>
      </c>
    </row>
    <row r="9" spans="1:21" ht="30" customHeight="1" x14ac:dyDescent="0.3">
      <c r="A9" s="132" t="s">
        <v>78</v>
      </c>
      <c r="B9" s="131"/>
      <c r="C9" s="55" t="s">
        <v>96</v>
      </c>
      <c r="D9" s="55"/>
      <c r="E9" s="107"/>
      <c r="F9" s="121"/>
      <c r="G9" s="127">
        <f>SUM(F10:F25)</f>
        <v>220261496647</v>
      </c>
      <c r="H9" s="126"/>
      <c r="I9" s="127">
        <f>SUM(H10:H25)</f>
        <v>344623360473</v>
      </c>
      <c r="J9" s="126"/>
      <c r="K9" s="127">
        <f>SUM(J10:J25)</f>
        <v>184332113183</v>
      </c>
      <c r="L9" s="126"/>
      <c r="M9" s="112">
        <f>SUM(L10:L25)</f>
        <v>223283156931</v>
      </c>
      <c r="P9" s="50">
        <f>H9/100</f>
        <v>0</v>
      </c>
      <c r="Q9" s="50">
        <f>I9/100</f>
        <v>3446233604.73</v>
      </c>
      <c r="R9" s="50">
        <f>J9/100</f>
        <v>0</v>
      </c>
      <c r="S9" s="50">
        <f>K9/100</f>
        <v>1843321131.8299999</v>
      </c>
      <c r="T9" s="50">
        <f>P9-R9</f>
        <v>0</v>
      </c>
      <c r="U9" s="50">
        <f>Q9-S9</f>
        <v>1602912472.9000001</v>
      </c>
    </row>
    <row r="10" spans="1:21" ht="30" customHeight="1" x14ac:dyDescent="0.3">
      <c r="A10" s="56"/>
      <c r="B10" s="46"/>
      <c r="C10" s="45"/>
      <c r="D10" s="124" t="s">
        <v>95</v>
      </c>
      <c r="E10" s="107"/>
      <c r="F10" s="63">
        <f>AVERAGE(J10:K10)+3000000000</f>
        <v>245838910791</v>
      </c>
      <c r="G10" s="106"/>
      <c r="H10" s="104">
        <f>'[1]#1-1. 재무상태표 입력서식'!D6+'[1]#1-1. 재무상태표 입력서식'!D9+'[1]#1-1. 재무상태표 입력서식'!D11</f>
        <v>357456594465</v>
      </c>
      <c r="I10" s="152"/>
      <c r="J10" s="159">
        <v>242838910791</v>
      </c>
      <c r="K10" s="157"/>
      <c r="L10" s="104">
        <v>273060463855</v>
      </c>
      <c r="M10" s="103"/>
      <c r="P10" s="50">
        <f>H10/100</f>
        <v>3574565944.6500001</v>
      </c>
      <c r="Q10" s="50">
        <f>I10/100</f>
        <v>0</v>
      </c>
      <c r="R10" s="50">
        <f>J10/100</f>
        <v>2428389107.9099998</v>
      </c>
      <c r="S10" s="50">
        <f>K10/100</f>
        <v>0</v>
      </c>
      <c r="T10" s="50">
        <f>P10-R10</f>
        <v>1146176836.7400002</v>
      </c>
      <c r="U10" s="50">
        <f>Q10-S10</f>
        <v>0</v>
      </c>
    </row>
    <row r="11" spans="1:21" ht="30" customHeight="1" x14ac:dyDescent="0.3">
      <c r="A11" s="56"/>
      <c r="B11" s="46"/>
      <c r="C11" s="45"/>
      <c r="D11" s="124" t="s">
        <v>58</v>
      </c>
      <c r="E11" s="107"/>
      <c r="F11" s="28">
        <v>-142376268642</v>
      </c>
      <c r="G11" s="106"/>
      <c r="H11" s="28">
        <f>'[1]#1-1. 재무상태표 입력서식'!D33</f>
        <v>-106075218325</v>
      </c>
      <c r="I11" s="152"/>
      <c r="J11" s="28">
        <v>-125829534802</v>
      </c>
      <c r="K11" s="152"/>
      <c r="L11" s="28">
        <v>-142997365290</v>
      </c>
      <c r="M11" s="103"/>
      <c r="P11" s="50">
        <f>H11/100</f>
        <v>-1060752183.25</v>
      </c>
      <c r="Q11" s="50">
        <f>I11/100</f>
        <v>0</v>
      </c>
      <c r="R11" s="50">
        <f>J11/100</f>
        <v>-1258295348.02</v>
      </c>
      <c r="S11" s="50">
        <f>K11/100</f>
        <v>0</v>
      </c>
      <c r="T11" s="50">
        <f>P11-R11</f>
        <v>197543164.76999998</v>
      </c>
      <c r="U11" s="50">
        <f>Q11-S11</f>
        <v>0</v>
      </c>
    </row>
    <row r="12" spans="1:21" ht="30" customHeight="1" x14ac:dyDescent="0.3">
      <c r="A12" s="56"/>
      <c r="B12" s="46"/>
      <c r="C12" s="45"/>
      <c r="D12" s="124" t="s">
        <v>94</v>
      </c>
      <c r="E12" s="107"/>
      <c r="F12" s="28">
        <v>-587380500</v>
      </c>
      <c r="G12" s="106"/>
      <c r="H12" s="28">
        <f>'[1]#1-1. 재무상태표 입력서식'!D35</f>
        <v>-404438537</v>
      </c>
      <c r="I12" s="152"/>
      <c r="J12" s="28">
        <v>-425740500</v>
      </c>
      <c r="K12" s="152"/>
      <c r="L12" s="145">
        <v>0</v>
      </c>
      <c r="M12" s="103"/>
      <c r="P12" s="50">
        <f>H12/100</f>
        <v>-4044385.37</v>
      </c>
      <c r="Q12" s="50">
        <f>I12/100</f>
        <v>0</v>
      </c>
      <c r="R12" s="50">
        <f>J12/100</f>
        <v>-4257405</v>
      </c>
      <c r="S12" s="50">
        <f>K12/100</f>
        <v>0</v>
      </c>
      <c r="T12" s="50">
        <f>P12-R12</f>
        <v>213019.62999999989</v>
      </c>
      <c r="U12" s="50">
        <f>Q12-S12</f>
        <v>0</v>
      </c>
    </row>
    <row r="13" spans="1:21" ht="30" customHeight="1" x14ac:dyDescent="0.3">
      <c r="A13" s="56"/>
      <c r="B13" s="46"/>
      <c r="C13" s="45"/>
      <c r="D13" s="124" t="s">
        <v>93</v>
      </c>
      <c r="E13" s="107"/>
      <c r="F13" s="28">
        <v>-16296140335</v>
      </c>
      <c r="G13" s="106"/>
      <c r="H13" s="28">
        <f>'[1]#1-1. 재무상태표 입력서식'!D37</f>
        <v>-12198201602</v>
      </c>
      <c r="I13" s="152"/>
      <c r="J13" s="28">
        <v>-15956707419</v>
      </c>
      <c r="K13" s="152"/>
      <c r="L13" s="28">
        <v>-2492242124</v>
      </c>
      <c r="M13" s="103"/>
      <c r="P13" s="50">
        <f>H13/100</f>
        <v>-121982016.02</v>
      </c>
      <c r="Q13" s="50">
        <f>I13/100</f>
        <v>0</v>
      </c>
      <c r="R13" s="50">
        <f>J13/100</f>
        <v>-159567074.19</v>
      </c>
      <c r="S13" s="50">
        <f>K13/100</f>
        <v>0</v>
      </c>
      <c r="T13" s="50">
        <f>P13-R13</f>
        <v>37585058.170000002</v>
      </c>
      <c r="U13" s="50">
        <f>Q13-S13</f>
        <v>0</v>
      </c>
    </row>
    <row r="14" spans="1:21" ht="30" customHeight="1" x14ac:dyDescent="0.3">
      <c r="A14" s="56"/>
      <c r="B14" s="46"/>
      <c r="C14" s="45"/>
      <c r="D14" s="146" t="s">
        <v>92</v>
      </c>
      <c r="E14" s="43"/>
      <c r="F14" s="63">
        <v>30000000000</v>
      </c>
      <c r="G14" s="42"/>
      <c r="H14" s="63">
        <f>'[1]#1-1. 재무상태표 입력서식'!D45</f>
        <v>0</v>
      </c>
      <c r="I14" s="152"/>
      <c r="J14" s="63">
        <v>0</v>
      </c>
      <c r="K14" s="152"/>
      <c r="L14" s="63">
        <v>0</v>
      </c>
      <c r="M14" s="103"/>
      <c r="P14" s="50">
        <f>H14/100</f>
        <v>0</v>
      </c>
      <c r="Q14" s="50">
        <f>I14/100</f>
        <v>0</v>
      </c>
      <c r="R14" s="50">
        <f>J14/100</f>
        <v>0</v>
      </c>
      <c r="S14" s="50">
        <f>K14/100</f>
        <v>0</v>
      </c>
      <c r="T14" s="50">
        <f>P14-R14</f>
        <v>0</v>
      </c>
      <c r="U14" s="50">
        <f>Q14-S14</f>
        <v>0</v>
      </c>
    </row>
    <row r="15" spans="1:21" ht="30" customHeight="1" x14ac:dyDescent="0.3">
      <c r="A15" s="56"/>
      <c r="B15" s="46"/>
      <c r="C15" s="45"/>
      <c r="D15" s="124" t="s">
        <v>91</v>
      </c>
      <c r="E15" s="107"/>
      <c r="F15" s="63">
        <v>2681336330</v>
      </c>
      <c r="G15" s="106"/>
      <c r="H15" s="104">
        <f>'[1]#1-1. 재무상태표 입력서식'!D47</f>
        <v>2129731120</v>
      </c>
      <c r="I15" s="155"/>
      <c r="J15" s="104">
        <v>2681336330</v>
      </c>
      <c r="K15" s="155"/>
      <c r="L15" s="104">
        <v>2570654530</v>
      </c>
      <c r="M15" s="108"/>
      <c r="P15" s="50">
        <f>H15/100</f>
        <v>21297311.199999999</v>
      </c>
      <c r="Q15" s="50">
        <f>I15/100</f>
        <v>0</v>
      </c>
      <c r="R15" s="50">
        <f>J15/100</f>
        <v>26813363.300000001</v>
      </c>
      <c r="S15" s="50">
        <f>K15/100</f>
        <v>0</v>
      </c>
      <c r="T15" s="50">
        <f>P15-R15</f>
        <v>-5516052.1000000015</v>
      </c>
      <c r="U15" s="50">
        <f>Q15-S15</f>
        <v>0</v>
      </c>
    </row>
    <row r="16" spans="1:21" ht="30" customHeight="1" x14ac:dyDescent="0.3">
      <c r="A16" s="56"/>
      <c r="B16" s="46"/>
      <c r="C16" s="45"/>
      <c r="D16" s="124" t="s">
        <v>90</v>
      </c>
      <c r="E16" s="43"/>
      <c r="F16" s="63">
        <v>78685208174</v>
      </c>
      <c r="G16" s="42"/>
      <c r="H16" s="104">
        <f>'[1]#1-1. 재무상태표 입력서식'!D50</f>
        <v>85784778400</v>
      </c>
      <c r="I16" s="127"/>
      <c r="J16" s="104">
        <v>69274257480</v>
      </c>
      <c r="K16" s="127"/>
      <c r="L16" s="104">
        <v>81309546847</v>
      </c>
      <c r="M16" s="112"/>
      <c r="P16" s="50">
        <f>H16/100</f>
        <v>857847784</v>
      </c>
      <c r="Q16" s="50">
        <f>I16/100</f>
        <v>0</v>
      </c>
      <c r="R16" s="50">
        <f>J16/100</f>
        <v>692742574.79999995</v>
      </c>
      <c r="S16" s="50">
        <f>K16/100</f>
        <v>0</v>
      </c>
      <c r="T16" s="50">
        <f>P16-R16</f>
        <v>165105209.20000005</v>
      </c>
      <c r="U16" s="50">
        <f>Q16-S16</f>
        <v>0</v>
      </c>
    </row>
    <row r="17" spans="1:21" ht="30" customHeight="1" x14ac:dyDescent="0.3">
      <c r="A17" s="56"/>
      <c r="B17" s="46"/>
      <c r="C17" s="158"/>
      <c r="D17" s="124" t="s">
        <v>44</v>
      </c>
      <c r="E17" s="107"/>
      <c r="F17" s="28">
        <v>-22880191483</v>
      </c>
      <c r="G17" s="106"/>
      <c r="H17" s="134">
        <f>'[1]#1-1. 재무상태표 입력서식'!D53</f>
        <v>-25126656642</v>
      </c>
      <c r="I17" s="157"/>
      <c r="J17" s="134">
        <v>-18448457190</v>
      </c>
      <c r="K17" s="157"/>
      <c r="L17" s="134">
        <v>-8542621888</v>
      </c>
      <c r="M17" s="156"/>
      <c r="P17" s="50">
        <f>H17/100</f>
        <v>-251266566.41999999</v>
      </c>
      <c r="Q17" s="50">
        <f>I17/100</f>
        <v>0</v>
      </c>
      <c r="R17" s="50">
        <f>J17/100</f>
        <v>-184484571.90000001</v>
      </c>
      <c r="S17" s="50">
        <f>K17/100</f>
        <v>0</v>
      </c>
      <c r="T17" s="50">
        <f>P17-R17</f>
        <v>-66781994.519999981</v>
      </c>
      <c r="U17" s="50">
        <f>Q17-S17</f>
        <v>0</v>
      </c>
    </row>
    <row r="18" spans="1:21" ht="30" customHeight="1" x14ac:dyDescent="0.3">
      <c r="A18" s="56"/>
      <c r="B18" s="46"/>
      <c r="C18" s="45"/>
      <c r="D18" s="124" t="s">
        <v>89</v>
      </c>
      <c r="E18" s="107"/>
      <c r="F18" s="63">
        <v>59787498958</v>
      </c>
      <c r="G18" s="106"/>
      <c r="H18" s="104">
        <f>'[1]#1-1. 재무상태표 입력서식'!D55</f>
        <v>71313411965</v>
      </c>
      <c r="I18" s="155"/>
      <c r="J18" s="104">
        <v>52426949376</v>
      </c>
      <c r="K18" s="155"/>
      <c r="L18" s="104">
        <v>23954003991</v>
      </c>
      <c r="M18" s="108"/>
      <c r="P18" s="50">
        <f>H18/100</f>
        <v>713134119.64999998</v>
      </c>
      <c r="Q18" s="50">
        <f>I18/100</f>
        <v>0</v>
      </c>
      <c r="R18" s="50">
        <f>J18/100</f>
        <v>524269493.75999999</v>
      </c>
      <c r="S18" s="50">
        <f>K18/100</f>
        <v>0</v>
      </c>
      <c r="T18" s="50">
        <f>P18-R18</f>
        <v>188864625.88999999</v>
      </c>
      <c r="U18" s="50">
        <f>Q18-S18</f>
        <v>0</v>
      </c>
    </row>
    <row r="19" spans="1:21" ht="30" customHeight="1" x14ac:dyDescent="0.3">
      <c r="A19" s="56"/>
      <c r="B19" s="46"/>
      <c r="C19" s="45"/>
      <c r="D19" s="124" t="s">
        <v>44</v>
      </c>
      <c r="E19" s="43"/>
      <c r="F19" s="28">
        <v>-30226219601</v>
      </c>
      <c r="G19" s="42"/>
      <c r="H19" s="28">
        <f>'[1]#1-1. 재무상태표 입력서식'!D59</f>
        <v>-30728815683</v>
      </c>
      <c r="I19" s="41"/>
      <c r="J19" s="28">
        <v>-24711628907</v>
      </c>
      <c r="K19" s="41"/>
      <c r="L19" s="28">
        <v>-14750678043</v>
      </c>
      <c r="M19" s="40"/>
      <c r="P19" s="50">
        <f>H19/100</f>
        <v>-307288156.82999998</v>
      </c>
      <c r="Q19" s="50">
        <f>I19/100</f>
        <v>0</v>
      </c>
      <c r="R19" s="50">
        <f>J19/100</f>
        <v>-247116289.06999999</v>
      </c>
      <c r="S19" s="50">
        <f>K19/100</f>
        <v>0</v>
      </c>
      <c r="T19" s="50">
        <f>P19-R19</f>
        <v>-60171867.75999999</v>
      </c>
      <c r="U19" s="50">
        <f>Q19-S19</f>
        <v>0</v>
      </c>
    </row>
    <row r="20" spans="1:21" ht="30" customHeight="1" x14ac:dyDescent="0.3">
      <c r="A20" s="56"/>
      <c r="B20" s="46"/>
      <c r="C20" s="45"/>
      <c r="D20" s="124" t="s">
        <v>88</v>
      </c>
      <c r="E20" s="43"/>
      <c r="F20" s="63">
        <v>129602458</v>
      </c>
      <c r="G20" s="42"/>
      <c r="H20" s="63">
        <f>'[1]#1-1. 재무상태표 입력서식'!D61</f>
        <v>139327018</v>
      </c>
      <c r="I20" s="154"/>
      <c r="J20" s="63">
        <v>32317867</v>
      </c>
      <c r="K20" s="154"/>
      <c r="L20" s="63">
        <v>0</v>
      </c>
      <c r="M20" s="153"/>
      <c r="P20" s="50">
        <f>H20/100</f>
        <v>1393270.18</v>
      </c>
      <c r="Q20" s="50">
        <f>I20/100</f>
        <v>0</v>
      </c>
      <c r="R20" s="50">
        <f>J20/100</f>
        <v>323178.67</v>
      </c>
      <c r="S20" s="50">
        <f>K20/100</f>
        <v>0</v>
      </c>
      <c r="T20" s="50">
        <f>P20-R20</f>
        <v>1070091.51</v>
      </c>
      <c r="U20" s="50">
        <f>Q20-S20</f>
        <v>0</v>
      </c>
    </row>
    <row r="21" spans="1:21" ht="30" customHeight="1" x14ac:dyDescent="0.3">
      <c r="A21" s="56"/>
      <c r="B21" s="46"/>
      <c r="C21" s="45"/>
      <c r="D21" s="124" t="s">
        <v>87</v>
      </c>
      <c r="E21" s="107"/>
      <c r="F21" s="63">
        <v>8815596248</v>
      </c>
      <c r="G21" s="106"/>
      <c r="H21" s="104">
        <f>'[1]#1-1. 재무상태표 입력서식'!D63</f>
        <v>668440818</v>
      </c>
      <c r="I21" s="152"/>
      <c r="J21" s="104">
        <v>669081173</v>
      </c>
      <c r="K21" s="152"/>
      <c r="L21" s="104">
        <v>7539873308</v>
      </c>
      <c r="M21" s="103"/>
      <c r="P21" s="50">
        <f>H21/100</f>
        <v>6684408.1799999997</v>
      </c>
      <c r="Q21" s="50">
        <f>I21/100</f>
        <v>0</v>
      </c>
      <c r="R21" s="50">
        <f>J21/100</f>
        <v>6690811.7300000004</v>
      </c>
      <c r="S21" s="50">
        <f>K21/100</f>
        <v>0</v>
      </c>
      <c r="T21" s="50">
        <f>P21-R21</f>
        <v>-6403.5500000007451</v>
      </c>
      <c r="U21" s="50">
        <f>Q21-S21</f>
        <v>0</v>
      </c>
    </row>
    <row r="22" spans="1:21" ht="30" customHeight="1" x14ac:dyDescent="0.3">
      <c r="A22" s="56"/>
      <c r="B22" s="46"/>
      <c r="C22" s="45"/>
      <c r="D22" s="124" t="s">
        <v>86</v>
      </c>
      <c r="E22" s="43"/>
      <c r="F22" s="63">
        <v>4290726364</v>
      </c>
      <c r="G22" s="42"/>
      <c r="H22" s="104">
        <f>'[1]#1-1. 재무상태표 입력서식'!D65</f>
        <v>230974576</v>
      </c>
      <c r="I22" s="152"/>
      <c r="J22" s="104">
        <v>268556387</v>
      </c>
      <c r="K22" s="152"/>
      <c r="L22" s="104">
        <v>364106636</v>
      </c>
      <c r="M22" s="103"/>
      <c r="P22" s="50">
        <f>H22/100</f>
        <v>2309745.7599999998</v>
      </c>
      <c r="Q22" s="50">
        <f>I22/100</f>
        <v>0</v>
      </c>
      <c r="R22" s="50">
        <f>J22/100</f>
        <v>2685563.87</v>
      </c>
      <c r="S22" s="50">
        <f>K22/100</f>
        <v>0</v>
      </c>
      <c r="T22" s="50">
        <f>P22-R22</f>
        <v>-375818.11000000034</v>
      </c>
      <c r="U22" s="50">
        <f>Q22-S22</f>
        <v>0</v>
      </c>
    </row>
    <row r="23" spans="1:21" ht="30" customHeight="1" x14ac:dyDescent="0.3">
      <c r="A23" s="56"/>
      <c r="B23" s="46"/>
      <c r="C23" s="45"/>
      <c r="D23" s="124" t="s">
        <v>85</v>
      </c>
      <c r="E23" s="107"/>
      <c r="F23" s="63">
        <v>28795925</v>
      </c>
      <c r="G23" s="106"/>
      <c r="H23" s="104">
        <f>'[1]#1-1. 재무상태표 입력서식'!D68</f>
        <v>241777465</v>
      </c>
      <c r="I23" s="152"/>
      <c r="J23" s="104">
        <v>236462265</v>
      </c>
      <c r="K23" s="152"/>
      <c r="L23" s="104">
        <v>983074971</v>
      </c>
      <c r="M23" s="103"/>
      <c r="P23" s="50">
        <f>H23/100</f>
        <v>2417774.65</v>
      </c>
      <c r="Q23" s="50">
        <f>I23/100</f>
        <v>0</v>
      </c>
      <c r="R23" s="50">
        <f>J23/100</f>
        <v>2364622.65</v>
      </c>
      <c r="S23" s="50">
        <f>K23/100</f>
        <v>0</v>
      </c>
      <c r="T23" s="50">
        <f>P23-R23</f>
        <v>53152</v>
      </c>
      <c r="U23" s="50">
        <f>Q23-S23</f>
        <v>0</v>
      </c>
    </row>
    <row r="24" spans="1:21" ht="30" customHeight="1" x14ac:dyDescent="0.3">
      <c r="A24" s="56"/>
      <c r="B24" s="46"/>
      <c r="C24" s="45"/>
      <c r="D24" s="124" t="s">
        <v>84</v>
      </c>
      <c r="E24" s="107"/>
      <c r="F24" s="63">
        <v>1143108209</v>
      </c>
      <c r="G24" s="106"/>
      <c r="H24" s="63">
        <f>'[1]#1-1. 재무상태표 입력서식'!D71</f>
        <v>0</v>
      </c>
      <c r="I24" s="152"/>
      <c r="J24" s="63">
        <v>0</v>
      </c>
      <c r="K24" s="152"/>
      <c r="L24" s="63">
        <v>0</v>
      </c>
      <c r="M24" s="103"/>
      <c r="P24" s="50">
        <f>H24/100</f>
        <v>0</v>
      </c>
      <c r="Q24" s="50">
        <f>I24/100</f>
        <v>0</v>
      </c>
      <c r="R24" s="50">
        <f>J24/100</f>
        <v>0</v>
      </c>
      <c r="S24" s="50">
        <f>K24/100</f>
        <v>0</v>
      </c>
      <c r="T24" s="50">
        <f>P24-R24</f>
        <v>0</v>
      </c>
      <c r="U24" s="50">
        <f>Q24-S24</f>
        <v>0</v>
      </c>
    </row>
    <row r="25" spans="1:21" ht="30" customHeight="1" x14ac:dyDescent="0.3">
      <c r="A25" s="56"/>
      <c r="B25" s="46"/>
      <c r="C25" s="45"/>
      <c r="D25" s="124" t="s">
        <v>83</v>
      </c>
      <c r="E25" s="107"/>
      <c r="F25" s="63">
        <v>1226913751</v>
      </c>
      <c r="G25" s="106"/>
      <c r="H25" s="104">
        <f>'[1]#1-1. 재무상태표 입력서식'!D74</f>
        <v>1191655435</v>
      </c>
      <c r="I25" s="152"/>
      <c r="J25" s="104">
        <v>1276310332</v>
      </c>
      <c r="K25" s="152"/>
      <c r="L25" s="104">
        <v>2284340138</v>
      </c>
      <c r="M25" s="103"/>
      <c r="P25" s="50">
        <f>H25/100</f>
        <v>11916554.35</v>
      </c>
      <c r="Q25" s="50">
        <f>I25/100</f>
        <v>0</v>
      </c>
      <c r="R25" s="50">
        <f>J25/100</f>
        <v>12763103.32</v>
      </c>
      <c r="S25" s="50">
        <f>K25/100</f>
        <v>0</v>
      </c>
      <c r="T25" s="50">
        <f>P25-R25</f>
        <v>-846548.97000000067</v>
      </c>
      <c r="U25" s="50">
        <f>Q25-S25</f>
        <v>0</v>
      </c>
    </row>
    <row r="26" spans="1:21" ht="30" customHeight="1" x14ac:dyDescent="0.3">
      <c r="A26" s="132" t="s">
        <v>71</v>
      </c>
      <c r="B26" s="131"/>
      <c r="C26" s="55" t="s">
        <v>82</v>
      </c>
      <c r="D26" s="55"/>
      <c r="E26" s="107"/>
      <c r="F26" s="28"/>
      <c r="G26" s="127">
        <f>SUM(F27:F28)</f>
        <v>61816969176</v>
      </c>
      <c r="H26" s="126"/>
      <c r="I26" s="127">
        <f>SUM(H27:H28)</f>
        <v>66143302458</v>
      </c>
      <c r="J26" s="126"/>
      <c r="K26" s="127">
        <f>SUM(J27:J28)</f>
        <v>54419924052</v>
      </c>
      <c r="L26" s="126"/>
      <c r="M26" s="112">
        <f>SUM(L27:L28)</f>
        <v>61364393541</v>
      </c>
      <c r="P26" s="50">
        <f>H26/100</f>
        <v>0</v>
      </c>
      <c r="Q26" s="50">
        <f>I26/100</f>
        <v>661433024.58000004</v>
      </c>
      <c r="R26" s="50">
        <f>J26/100</f>
        <v>0</v>
      </c>
      <c r="S26" s="50">
        <f>K26/100</f>
        <v>544199240.51999998</v>
      </c>
      <c r="T26" s="50">
        <f>P26-R26</f>
        <v>0</v>
      </c>
      <c r="U26" s="50">
        <f>Q26-S26</f>
        <v>117233784.06000006</v>
      </c>
    </row>
    <row r="27" spans="1:21" ht="30" customHeight="1" x14ac:dyDescent="0.3">
      <c r="A27" s="56"/>
      <c r="B27" s="46"/>
      <c r="C27" s="45"/>
      <c r="D27" s="124" t="s">
        <v>81</v>
      </c>
      <c r="E27" s="107"/>
      <c r="F27" s="63">
        <v>61474802174</v>
      </c>
      <c r="G27" s="106"/>
      <c r="H27" s="104">
        <f>'[1]#1-1. 재무상태표 입력서식'!D78</f>
        <v>65611993310</v>
      </c>
      <c r="I27" s="127"/>
      <c r="J27" s="104">
        <v>54065613925</v>
      </c>
      <c r="K27" s="127"/>
      <c r="L27" s="104">
        <v>58047077787</v>
      </c>
      <c r="M27" s="112"/>
      <c r="P27" s="50">
        <f>H27/100</f>
        <v>656119933.10000002</v>
      </c>
      <c r="Q27" s="50">
        <f>I27/100</f>
        <v>0</v>
      </c>
      <c r="R27" s="50">
        <f>J27/100</f>
        <v>540656139.25</v>
      </c>
      <c r="S27" s="50">
        <f>K27/100</f>
        <v>0</v>
      </c>
      <c r="T27" s="50">
        <f>P27-R27</f>
        <v>115463793.85000002</v>
      </c>
      <c r="U27" s="50">
        <f>Q27-S27</f>
        <v>0</v>
      </c>
    </row>
    <row r="28" spans="1:21" ht="30" customHeight="1" x14ac:dyDescent="0.3">
      <c r="A28" s="56"/>
      <c r="B28" s="46"/>
      <c r="C28" s="45"/>
      <c r="D28" s="124" t="s">
        <v>80</v>
      </c>
      <c r="E28" s="107"/>
      <c r="F28" s="63">
        <v>342167002</v>
      </c>
      <c r="G28" s="106"/>
      <c r="H28" s="104">
        <f>'[1]#1-1. 재무상태표 입력서식'!D80</f>
        <v>531309148</v>
      </c>
      <c r="I28" s="152"/>
      <c r="J28" s="104">
        <v>354310127</v>
      </c>
      <c r="K28" s="152"/>
      <c r="L28" s="104">
        <v>3317315754</v>
      </c>
      <c r="M28" s="103"/>
      <c r="P28" s="50">
        <f>H28/100</f>
        <v>5313091.4800000004</v>
      </c>
      <c r="Q28" s="50">
        <f>I28/100</f>
        <v>0</v>
      </c>
      <c r="R28" s="50">
        <f>J28/100</f>
        <v>3543101.27</v>
      </c>
      <c r="S28" s="50">
        <f>K28/100</f>
        <v>0</v>
      </c>
      <c r="T28" s="50">
        <f>P28-R28</f>
        <v>1769990.2100000004</v>
      </c>
      <c r="U28" s="50">
        <f>Q28-S28</f>
        <v>0</v>
      </c>
    </row>
    <row r="29" spans="1:21" ht="30" customHeight="1" x14ac:dyDescent="0.3">
      <c r="A29" s="56" t="s">
        <v>5</v>
      </c>
      <c r="B29" s="55" t="s">
        <v>79</v>
      </c>
      <c r="C29" s="55"/>
      <c r="D29" s="55"/>
      <c r="E29" s="43"/>
      <c r="F29" s="28"/>
      <c r="G29" s="127">
        <f>G30+G35+G68+G75</f>
        <v>13536441993191</v>
      </c>
      <c r="H29" s="121"/>
      <c r="I29" s="127">
        <f>I30+I35+I68+I75</f>
        <v>14673280885615</v>
      </c>
      <c r="J29" s="121"/>
      <c r="K29" s="127">
        <f>K30+K35+K68+K75</f>
        <v>13101512002571</v>
      </c>
      <c r="L29" s="121"/>
      <c r="M29" s="112">
        <f>M30+M35+M68+M75</f>
        <v>12957776348902</v>
      </c>
      <c r="P29" s="50">
        <f>H29/100</f>
        <v>0</v>
      </c>
      <c r="Q29" s="84">
        <f>I29/100</f>
        <v>146732808856.14999</v>
      </c>
      <c r="R29" s="50">
        <f>J29/100</f>
        <v>0</v>
      </c>
      <c r="S29" s="84">
        <f>K29/100</f>
        <v>131015120025.71001</v>
      </c>
      <c r="T29" s="50">
        <f>P29-R29</f>
        <v>0</v>
      </c>
      <c r="U29" s="84">
        <f>Q29-S29</f>
        <v>15717688830.439987</v>
      </c>
    </row>
    <row r="30" spans="1:21" ht="30" customHeight="1" x14ac:dyDescent="0.3">
      <c r="A30" s="132" t="s">
        <v>78</v>
      </c>
      <c r="B30" s="131"/>
      <c r="C30" s="55" t="s">
        <v>77</v>
      </c>
      <c r="D30" s="55"/>
      <c r="E30" s="107"/>
      <c r="F30" s="28"/>
      <c r="G30" s="127">
        <f>SUM(F31:F33)</f>
        <v>79067626373</v>
      </c>
      <c r="H30" s="126"/>
      <c r="I30" s="127">
        <f>SUM(H31:H33)</f>
        <v>83066169576</v>
      </c>
      <c r="J30" s="126"/>
      <c r="K30" s="127">
        <f>SUM(J31:J33)</f>
        <v>78569545026</v>
      </c>
      <c r="L30" s="126"/>
      <c r="M30" s="112">
        <f>SUM(L31:L33)</f>
        <v>80678527852</v>
      </c>
      <c r="P30" s="50">
        <f>H30/100</f>
        <v>0</v>
      </c>
      <c r="Q30" s="50">
        <f>I30/100</f>
        <v>830661695.75999999</v>
      </c>
      <c r="R30" s="50">
        <f>J30/100</f>
        <v>0</v>
      </c>
      <c r="S30" s="50">
        <f>K30/100</f>
        <v>785695450.25999999</v>
      </c>
      <c r="T30" s="50">
        <f>P30-R30</f>
        <v>0</v>
      </c>
      <c r="U30" s="50">
        <f>Q30-S30</f>
        <v>44966245.5</v>
      </c>
    </row>
    <row r="31" spans="1:21" ht="30" customHeight="1" x14ac:dyDescent="0.3">
      <c r="A31" s="115"/>
      <c r="B31" s="142"/>
      <c r="C31" s="45"/>
      <c r="D31" s="124" t="s">
        <v>76</v>
      </c>
      <c r="E31" s="107"/>
      <c r="F31" s="63">
        <v>424799200</v>
      </c>
      <c r="G31" s="106"/>
      <c r="H31" s="104">
        <f>'[1]#1-1. 재무상태표 입력서식'!D84</f>
        <v>451154160</v>
      </c>
      <c r="I31" s="127"/>
      <c r="J31" s="104">
        <v>424799200</v>
      </c>
      <c r="K31" s="127"/>
      <c r="L31" s="104">
        <v>380543600</v>
      </c>
      <c r="M31" s="112"/>
      <c r="P31" s="50">
        <f>H31/100</f>
        <v>4511541.5999999996</v>
      </c>
      <c r="Q31" s="50">
        <f>I31/100</f>
        <v>0</v>
      </c>
      <c r="R31" s="50">
        <f>J31/100</f>
        <v>4247992</v>
      </c>
      <c r="S31" s="50">
        <f>K31/100</f>
        <v>0</v>
      </c>
      <c r="T31" s="50">
        <f>P31-R31</f>
        <v>263549.59999999963</v>
      </c>
      <c r="U31" s="50">
        <f>Q31-S31</f>
        <v>0</v>
      </c>
    </row>
    <row r="32" spans="1:21" ht="30" customHeight="1" x14ac:dyDescent="0.3">
      <c r="A32" s="115"/>
      <c r="B32" s="142"/>
      <c r="C32" s="45"/>
      <c r="D32" s="124" t="s">
        <v>75</v>
      </c>
      <c r="E32" s="107"/>
      <c r="F32" s="63">
        <v>47734127032</v>
      </c>
      <c r="G32" s="106"/>
      <c r="H32" s="104">
        <f>'[1]#1-1. 재무상태표 입력서식'!D86</f>
        <v>50600633526</v>
      </c>
      <c r="I32" s="127"/>
      <c r="J32" s="104">
        <v>52036045685</v>
      </c>
      <c r="K32" s="127"/>
      <c r="L32" s="104">
        <v>60660597552</v>
      </c>
      <c r="M32" s="112"/>
      <c r="P32" s="50">
        <f>H32/100</f>
        <v>506006335.25999999</v>
      </c>
      <c r="Q32" s="50">
        <f>I32/100</f>
        <v>0</v>
      </c>
      <c r="R32" s="50">
        <f>J32/100</f>
        <v>520360456.85000002</v>
      </c>
      <c r="S32" s="50">
        <f>K32/100</f>
        <v>0</v>
      </c>
      <c r="T32" s="50">
        <f>P32-R32</f>
        <v>-14354121.590000033</v>
      </c>
      <c r="U32" s="50">
        <f>Q32-S32</f>
        <v>0</v>
      </c>
    </row>
    <row r="33" spans="1:21" ht="30" customHeight="1" x14ac:dyDescent="0.3">
      <c r="A33" s="56"/>
      <c r="B33" s="46"/>
      <c r="C33" s="45"/>
      <c r="D33" s="151" t="s">
        <v>74</v>
      </c>
      <c r="E33" s="150"/>
      <c r="F33" s="70">
        <f>19508700141+11400000000</f>
        <v>30908700141</v>
      </c>
      <c r="G33" s="149"/>
      <c r="H33" s="100">
        <f>'[1]#1-1. 재무상태표 입력서식'!D88</f>
        <v>32014381890</v>
      </c>
      <c r="I33" s="130"/>
      <c r="J33" s="104">
        <v>26108700141</v>
      </c>
      <c r="K33" s="130"/>
      <c r="L33" s="104">
        <v>19637386700</v>
      </c>
      <c r="M33" s="116"/>
      <c r="P33" s="50">
        <f>H33/100</f>
        <v>320143818.89999998</v>
      </c>
      <c r="Q33" s="50">
        <f>I33/100</f>
        <v>0</v>
      </c>
      <c r="R33" s="50">
        <f>J33/100</f>
        <v>261087001.41</v>
      </c>
      <c r="S33" s="50">
        <f>K33/100</f>
        <v>0</v>
      </c>
      <c r="T33" s="50">
        <f>P33-R33</f>
        <v>59056817.48999998</v>
      </c>
      <c r="U33" s="50">
        <f>Q33-S33</f>
        <v>0</v>
      </c>
    </row>
    <row r="34" spans="1:21" ht="30" hidden="1" customHeight="1" x14ac:dyDescent="0.3">
      <c r="A34" s="56"/>
      <c r="B34" s="46"/>
      <c r="C34" s="45" t="s">
        <v>73</v>
      </c>
      <c r="D34" s="124" t="s">
        <v>72</v>
      </c>
      <c r="E34" s="141"/>
      <c r="F34" s="28"/>
      <c r="G34" s="140"/>
      <c r="H34" s="104"/>
      <c r="I34" s="130"/>
      <c r="J34" s="104"/>
      <c r="K34" s="130"/>
      <c r="L34" s="104"/>
      <c r="M34" s="116"/>
      <c r="P34" s="50">
        <f>H34/100</f>
        <v>0</v>
      </c>
      <c r="Q34" s="50">
        <f>I34/100</f>
        <v>0</v>
      </c>
      <c r="R34" s="50">
        <f>J34/100</f>
        <v>0</v>
      </c>
      <c r="S34" s="50">
        <f>K34/100</f>
        <v>0</v>
      </c>
      <c r="T34" s="50">
        <f>P34-R34</f>
        <v>0</v>
      </c>
      <c r="U34" s="50">
        <f>Q34-S34</f>
        <v>0</v>
      </c>
    </row>
    <row r="35" spans="1:21" ht="30" customHeight="1" x14ac:dyDescent="0.3">
      <c r="A35" s="132" t="s">
        <v>71</v>
      </c>
      <c r="B35" s="131"/>
      <c r="C35" s="55" t="s">
        <v>70</v>
      </c>
      <c r="D35" s="55"/>
      <c r="E35" s="136"/>
      <c r="F35" s="28"/>
      <c r="G35" s="138">
        <f>SUM(F36:F67)</f>
        <v>13333742448936</v>
      </c>
      <c r="H35" s="121"/>
      <c r="I35" s="138">
        <f>SUM(H36:H67)</f>
        <v>14451740896521</v>
      </c>
      <c r="J35" s="121"/>
      <c r="K35" s="138">
        <f>SUM(J36:J67)</f>
        <v>12897905955715</v>
      </c>
      <c r="L35" s="121"/>
      <c r="M35" s="137">
        <f>SUM(L36:L67)</f>
        <v>12756029961391</v>
      </c>
      <c r="P35" s="50">
        <f>H35/100</f>
        <v>0</v>
      </c>
      <c r="Q35" s="50">
        <f>I35/100</f>
        <v>144517408965.20999</v>
      </c>
      <c r="R35" s="50">
        <f>J35/100</f>
        <v>0</v>
      </c>
      <c r="S35" s="50">
        <f>K35/100</f>
        <v>128979059557.14999</v>
      </c>
      <c r="T35" s="50">
        <f>P35-R35</f>
        <v>0</v>
      </c>
      <c r="U35" s="50">
        <f>Q35-S35</f>
        <v>15538349408.059998</v>
      </c>
    </row>
    <row r="36" spans="1:21" ht="30" customHeight="1" x14ac:dyDescent="0.3">
      <c r="A36" s="115"/>
      <c r="B36" s="142"/>
      <c r="C36" s="45"/>
      <c r="D36" s="124" t="s">
        <v>69</v>
      </c>
      <c r="E36" s="141"/>
      <c r="F36" s="63">
        <v>3517271652300</v>
      </c>
      <c r="G36" s="140"/>
      <c r="H36" s="121">
        <f>'[1]#1-1. 재무상태표 입력서식'!D91</f>
        <v>4932351171900</v>
      </c>
      <c r="I36" s="127"/>
      <c r="J36" s="121">
        <v>3517271652300</v>
      </c>
      <c r="K36" s="127"/>
      <c r="L36" s="121">
        <v>3519712053700</v>
      </c>
      <c r="M36" s="112"/>
      <c r="P36" s="50">
        <f>H36/100</f>
        <v>49323511719</v>
      </c>
      <c r="Q36" s="50">
        <f>I36/100</f>
        <v>0</v>
      </c>
      <c r="R36" s="50">
        <f>J36/100</f>
        <v>35172716523</v>
      </c>
      <c r="S36" s="50">
        <f>K36/100</f>
        <v>0</v>
      </c>
      <c r="T36" s="50">
        <f>P36-R36</f>
        <v>14150795196</v>
      </c>
      <c r="U36" s="50">
        <f>Q36-S36</f>
        <v>0</v>
      </c>
    </row>
    <row r="37" spans="1:21" ht="30" customHeight="1" x14ac:dyDescent="0.3">
      <c r="A37" s="56"/>
      <c r="B37" s="46"/>
      <c r="C37" s="45"/>
      <c r="D37" s="124" t="s">
        <v>68</v>
      </c>
      <c r="E37" s="136"/>
      <c r="F37" s="63">
        <v>461386721136</v>
      </c>
      <c r="G37" s="135"/>
      <c r="H37" s="121">
        <f>'[1]#1-1. 재무상태표 입력서식'!D94</f>
        <v>465534994407</v>
      </c>
      <c r="I37" s="127"/>
      <c r="J37" s="121">
        <v>460705168176</v>
      </c>
      <c r="K37" s="127"/>
      <c r="L37" s="121">
        <v>447268641121</v>
      </c>
      <c r="M37" s="112"/>
      <c r="P37" s="50">
        <f>H37/100</f>
        <v>4655349944.0699997</v>
      </c>
      <c r="Q37" s="50">
        <f>I37/100</f>
        <v>0</v>
      </c>
      <c r="R37" s="50">
        <f>J37/100</f>
        <v>4607051681.7600002</v>
      </c>
      <c r="S37" s="50">
        <f>K37/100</f>
        <v>0</v>
      </c>
      <c r="T37" s="50">
        <f>P37-R37</f>
        <v>48298262.309999466</v>
      </c>
      <c r="U37" s="50">
        <f>Q37-S37</f>
        <v>0</v>
      </c>
    </row>
    <row r="38" spans="1:21" ht="30" customHeight="1" x14ac:dyDescent="0.3">
      <c r="A38" s="56"/>
      <c r="B38" s="46"/>
      <c r="C38" s="45"/>
      <c r="D38" s="124" t="s">
        <v>50</v>
      </c>
      <c r="E38" s="141"/>
      <c r="F38" s="28">
        <v>-313144665237</v>
      </c>
      <c r="G38" s="140"/>
      <c r="H38" s="28">
        <f>'[1]#1-1. 재무상태표 입력서식'!D96</f>
        <v>-317605325885</v>
      </c>
      <c r="I38" s="41"/>
      <c r="J38" s="28">
        <v>-308802124742</v>
      </c>
      <c r="K38" s="41"/>
      <c r="L38" s="28">
        <v>-288446731771</v>
      </c>
      <c r="M38" s="40"/>
      <c r="P38" s="50">
        <f>H38/100</f>
        <v>-3176053258.8499999</v>
      </c>
      <c r="Q38" s="50">
        <f>I38/100</f>
        <v>0</v>
      </c>
      <c r="R38" s="50">
        <f>J38/100</f>
        <v>-3088021247.4200001</v>
      </c>
      <c r="S38" s="50">
        <f>K38/100</f>
        <v>0</v>
      </c>
      <c r="T38" s="50">
        <f>P38-R38</f>
        <v>-88032011.429999828</v>
      </c>
      <c r="U38" s="50">
        <f>Q38-S38</f>
        <v>0</v>
      </c>
    </row>
    <row r="39" spans="1:21" ht="30" customHeight="1" x14ac:dyDescent="0.3">
      <c r="A39" s="115"/>
      <c r="B39" s="142"/>
      <c r="C39" s="45"/>
      <c r="D39" s="124" t="s">
        <v>58</v>
      </c>
      <c r="E39" s="141"/>
      <c r="F39" s="28">
        <v>-527498951</v>
      </c>
      <c r="G39" s="140"/>
      <c r="H39" s="28">
        <f>'[1]#1-1. 재무상태표 입력서식'!D98+'[1]#1-1. 재무상태표 입력서식'!D100</f>
        <v>-553173557</v>
      </c>
      <c r="I39" s="41"/>
      <c r="J39" s="28">
        <v>-542303342</v>
      </c>
      <c r="K39" s="41"/>
      <c r="L39" s="28">
        <v>-250968614</v>
      </c>
      <c r="M39" s="40"/>
      <c r="P39" s="50">
        <f>H39/100</f>
        <v>-5531735.5700000003</v>
      </c>
      <c r="Q39" s="50">
        <f>I39/100</f>
        <v>0</v>
      </c>
      <c r="R39" s="50">
        <f>J39/100</f>
        <v>-5423033.4199999999</v>
      </c>
      <c r="S39" s="50">
        <f>K39/100</f>
        <v>0</v>
      </c>
      <c r="T39" s="50">
        <f>P39-R39</f>
        <v>-108702.15000000037</v>
      </c>
      <c r="U39" s="50">
        <f>Q39-S39</f>
        <v>0</v>
      </c>
    </row>
    <row r="40" spans="1:21" ht="30" customHeight="1" x14ac:dyDescent="0.3">
      <c r="A40" s="56"/>
      <c r="B40" s="46"/>
      <c r="C40" s="45"/>
      <c r="D40" s="124" t="s">
        <v>67</v>
      </c>
      <c r="E40" s="136"/>
      <c r="F40" s="63">
        <v>94307558023</v>
      </c>
      <c r="G40" s="135"/>
      <c r="H40" s="104">
        <f>'[1]#1-1. 재무상태표 입력서식'!D103</f>
        <v>96182335525</v>
      </c>
      <c r="I40" s="127"/>
      <c r="J40" s="104">
        <v>94972626027</v>
      </c>
      <c r="K40" s="127"/>
      <c r="L40" s="104">
        <v>93422667399</v>
      </c>
      <c r="M40" s="112"/>
      <c r="P40" s="50">
        <f>H40/100</f>
        <v>961823355.25</v>
      </c>
      <c r="Q40" s="50">
        <f>I40/100</f>
        <v>0</v>
      </c>
      <c r="R40" s="50">
        <f>J40/100</f>
        <v>949726260.26999998</v>
      </c>
      <c r="S40" s="50">
        <f>K40/100</f>
        <v>0</v>
      </c>
      <c r="T40" s="50">
        <f>P40-R40</f>
        <v>12097094.980000019</v>
      </c>
      <c r="U40" s="50">
        <f>Q40-S40</f>
        <v>0</v>
      </c>
    </row>
    <row r="41" spans="1:21" ht="30" customHeight="1" x14ac:dyDescent="0.3">
      <c r="A41" s="56"/>
      <c r="B41" s="46"/>
      <c r="C41" s="45"/>
      <c r="D41" s="124" t="s">
        <v>50</v>
      </c>
      <c r="E41" s="141"/>
      <c r="F41" s="28">
        <v>-59696920410</v>
      </c>
      <c r="G41" s="140"/>
      <c r="H41" s="28">
        <f>'[1]#1-1. 재무상태표 입력서식'!D105</f>
        <v>-60810149997</v>
      </c>
      <c r="I41" s="41"/>
      <c r="J41" s="28">
        <v>-58706126412</v>
      </c>
      <c r="K41" s="41"/>
      <c r="L41" s="28">
        <v>-55264387274</v>
      </c>
      <c r="M41" s="40"/>
      <c r="P41" s="50">
        <f>H41/100</f>
        <v>-608101499.97000003</v>
      </c>
      <c r="Q41" s="50">
        <f>I41/100</f>
        <v>0</v>
      </c>
      <c r="R41" s="50">
        <f>J41/100</f>
        <v>-587061264.12</v>
      </c>
      <c r="S41" s="50">
        <f>K41/100</f>
        <v>0</v>
      </c>
      <c r="T41" s="50">
        <f>P41-R41</f>
        <v>-21040235.850000024</v>
      </c>
      <c r="U41" s="50">
        <f>Q41-S41</f>
        <v>0</v>
      </c>
    </row>
    <row r="42" spans="1:21" ht="30" customHeight="1" x14ac:dyDescent="0.3">
      <c r="A42" s="56"/>
      <c r="B42" s="46"/>
      <c r="C42" s="45"/>
      <c r="D42" s="124" t="s">
        <v>58</v>
      </c>
      <c r="E42" s="141"/>
      <c r="F42" s="28"/>
      <c r="G42" s="140"/>
      <c r="H42" s="28">
        <f>'[1]#1-1. 재무상태표 입력서식'!A107+'[1]#1-1. 재무상태표 입력서식'!A109</f>
        <v>-14608873</v>
      </c>
      <c r="I42" s="41"/>
      <c r="J42" s="28"/>
      <c r="K42" s="41"/>
      <c r="L42" s="28"/>
      <c r="M42" s="40"/>
      <c r="P42" s="50"/>
      <c r="Q42" s="50"/>
      <c r="R42" s="50"/>
      <c r="S42" s="50"/>
      <c r="T42" s="50"/>
      <c r="U42" s="50"/>
    </row>
    <row r="43" spans="1:21" ht="30" customHeight="1" x14ac:dyDescent="0.3">
      <c r="A43" s="115"/>
      <c r="B43" s="142"/>
      <c r="C43" s="45"/>
      <c r="D43" s="124" t="s">
        <v>66</v>
      </c>
      <c r="E43" s="136"/>
      <c r="F43" s="63">
        <v>11917122198414</v>
      </c>
      <c r="G43" s="135"/>
      <c r="H43" s="104">
        <f>'[1]#1-1. 재무상태표 입력서식'!D112</f>
        <v>12045651905975</v>
      </c>
      <c r="I43" s="127"/>
      <c r="J43" s="104">
        <v>11824344951297</v>
      </c>
      <c r="K43" s="127"/>
      <c r="L43" s="104">
        <v>11554316074955</v>
      </c>
      <c r="M43" s="112"/>
      <c r="P43" s="50">
        <f>H43/100</f>
        <v>120456519059.75</v>
      </c>
      <c r="Q43" s="50">
        <f>I43/100</f>
        <v>0</v>
      </c>
      <c r="R43" s="50">
        <f>J43/100</f>
        <v>118243449512.97</v>
      </c>
      <c r="S43" s="50">
        <f>K43/100</f>
        <v>0</v>
      </c>
      <c r="T43" s="50">
        <f>P43-R43</f>
        <v>2213069546.7799988</v>
      </c>
      <c r="U43" s="50">
        <f>Q43-S43</f>
        <v>0</v>
      </c>
    </row>
    <row r="44" spans="1:21" ht="30" customHeight="1" x14ac:dyDescent="0.3">
      <c r="A44" s="56"/>
      <c r="B44" s="46"/>
      <c r="C44" s="45"/>
      <c r="D44" s="124" t="s">
        <v>50</v>
      </c>
      <c r="E44" s="141"/>
      <c r="F44" s="28">
        <v>-4833068546025</v>
      </c>
      <c r="G44" s="140"/>
      <c r="H44" s="28">
        <f>'[1]#1-1. 재무상태표 입력서식'!D114</f>
        <v>-4941020624457</v>
      </c>
      <c r="I44" s="41"/>
      <c r="J44" s="28">
        <v>-4724799634006</v>
      </c>
      <c r="K44" s="41"/>
      <c r="L44" s="28">
        <v>-4275713382177</v>
      </c>
      <c r="M44" s="40"/>
      <c r="P44" s="50">
        <f>H44/100</f>
        <v>-49410206244.57</v>
      </c>
      <c r="Q44" s="50">
        <f>I44/100</f>
        <v>0</v>
      </c>
      <c r="R44" s="50">
        <f>J44/100</f>
        <v>-47247996340.059998</v>
      </c>
      <c r="S44" s="50">
        <f>K44/100</f>
        <v>0</v>
      </c>
      <c r="T44" s="50">
        <f>P44-R44</f>
        <v>-2162209904.5100021</v>
      </c>
      <c r="U44" s="50">
        <f>Q44-S44</f>
        <v>0</v>
      </c>
    </row>
    <row r="45" spans="1:21" ht="30" customHeight="1" x14ac:dyDescent="0.3">
      <c r="A45" s="56"/>
      <c r="B45" s="46"/>
      <c r="C45" s="45"/>
      <c r="D45" s="124" t="s">
        <v>58</v>
      </c>
      <c r="E45" s="141"/>
      <c r="F45" s="28">
        <v>-114938133134</v>
      </c>
      <c r="G45" s="140"/>
      <c r="H45" s="28">
        <f>'[1]#1-1. 재무상태표 입력서식'!D116+'[1]#1-1. 재무상태표 입력서식'!D118</f>
        <v>-142332478890</v>
      </c>
      <c r="I45" s="41"/>
      <c r="J45" s="28">
        <v>-92704210238</v>
      </c>
      <c r="K45" s="41"/>
      <c r="L45" s="28">
        <v>-46020024221</v>
      </c>
      <c r="M45" s="40"/>
      <c r="P45" s="50">
        <f>H45/100</f>
        <v>-1423324788.9000001</v>
      </c>
      <c r="Q45" s="50">
        <f>I45/100</f>
        <v>0</v>
      </c>
      <c r="R45" s="50">
        <f>J45/100</f>
        <v>-927042102.38</v>
      </c>
      <c r="S45" s="50">
        <f>K45/100</f>
        <v>0</v>
      </c>
      <c r="T45" s="50">
        <f>P45-R45</f>
        <v>-496282686.5200001</v>
      </c>
      <c r="U45" s="50">
        <f>Q45-S45</f>
        <v>0</v>
      </c>
    </row>
    <row r="46" spans="1:21" ht="30" customHeight="1" x14ac:dyDescent="0.3">
      <c r="A46" s="115"/>
      <c r="B46" s="142"/>
      <c r="C46" s="45"/>
      <c r="D46" s="124" t="s">
        <v>61</v>
      </c>
      <c r="E46" s="141"/>
      <c r="F46" s="28">
        <v>-346143053</v>
      </c>
      <c r="G46" s="140"/>
      <c r="H46" s="28">
        <f>'[1]#1-1. 재무상태표 입력서식'!D120+'[1]#1-1. 재무상태표 입력서식'!D122</f>
        <v>-336990896</v>
      </c>
      <c r="I46" s="41"/>
      <c r="J46" s="28">
        <v>-355292252</v>
      </c>
      <c r="K46" s="41"/>
      <c r="L46" s="63">
        <v>0</v>
      </c>
      <c r="M46" s="40"/>
      <c r="P46" s="50">
        <f>H46/100</f>
        <v>-3369908.96</v>
      </c>
      <c r="Q46" s="50">
        <f>I46/100</f>
        <v>0</v>
      </c>
      <c r="R46" s="50">
        <f>J46/100</f>
        <v>-3552922.52</v>
      </c>
      <c r="S46" s="50">
        <f>K46/100</f>
        <v>0</v>
      </c>
      <c r="T46" s="50">
        <f>P46-R46</f>
        <v>183013.56000000006</v>
      </c>
      <c r="U46" s="50">
        <f>Q46-S46</f>
        <v>0</v>
      </c>
    </row>
    <row r="47" spans="1:21" ht="30" customHeight="1" x14ac:dyDescent="0.3">
      <c r="A47" s="115"/>
      <c r="B47" s="142"/>
      <c r="C47" s="45"/>
      <c r="D47" s="124" t="s">
        <v>65</v>
      </c>
      <c r="E47" s="136"/>
      <c r="F47" s="63">
        <v>2168257196201</v>
      </c>
      <c r="G47" s="135"/>
      <c r="H47" s="104">
        <f>'[1]#1-1. 재무상태표 입력서식'!D125</f>
        <v>2210143026003</v>
      </c>
      <c r="I47" s="127"/>
      <c r="J47" s="104">
        <v>2153365622280</v>
      </c>
      <c r="K47" s="127"/>
      <c r="L47" s="104">
        <v>1972131139766</v>
      </c>
      <c r="M47" s="112"/>
      <c r="P47" s="50">
        <f>H47/100</f>
        <v>22101430260.029999</v>
      </c>
      <c r="Q47" s="50">
        <f>I47/100</f>
        <v>0</v>
      </c>
      <c r="R47" s="50">
        <f>J47/100</f>
        <v>21533656222.799999</v>
      </c>
      <c r="S47" s="50">
        <f>K47/100</f>
        <v>0</v>
      </c>
      <c r="T47" s="50">
        <f>P47-R47</f>
        <v>567774037.22999954</v>
      </c>
      <c r="U47" s="50">
        <f>Q47-S47</f>
        <v>0</v>
      </c>
    </row>
    <row r="48" spans="1:21" ht="30" customHeight="1" x14ac:dyDescent="0.3">
      <c r="A48" s="56"/>
      <c r="B48" s="46"/>
      <c r="C48" s="45"/>
      <c r="D48" s="124" t="s">
        <v>50</v>
      </c>
      <c r="E48" s="141"/>
      <c r="F48" s="28">
        <v>-1361061455472</v>
      </c>
      <c r="G48" s="140"/>
      <c r="H48" s="28">
        <f>'[1]#1-1. 재무상태표 입력서식'!D127</f>
        <v>-1365840630071</v>
      </c>
      <c r="I48" s="41"/>
      <c r="J48" s="28">
        <v>-1356772586762</v>
      </c>
      <c r="K48" s="41"/>
      <c r="L48" s="28">
        <v>-1284463316924</v>
      </c>
      <c r="M48" s="40"/>
      <c r="P48" s="50">
        <f>H48/100</f>
        <v>-13658406300.709999</v>
      </c>
      <c r="Q48" s="50">
        <f>I48/100</f>
        <v>0</v>
      </c>
      <c r="R48" s="50">
        <f>J48/100</f>
        <v>-13567725867.620001</v>
      </c>
      <c r="S48" s="50">
        <f>K48/100</f>
        <v>0</v>
      </c>
      <c r="T48" s="50">
        <f>P48-R48</f>
        <v>-90680433.089998245</v>
      </c>
      <c r="U48" s="50">
        <f>Q48-S48</f>
        <v>0</v>
      </c>
    </row>
    <row r="49" spans="1:21" ht="30" customHeight="1" x14ac:dyDescent="0.3">
      <c r="A49" s="56"/>
      <c r="B49" s="46"/>
      <c r="C49" s="45"/>
      <c r="D49" s="124" t="s">
        <v>58</v>
      </c>
      <c r="E49" s="141"/>
      <c r="F49" s="28">
        <v>-57809959422</v>
      </c>
      <c r="G49" s="140"/>
      <c r="H49" s="28">
        <f>'[1]#1-1. 재무상태표 입력서식'!D129+'[1]#1-1. 재무상태표 입력서식'!D131</f>
        <v>-71193451584</v>
      </c>
      <c r="I49" s="41"/>
      <c r="J49" s="28">
        <v>-49570632660</v>
      </c>
      <c r="K49" s="41"/>
      <c r="L49" s="28">
        <v>-6731943412</v>
      </c>
      <c r="M49" s="40"/>
      <c r="P49" s="50">
        <f>H49/100</f>
        <v>-711934515.84000003</v>
      </c>
      <c r="Q49" s="50">
        <f>I49/100</f>
        <v>0</v>
      </c>
      <c r="R49" s="50">
        <f>J49/100</f>
        <v>-495706326.60000002</v>
      </c>
      <c r="S49" s="50">
        <f>K49/100</f>
        <v>0</v>
      </c>
      <c r="T49" s="50">
        <f>P49-R49</f>
        <v>-216228189.24000001</v>
      </c>
      <c r="U49" s="50">
        <f>Q49-S49</f>
        <v>0</v>
      </c>
    </row>
    <row r="50" spans="1:21" ht="30" customHeight="1" x14ac:dyDescent="0.3">
      <c r="A50" s="115"/>
      <c r="B50" s="142"/>
      <c r="C50" s="45"/>
      <c r="D50" s="124" t="s">
        <v>64</v>
      </c>
      <c r="E50" s="136"/>
      <c r="F50" s="63">
        <v>2750498476274</v>
      </c>
      <c r="G50" s="135"/>
      <c r="H50" s="104">
        <f>'[1]#1-1. 재무상태표 입력서식'!D134</f>
        <v>2773085211530</v>
      </c>
      <c r="I50" s="127"/>
      <c r="J50" s="104">
        <v>2585069593026</v>
      </c>
      <c r="K50" s="127"/>
      <c r="L50" s="104">
        <v>2517333696435</v>
      </c>
      <c r="M50" s="112"/>
      <c r="P50" s="50">
        <f>H50/100</f>
        <v>27730852115.299999</v>
      </c>
      <c r="Q50" s="50">
        <f>I50/100</f>
        <v>0</v>
      </c>
      <c r="R50" s="50">
        <f>J50/100</f>
        <v>25850695930.259998</v>
      </c>
      <c r="S50" s="50">
        <f>K50/100</f>
        <v>0</v>
      </c>
      <c r="T50" s="50">
        <f>P50-R50</f>
        <v>1880156185.0400009</v>
      </c>
      <c r="U50" s="50">
        <f>Q50-S50</f>
        <v>0</v>
      </c>
    </row>
    <row r="51" spans="1:21" ht="30" customHeight="1" x14ac:dyDescent="0.3">
      <c r="A51" s="56"/>
      <c r="B51" s="46"/>
      <c r="C51" s="45"/>
      <c r="D51" s="124" t="s">
        <v>50</v>
      </c>
      <c r="E51" s="148"/>
      <c r="F51" s="28">
        <v>-1816736136801</v>
      </c>
      <c r="G51" s="147"/>
      <c r="H51" s="28">
        <f>'[1]#1-1. 재무상태표 입력서식'!D137</f>
        <v>-1820787304018</v>
      </c>
      <c r="I51" s="41"/>
      <c r="J51" s="28">
        <v>-1809750813624</v>
      </c>
      <c r="K51" s="41"/>
      <c r="L51" s="28">
        <v>-1801842328384</v>
      </c>
      <c r="M51" s="40"/>
      <c r="P51" s="50">
        <f>H51/100</f>
        <v>-18207873040.18</v>
      </c>
      <c r="Q51" s="50">
        <f>I51/100</f>
        <v>0</v>
      </c>
      <c r="R51" s="50">
        <f>J51/100</f>
        <v>-18097508136.240002</v>
      </c>
      <c r="S51" s="50">
        <f>K51/100</f>
        <v>0</v>
      </c>
      <c r="T51" s="50">
        <f>P51-R51</f>
        <v>-110364903.93999863</v>
      </c>
      <c r="U51" s="50">
        <f>Q51-S51</f>
        <v>0</v>
      </c>
    </row>
    <row r="52" spans="1:21" ht="30" customHeight="1" x14ac:dyDescent="0.3">
      <c r="A52" s="56"/>
      <c r="B52" s="46"/>
      <c r="C52" s="45"/>
      <c r="D52" s="124" t="s">
        <v>58</v>
      </c>
      <c r="E52" s="141"/>
      <c r="F52" s="28">
        <v>-4588103623</v>
      </c>
      <c r="G52" s="140"/>
      <c r="H52" s="28">
        <f>'[1]#1-1. 재무상태표 입력서식'!D140+'[1]#1-1. 재무상태표 입력서식'!D142</f>
        <v>-4498266475</v>
      </c>
      <c r="I52" s="41"/>
      <c r="J52" s="28">
        <v>-613873249</v>
      </c>
      <c r="K52" s="41"/>
      <c r="L52" s="63">
        <v>0</v>
      </c>
      <c r="M52" s="40"/>
      <c r="P52" s="50">
        <f>H52/100</f>
        <v>-44982664.75</v>
      </c>
      <c r="Q52" s="50">
        <f>I52/100</f>
        <v>0</v>
      </c>
      <c r="R52" s="50">
        <f>J52/100</f>
        <v>-6138732.4900000002</v>
      </c>
      <c r="S52" s="50">
        <f>K52/100</f>
        <v>0</v>
      </c>
      <c r="T52" s="50">
        <f>P52-R52</f>
        <v>-38843932.259999998</v>
      </c>
      <c r="U52" s="50">
        <f>Q52-S52</f>
        <v>0</v>
      </c>
    </row>
    <row r="53" spans="1:21" ht="30" customHeight="1" x14ac:dyDescent="0.3">
      <c r="A53" s="56"/>
      <c r="B53" s="46"/>
      <c r="C53" s="45"/>
      <c r="D53" s="146" t="s">
        <v>63</v>
      </c>
      <c r="E53" s="136"/>
      <c r="F53" s="63">
        <v>5691751929</v>
      </c>
      <c r="G53" s="135"/>
      <c r="H53" s="104">
        <f>'[1]#1-1. 재무상태표 입력서식'!D145</f>
        <v>6134105679</v>
      </c>
      <c r="I53" s="127"/>
      <c r="J53" s="104">
        <v>5691751929</v>
      </c>
      <c r="K53" s="127"/>
      <c r="L53" s="104">
        <v>4657081666</v>
      </c>
      <c r="M53" s="112"/>
      <c r="P53" s="50">
        <f>H53/100</f>
        <v>61341056.789999999</v>
      </c>
      <c r="Q53" s="50">
        <f>I53/100</f>
        <v>0</v>
      </c>
      <c r="R53" s="50">
        <f>J53/100</f>
        <v>56917519.289999999</v>
      </c>
      <c r="S53" s="50">
        <f>K53/100</f>
        <v>0</v>
      </c>
      <c r="T53" s="50">
        <f>P53-R53</f>
        <v>4423537.5</v>
      </c>
      <c r="U53" s="50">
        <f>Q53-S53</f>
        <v>0</v>
      </c>
    </row>
    <row r="54" spans="1:21" ht="30" customHeight="1" x14ac:dyDescent="0.3">
      <c r="A54" s="115"/>
      <c r="B54" s="142"/>
      <c r="C54" s="45"/>
      <c r="D54" s="124" t="s">
        <v>50</v>
      </c>
      <c r="E54" s="141"/>
      <c r="F54" s="28">
        <v>-4563480034</v>
      </c>
      <c r="G54" s="140"/>
      <c r="H54" s="28">
        <f>'[1]#1-1. 재무상태표 입력서식'!D147</f>
        <v>-4593940337</v>
      </c>
      <c r="I54" s="41"/>
      <c r="J54" s="28">
        <v>-4377536606</v>
      </c>
      <c r="K54" s="41"/>
      <c r="L54" s="28">
        <v>-4062659060</v>
      </c>
      <c r="M54" s="40"/>
      <c r="P54" s="50">
        <f>H54/100</f>
        <v>-45939403.369999997</v>
      </c>
      <c r="Q54" s="50">
        <f>I54/100</f>
        <v>0</v>
      </c>
      <c r="R54" s="50">
        <f>J54/100</f>
        <v>-43775366.060000002</v>
      </c>
      <c r="S54" s="50">
        <f>K54/100</f>
        <v>0</v>
      </c>
      <c r="T54" s="50">
        <f>P54-R54</f>
        <v>-2164037.3099999949</v>
      </c>
      <c r="U54" s="50">
        <f>Q54-S54</f>
        <v>0</v>
      </c>
    </row>
    <row r="55" spans="1:21" ht="30" customHeight="1" x14ac:dyDescent="0.3">
      <c r="A55" s="115"/>
      <c r="B55" s="142"/>
      <c r="C55" s="45"/>
      <c r="D55" s="124" t="s">
        <v>58</v>
      </c>
      <c r="E55" s="141"/>
      <c r="F55" s="28">
        <v>-137712999</v>
      </c>
      <c r="G55" s="140"/>
      <c r="H55" s="28">
        <f>'[1]#1-1. 재무상태표 입력서식'!D149+'[1]#1-1. 재무상태표 입력서식'!D151</f>
        <v>-276190876</v>
      </c>
      <c r="I55" s="41"/>
      <c r="J55" s="28">
        <v>-155226999</v>
      </c>
      <c r="K55" s="41"/>
      <c r="L55" s="145">
        <v>0</v>
      </c>
      <c r="M55" s="40"/>
      <c r="P55" s="50">
        <f>H55/100</f>
        <v>-2761908.76</v>
      </c>
      <c r="Q55" s="50">
        <f>I55/100</f>
        <v>0</v>
      </c>
      <c r="R55" s="50">
        <f>J55/100</f>
        <v>-1552269.99</v>
      </c>
      <c r="S55" s="50">
        <f>K55/100</f>
        <v>0</v>
      </c>
      <c r="T55" s="50">
        <f>P55-R55</f>
        <v>-1209638.7699999998</v>
      </c>
      <c r="U55" s="50">
        <f>Q55-S55</f>
        <v>0</v>
      </c>
    </row>
    <row r="56" spans="1:21" ht="30" customHeight="1" x14ac:dyDescent="0.3">
      <c r="A56" s="115"/>
      <c r="B56" s="142"/>
      <c r="C56" s="45"/>
      <c r="D56" s="124" t="s">
        <v>61</v>
      </c>
      <c r="E56" s="141"/>
      <c r="F56" s="28">
        <v>-418674831</v>
      </c>
      <c r="G56" s="140"/>
      <c r="H56" s="28">
        <f>'[1]#1-1. 재무상태표 입력서식'!D153+'[1]#1-1. 재무상태표 입력서식'!D155</f>
        <v>-656854681</v>
      </c>
      <c r="I56" s="41"/>
      <c r="J56" s="28">
        <v>-473959831</v>
      </c>
      <c r="K56" s="41"/>
      <c r="L56" s="145">
        <v>0</v>
      </c>
      <c r="M56" s="40"/>
      <c r="P56" s="50">
        <f>H56/100</f>
        <v>-6568546.8099999996</v>
      </c>
      <c r="Q56" s="50">
        <f>I56/100</f>
        <v>0</v>
      </c>
      <c r="R56" s="50">
        <f>J56/100</f>
        <v>-4739598.3099999996</v>
      </c>
      <c r="S56" s="50">
        <f>K56/100</f>
        <v>0</v>
      </c>
      <c r="T56" s="50">
        <f>P56-R56</f>
        <v>-1828948.5</v>
      </c>
      <c r="U56" s="50">
        <f>Q56-S56</f>
        <v>0</v>
      </c>
    </row>
    <row r="57" spans="1:21" ht="30" customHeight="1" x14ac:dyDescent="0.3">
      <c r="A57" s="56"/>
      <c r="B57" s="46"/>
      <c r="C57" s="45"/>
      <c r="D57" s="124" t="s">
        <v>62</v>
      </c>
      <c r="E57" s="136"/>
      <c r="F57" s="63">
        <v>127327452185</v>
      </c>
      <c r="G57" s="135"/>
      <c r="H57" s="104">
        <f>'[1]#1-1. 재무상태표 입력서식'!D158</f>
        <v>132544686537</v>
      </c>
      <c r="I57" s="127"/>
      <c r="J57" s="104">
        <v>126764853641</v>
      </c>
      <c r="K57" s="127"/>
      <c r="L57" s="104">
        <v>115314959986</v>
      </c>
      <c r="M57" s="112"/>
      <c r="P57" s="50">
        <f>H57/100</f>
        <v>1325446865.3699999</v>
      </c>
      <c r="Q57" s="50">
        <f>I57/100</f>
        <v>0</v>
      </c>
      <c r="R57" s="50">
        <f>J57/100</f>
        <v>1267648536.4100001</v>
      </c>
      <c r="S57" s="50">
        <f>K57/100</f>
        <v>0</v>
      </c>
      <c r="T57" s="50">
        <f>P57-R57</f>
        <v>57798328.9599998</v>
      </c>
      <c r="U57" s="50">
        <f>Q57-S57</f>
        <v>0</v>
      </c>
    </row>
    <row r="58" spans="1:21" ht="30" customHeight="1" x14ac:dyDescent="0.3">
      <c r="A58" s="56"/>
      <c r="B58" s="46"/>
      <c r="C58" s="45"/>
      <c r="D58" s="124" t="s">
        <v>50</v>
      </c>
      <c r="E58" s="141"/>
      <c r="F58" s="28">
        <v>-103559871407</v>
      </c>
      <c r="G58" s="140"/>
      <c r="H58" s="28">
        <f>'[1]#1-1. 재무상태표 입력서식'!D160</f>
        <v>-106809226465</v>
      </c>
      <c r="I58" s="41"/>
      <c r="J58" s="28">
        <v>-99948063915</v>
      </c>
      <c r="K58" s="41"/>
      <c r="L58" s="28">
        <v>-97265064110</v>
      </c>
      <c r="M58" s="40"/>
      <c r="P58" s="50">
        <f>H58/100</f>
        <v>-1068092264.65</v>
      </c>
      <c r="Q58" s="50">
        <f>I58/100</f>
        <v>0</v>
      </c>
      <c r="R58" s="50">
        <f>J58/100</f>
        <v>-999480639.14999998</v>
      </c>
      <c r="S58" s="50">
        <f>K58/100</f>
        <v>0</v>
      </c>
      <c r="T58" s="50">
        <f>P58-R58</f>
        <v>-68611625.5</v>
      </c>
      <c r="U58" s="50">
        <f>Q58-S58</f>
        <v>0</v>
      </c>
    </row>
    <row r="59" spans="1:21" ht="30" customHeight="1" x14ac:dyDescent="0.3">
      <c r="A59" s="115"/>
      <c r="B59" s="142"/>
      <c r="C59" s="45"/>
      <c r="D59" s="124" t="s">
        <v>58</v>
      </c>
      <c r="E59" s="141"/>
      <c r="F59" s="28">
        <v>-63546284</v>
      </c>
      <c r="G59" s="140"/>
      <c r="H59" s="28">
        <f>'[1]#1-1. 재무상태표 입력서식'!D162+'[1]#1-1. 재무상태표 입력서식'!D164</f>
        <v>-55637164</v>
      </c>
      <c r="I59" s="41"/>
      <c r="J59" s="28">
        <v>-60128640</v>
      </c>
      <c r="K59" s="41"/>
      <c r="L59" s="28">
        <v>-46012009</v>
      </c>
      <c r="M59" s="40"/>
      <c r="P59" s="50">
        <f>H59/100</f>
        <v>-556371.64</v>
      </c>
      <c r="Q59" s="50">
        <f>I59/100</f>
        <v>0</v>
      </c>
      <c r="R59" s="50">
        <f>J59/100</f>
        <v>-601286.40000000002</v>
      </c>
      <c r="S59" s="50">
        <f>K59/100</f>
        <v>0</v>
      </c>
      <c r="T59" s="50">
        <f>P59-R59</f>
        <v>44914.760000000009</v>
      </c>
      <c r="U59" s="50">
        <f>Q59-S59</f>
        <v>0</v>
      </c>
    </row>
    <row r="60" spans="1:21" ht="30" customHeight="1" x14ac:dyDescent="0.3">
      <c r="A60" s="115"/>
      <c r="B60" s="142"/>
      <c r="C60" s="45"/>
      <c r="D60" s="124" t="s">
        <v>61</v>
      </c>
      <c r="E60" s="141"/>
      <c r="F60" s="28">
        <v>-321911484</v>
      </c>
      <c r="G60" s="140"/>
      <c r="H60" s="28">
        <f>'[1]#1-1. 재무상태표 입력서식'!A166+'[1]#1-1. 재무상태표 입력서식'!A168</f>
        <v>-280557128</v>
      </c>
      <c r="I60" s="41"/>
      <c r="J60" s="28">
        <v>-363265840</v>
      </c>
      <c r="K60" s="41"/>
      <c r="L60" s="144">
        <v>0</v>
      </c>
      <c r="M60" s="40"/>
      <c r="P60" s="50">
        <f>H60/100</f>
        <v>-2805571.28</v>
      </c>
      <c r="Q60" s="50">
        <f>I60/100</f>
        <v>0</v>
      </c>
      <c r="R60" s="50">
        <f>J60/100</f>
        <v>-3632658.4</v>
      </c>
      <c r="S60" s="50">
        <f>K60/100</f>
        <v>0</v>
      </c>
      <c r="T60" s="50">
        <f>P60-R60</f>
        <v>827087.12000000011</v>
      </c>
      <c r="U60" s="50">
        <f>Q60-S60</f>
        <v>0</v>
      </c>
    </row>
    <row r="61" spans="1:21" ht="30" customHeight="1" x14ac:dyDescent="0.3">
      <c r="A61" s="56"/>
      <c r="B61" s="46"/>
      <c r="C61" s="45"/>
      <c r="D61" s="124" t="s">
        <v>60</v>
      </c>
      <c r="E61" s="136"/>
      <c r="F61" s="63">
        <v>7575257127</v>
      </c>
      <c r="G61" s="135"/>
      <c r="H61" s="104">
        <f>'[1]#1-1. 재무상태표 입력서식'!D171</f>
        <v>8532046869</v>
      </c>
      <c r="I61" s="127"/>
      <c r="J61" s="104">
        <v>8662851127</v>
      </c>
      <c r="K61" s="127"/>
      <c r="L61" s="104">
        <v>8213759919</v>
      </c>
      <c r="M61" s="112"/>
      <c r="P61" s="50">
        <f>H61/100</f>
        <v>85320468.689999998</v>
      </c>
      <c r="Q61" s="50">
        <f>I61/100</f>
        <v>0</v>
      </c>
      <c r="R61" s="50">
        <f>J61/100</f>
        <v>86628511.269999996</v>
      </c>
      <c r="S61" s="50">
        <f>K61/100</f>
        <v>0</v>
      </c>
      <c r="T61" s="50">
        <f>P61-R61</f>
        <v>-1308042.5799999982</v>
      </c>
      <c r="U61" s="50">
        <f>Q61-S61</f>
        <v>0</v>
      </c>
    </row>
    <row r="62" spans="1:21" ht="30" customHeight="1" x14ac:dyDescent="0.3">
      <c r="A62" s="56"/>
      <c r="B62" s="46"/>
      <c r="C62" s="45"/>
      <c r="D62" s="124" t="s">
        <v>50</v>
      </c>
      <c r="E62" s="141"/>
      <c r="F62" s="28">
        <v>-5349874632</v>
      </c>
      <c r="G62" s="140"/>
      <c r="H62" s="28">
        <f>'[1]#1-1. 재무상태표 입력서식'!D173</f>
        <v>-5597381255</v>
      </c>
      <c r="I62" s="41"/>
      <c r="J62" s="28">
        <v>-6348527396</v>
      </c>
      <c r="K62" s="41"/>
      <c r="L62" s="28">
        <v>-4991215030</v>
      </c>
      <c r="M62" s="40"/>
      <c r="P62" s="50">
        <f>H62/100</f>
        <v>-55973812.549999997</v>
      </c>
      <c r="Q62" s="50">
        <f>I62/100</f>
        <v>0</v>
      </c>
      <c r="R62" s="50">
        <f>J62/100</f>
        <v>-63485273.960000001</v>
      </c>
      <c r="S62" s="50">
        <f>K62/100</f>
        <v>0</v>
      </c>
      <c r="T62" s="50">
        <f>P62-R62</f>
        <v>7511461.4100000039</v>
      </c>
      <c r="U62" s="50">
        <f>Q62-S62</f>
        <v>0</v>
      </c>
    </row>
    <row r="63" spans="1:21" ht="30" customHeight="1" x14ac:dyDescent="0.3">
      <c r="A63" s="115"/>
      <c r="B63" s="142"/>
      <c r="C63" s="45"/>
      <c r="D63" s="124" t="s">
        <v>59</v>
      </c>
      <c r="E63" s="136"/>
      <c r="F63" s="63">
        <f>709290431838+284018127423</f>
        <v>993308559261</v>
      </c>
      <c r="G63" s="135"/>
      <c r="H63" s="104">
        <f>'[1]#1-1. 재무상태표 입력서식'!D176</f>
        <v>657468776982</v>
      </c>
      <c r="I63" s="127"/>
      <c r="J63" s="104">
        <v>706118195239</v>
      </c>
      <c r="K63" s="127"/>
      <c r="L63" s="104">
        <v>420310061945</v>
      </c>
      <c r="M63" s="112"/>
      <c r="P63" s="50">
        <f>H63/100</f>
        <v>6574687769.8199997</v>
      </c>
      <c r="Q63" s="50">
        <f>I63/100</f>
        <v>0</v>
      </c>
      <c r="R63" s="50">
        <f>J63/100</f>
        <v>7061181952.3900003</v>
      </c>
      <c r="S63" s="50">
        <f>K63/100</f>
        <v>0</v>
      </c>
      <c r="T63" s="50">
        <f>P63-R63</f>
        <v>-486494182.57000065</v>
      </c>
      <c r="U63" s="50">
        <f>Q63-S63</f>
        <v>0</v>
      </c>
    </row>
    <row r="64" spans="1:21" ht="30" customHeight="1" x14ac:dyDescent="0.3">
      <c r="A64" s="56"/>
      <c r="B64" s="46"/>
      <c r="C64" s="45"/>
      <c r="D64" s="124" t="s">
        <v>58</v>
      </c>
      <c r="E64" s="141"/>
      <c r="F64" s="28">
        <v>-32671740115</v>
      </c>
      <c r="G64" s="140"/>
      <c r="H64" s="28">
        <f>'[1]#1-1. 재무상태표 입력서식'!D178</f>
        <v>-32624572277</v>
      </c>
      <c r="I64" s="41"/>
      <c r="J64" s="28">
        <v>-70717002813</v>
      </c>
      <c r="K64" s="41"/>
      <c r="L64" s="28">
        <v>-31552142515</v>
      </c>
      <c r="M64" s="40"/>
      <c r="P64" s="50">
        <f>H64/100</f>
        <v>-326245722.76999998</v>
      </c>
      <c r="Q64" s="50">
        <f>I64/100</f>
        <v>0</v>
      </c>
      <c r="R64" s="50">
        <f>J64/100</f>
        <v>-707170028.13</v>
      </c>
      <c r="S64" s="50">
        <f>K64/100</f>
        <v>0</v>
      </c>
      <c r="T64" s="50">
        <f>P64-R64</f>
        <v>380924305.36000001</v>
      </c>
      <c r="U64" s="50">
        <f>Q64-S64</f>
        <v>0</v>
      </c>
    </row>
    <row r="65" spans="1:21" ht="30" customHeight="1" x14ac:dyDescent="0.3">
      <c r="A65" s="56"/>
      <c r="B65" s="46"/>
      <c r="C65" s="45"/>
      <c r="D65" s="124" t="s">
        <v>57</v>
      </c>
      <c r="E65" s="136"/>
      <c r="F65" s="63">
        <v>78007758227</v>
      </c>
      <c r="G65" s="135"/>
      <c r="H65" s="143">
        <f>'[1]#1-1. 재무상태표 입력서식'!D182</f>
        <v>87448454329</v>
      </c>
      <c r="I65" s="127"/>
      <c r="J65" s="143">
        <v>77086125168</v>
      </c>
      <c r="K65" s="127"/>
      <c r="L65" s="104">
        <v>70129709163</v>
      </c>
      <c r="M65" s="112"/>
      <c r="P65" s="50">
        <f>H65/100</f>
        <v>874484543.28999996</v>
      </c>
      <c r="Q65" s="50">
        <f>I65/100</f>
        <v>0</v>
      </c>
      <c r="R65" s="50">
        <f>J65/100</f>
        <v>770861251.67999995</v>
      </c>
      <c r="S65" s="50">
        <f>K65/100</f>
        <v>0</v>
      </c>
      <c r="T65" s="50">
        <f>P65-R65</f>
        <v>103623291.61000001</v>
      </c>
      <c r="U65" s="50">
        <f>Q65-S65</f>
        <v>0</v>
      </c>
    </row>
    <row r="66" spans="1:21" ht="30" customHeight="1" x14ac:dyDescent="0.3">
      <c r="A66" s="115"/>
      <c r="B66" s="142"/>
      <c r="C66" s="45"/>
      <c r="D66" s="124" t="s">
        <v>50</v>
      </c>
      <c r="E66" s="141"/>
      <c r="F66" s="28">
        <v>-23963513033</v>
      </c>
      <c r="G66" s="140"/>
      <c r="H66" s="28">
        <f>'[1]#1-1. 재무상태표 입력서식'!D190</f>
        <v>-23375351122</v>
      </c>
      <c r="I66" s="41"/>
      <c r="J66" s="28">
        <v>-20337348841</v>
      </c>
      <c r="K66" s="41"/>
      <c r="L66" s="28">
        <v>-14904744741</v>
      </c>
      <c r="M66" s="40"/>
      <c r="P66" s="50">
        <f>H66/100</f>
        <v>-233753511.22</v>
      </c>
      <c r="Q66" s="50">
        <f>I66/100</f>
        <v>0</v>
      </c>
      <c r="R66" s="50">
        <f>J66/100</f>
        <v>-203373488.41</v>
      </c>
      <c r="S66" s="50">
        <f>K66/100</f>
        <v>0</v>
      </c>
      <c r="T66" s="50">
        <f>P66-R66</f>
        <v>-30380022.810000002</v>
      </c>
      <c r="U66" s="50">
        <f>Q66-S66</f>
        <v>0</v>
      </c>
    </row>
    <row r="67" spans="1:21" ht="30" customHeight="1" x14ac:dyDescent="0.3">
      <c r="A67" s="56"/>
      <c r="B67" s="46"/>
      <c r="C67" s="45"/>
      <c r="D67" s="124" t="s">
        <v>49</v>
      </c>
      <c r="E67" s="141"/>
      <c r="F67" s="28">
        <v>-54044245194</v>
      </c>
      <c r="G67" s="140"/>
      <c r="H67" s="28">
        <f>'[1]#1-1. 재무상태표 입력서식'!D197</f>
        <v>-64073103207</v>
      </c>
      <c r="I67" s="133"/>
      <c r="J67" s="28">
        <v>-56748776327</v>
      </c>
      <c r="K67" s="133"/>
      <c r="L67" s="28">
        <v>-55224964422</v>
      </c>
      <c r="M67" s="114"/>
      <c r="P67" s="50">
        <f>H67/100</f>
        <v>-640731032.07000005</v>
      </c>
      <c r="Q67" s="50">
        <f>I67/100</f>
        <v>0</v>
      </c>
      <c r="R67" s="50">
        <f>J67/100</f>
        <v>-567487763.26999998</v>
      </c>
      <c r="S67" s="50">
        <f>K67/100</f>
        <v>0</v>
      </c>
      <c r="T67" s="50">
        <f>P67-R67</f>
        <v>-73243268.800000072</v>
      </c>
      <c r="U67" s="50">
        <f>Q67-S67</f>
        <v>0</v>
      </c>
    </row>
    <row r="68" spans="1:21" ht="30" customHeight="1" x14ac:dyDescent="0.3">
      <c r="A68" s="132" t="s">
        <v>56</v>
      </c>
      <c r="B68" s="131"/>
      <c r="C68" s="55" t="s">
        <v>55</v>
      </c>
      <c r="D68" s="55"/>
      <c r="E68" s="139"/>
      <c r="F68" s="28"/>
      <c r="G68" s="138">
        <f>SUM(F69:F74)</f>
        <v>107806232895</v>
      </c>
      <c r="H68" s="126"/>
      <c r="I68" s="138">
        <f>SUM(H69:H74)</f>
        <v>121347716321</v>
      </c>
      <c r="J68" s="126"/>
      <c r="K68" s="138">
        <f>SUM(J69:J74)</f>
        <v>109333769490</v>
      </c>
      <c r="L68" s="126"/>
      <c r="M68" s="137">
        <f>SUM(L69:L74)</f>
        <v>109586189438</v>
      </c>
      <c r="P68" s="50">
        <f>H68/100</f>
        <v>0</v>
      </c>
      <c r="Q68" s="50">
        <f>I68/100</f>
        <v>1213477163.21</v>
      </c>
      <c r="R68" s="50">
        <f>J68/100</f>
        <v>0</v>
      </c>
      <c r="S68" s="50">
        <f>K68/100</f>
        <v>1093337694.9000001</v>
      </c>
      <c r="T68" s="50">
        <f>P68-R68</f>
        <v>0</v>
      </c>
      <c r="U68" s="50">
        <f>Q68-S68</f>
        <v>120139468.30999994</v>
      </c>
    </row>
    <row r="69" spans="1:21" ht="30" customHeight="1" x14ac:dyDescent="0.3">
      <c r="A69" s="56"/>
      <c r="B69" s="46"/>
      <c r="C69" s="45"/>
      <c r="D69" s="44" t="s">
        <v>54</v>
      </c>
      <c r="E69" s="136"/>
      <c r="F69" s="63">
        <v>150727481</v>
      </c>
      <c r="G69" s="135"/>
      <c r="H69" s="104">
        <f>'[1]#1-1. 재무상태표 입력서식'!D206</f>
        <v>131982207</v>
      </c>
      <c r="I69" s="127"/>
      <c r="J69" s="104">
        <v>148574126</v>
      </c>
      <c r="K69" s="127"/>
      <c r="L69" s="104">
        <v>160570464</v>
      </c>
      <c r="M69" s="112"/>
      <c r="P69" s="50">
        <f>H69/100</f>
        <v>1319822.07</v>
      </c>
      <c r="Q69" s="50">
        <f>I69/100</f>
        <v>0</v>
      </c>
      <c r="R69" s="50">
        <f>J69/100</f>
        <v>1485741.26</v>
      </c>
      <c r="S69" s="50">
        <f>K69/100</f>
        <v>0</v>
      </c>
      <c r="T69" s="50">
        <f>P69-R69</f>
        <v>-165919.18999999994</v>
      </c>
      <c r="U69" s="50">
        <f>Q69-S69</f>
        <v>0</v>
      </c>
    </row>
    <row r="70" spans="1:21" ht="30" customHeight="1" x14ac:dyDescent="0.3">
      <c r="A70" s="56"/>
      <c r="B70" s="46"/>
      <c r="C70" s="45"/>
      <c r="D70" s="44" t="s">
        <v>53</v>
      </c>
      <c r="E70" s="136"/>
      <c r="F70" s="63">
        <v>99598023461</v>
      </c>
      <c r="G70" s="135"/>
      <c r="H70" s="104">
        <f>'[1]#1-1. 재무상태표 입력서식'!D211</f>
        <v>99598023461</v>
      </c>
      <c r="I70" s="127"/>
      <c r="J70" s="104">
        <v>99598023461</v>
      </c>
      <c r="K70" s="127"/>
      <c r="L70" s="104">
        <v>99598023461</v>
      </c>
      <c r="M70" s="112"/>
      <c r="P70" s="50">
        <f>H70/100</f>
        <v>995980234.61000001</v>
      </c>
      <c r="Q70" s="50">
        <f>I70/100</f>
        <v>0</v>
      </c>
      <c r="R70" s="50">
        <f>J70/100</f>
        <v>995980234.61000001</v>
      </c>
      <c r="S70" s="50">
        <f>K70/100</f>
        <v>0</v>
      </c>
      <c r="T70" s="50">
        <f>P70-R70</f>
        <v>0</v>
      </c>
      <c r="U70" s="50">
        <f>Q70-S70</f>
        <v>0</v>
      </c>
    </row>
    <row r="71" spans="1:21" ht="30" customHeight="1" x14ac:dyDescent="0.3">
      <c r="A71" s="56"/>
      <c r="B71" s="46"/>
      <c r="C71" s="45"/>
      <c r="D71" s="44" t="s">
        <v>52</v>
      </c>
      <c r="E71" s="43"/>
      <c r="F71" s="63">
        <v>8057481953</v>
      </c>
      <c r="G71" s="42"/>
      <c r="H71" s="104">
        <f>'[1]#1-1. 재무상태표 입력서식'!D213</f>
        <v>21617710653</v>
      </c>
      <c r="I71" s="127"/>
      <c r="J71" s="104">
        <v>9587171903</v>
      </c>
      <c r="K71" s="127"/>
      <c r="L71" s="104">
        <v>9827595513</v>
      </c>
      <c r="M71" s="112"/>
      <c r="P71" s="50">
        <f>H71/100</f>
        <v>216177106.53</v>
      </c>
      <c r="Q71" s="50">
        <f>I71/100</f>
        <v>0</v>
      </c>
      <c r="R71" s="50">
        <f>J71/100</f>
        <v>95871719.030000001</v>
      </c>
      <c r="S71" s="50">
        <f>K71/100</f>
        <v>0</v>
      </c>
      <c r="T71" s="50">
        <f>P71-R71</f>
        <v>120305387.5</v>
      </c>
      <c r="U71" s="50">
        <f>Q71-S71</f>
        <v>0</v>
      </c>
    </row>
    <row r="72" spans="1:21" ht="30" customHeight="1" x14ac:dyDescent="0.3">
      <c r="A72" s="56"/>
      <c r="B72" s="46"/>
      <c r="C72" s="45"/>
      <c r="D72" s="44" t="s">
        <v>51</v>
      </c>
      <c r="E72" s="43"/>
      <c r="F72" s="63">
        <v>1330743711</v>
      </c>
      <c r="G72" s="42"/>
      <c r="H72" s="104">
        <f>'[1]#1-1. 재무상태표 입력서식'!D216</f>
        <v>1441255609</v>
      </c>
      <c r="I72" s="127"/>
      <c r="J72" s="104">
        <v>1330743711</v>
      </c>
      <c r="K72" s="127"/>
      <c r="L72" s="104">
        <v>1001364126</v>
      </c>
      <c r="M72" s="112"/>
      <c r="P72" s="50">
        <f>H72/100</f>
        <v>14412556.09</v>
      </c>
      <c r="Q72" s="50">
        <f>I72/100</f>
        <v>0</v>
      </c>
      <c r="R72" s="50">
        <f>J72/100</f>
        <v>13307437.109999999</v>
      </c>
      <c r="S72" s="50">
        <f>K72/100</f>
        <v>0</v>
      </c>
      <c r="T72" s="50">
        <f>P72-R72</f>
        <v>1105118.9800000004</v>
      </c>
      <c r="U72" s="50">
        <f>Q72-S72</f>
        <v>0</v>
      </c>
    </row>
    <row r="73" spans="1:21" ht="30" customHeight="1" x14ac:dyDescent="0.3">
      <c r="A73" s="56"/>
      <c r="B73" s="45"/>
      <c r="C73" s="45"/>
      <c r="D73" s="124" t="s">
        <v>50</v>
      </c>
      <c r="E73" s="43"/>
      <c r="F73" s="28">
        <v>-948239851</v>
      </c>
      <c r="G73" s="42"/>
      <c r="H73" s="134">
        <f>'[1]#1-1. 재무상태표 입력서식'!D218</f>
        <v>-1056831839</v>
      </c>
      <c r="I73" s="41"/>
      <c r="J73" s="134">
        <v>-915301892</v>
      </c>
      <c r="K73" s="41"/>
      <c r="L73" s="134">
        <v>-508841331</v>
      </c>
      <c r="M73" s="40"/>
      <c r="P73" s="50">
        <f>H73/100</f>
        <v>-10568318.390000001</v>
      </c>
      <c r="Q73" s="50">
        <f>I73/100</f>
        <v>0</v>
      </c>
      <c r="R73" s="50">
        <f>J73/100</f>
        <v>-9153018.9199999999</v>
      </c>
      <c r="S73" s="50">
        <f>K73/100</f>
        <v>0</v>
      </c>
      <c r="T73" s="50">
        <f>P73-R73</f>
        <v>-1415299.4700000007</v>
      </c>
      <c r="U73" s="50">
        <f>Q73-S73</f>
        <v>0</v>
      </c>
    </row>
    <row r="74" spans="1:21" ht="30" customHeight="1" x14ac:dyDescent="0.3">
      <c r="A74" s="56"/>
      <c r="B74" s="45"/>
      <c r="C74" s="45"/>
      <c r="D74" s="124" t="s">
        <v>49</v>
      </c>
      <c r="E74" s="43"/>
      <c r="F74" s="28">
        <v>-382503860</v>
      </c>
      <c r="G74" s="42"/>
      <c r="H74" s="28">
        <f>'[1]#1-1. 재무상태표 입력서식'!D220</f>
        <v>-384423770</v>
      </c>
      <c r="I74" s="133"/>
      <c r="J74" s="28">
        <v>-415441819</v>
      </c>
      <c r="K74" s="133"/>
      <c r="L74" s="28">
        <v>-492522795</v>
      </c>
      <c r="M74" s="114"/>
      <c r="P74" s="50">
        <f>H74/100</f>
        <v>-3844237.7</v>
      </c>
      <c r="Q74" s="50">
        <f>I74/100</f>
        <v>0</v>
      </c>
      <c r="R74" s="50">
        <f>J74/100</f>
        <v>-4154418.19</v>
      </c>
      <c r="S74" s="50">
        <f>K74/100</f>
        <v>0</v>
      </c>
      <c r="T74" s="50">
        <f>P74-R74</f>
        <v>310180.48999999976</v>
      </c>
      <c r="U74" s="50">
        <f>Q74-S74</f>
        <v>0</v>
      </c>
    </row>
    <row r="75" spans="1:21" ht="30" customHeight="1" x14ac:dyDescent="0.3">
      <c r="A75" s="132" t="s">
        <v>48</v>
      </c>
      <c r="B75" s="131"/>
      <c r="C75" s="55" t="s">
        <v>47</v>
      </c>
      <c r="D75" s="55"/>
      <c r="E75" s="107"/>
      <c r="F75" s="28"/>
      <c r="G75" s="130">
        <f>SUM(F76:F79)</f>
        <v>15825684987</v>
      </c>
      <c r="H75" s="126"/>
      <c r="I75" s="130">
        <f>SUM(H76:H79)</f>
        <v>17126103197</v>
      </c>
      <c r="J75" s="126"/>
      <c r="K75" s="130">
        <f>SUM(J76:J79)</f>
        <v>15702732340</v>
      </c>
      <c r="L75" s="126"/>
      <c r="M75" s="116">
        <f>SUM(L76:L79)</f>
        <v>11481670221</v>
      </c>
      <c r="P75" s="50">
        <f>H75/100</f>
        <v>0</v>
      </c>
      <c r="Q75" s="50">
        <f>I75/100</f>
        <v>171261031.97</v>
      </c>
      <c r="R75" s="50">
        <f>J75/100</f>
        <v>0</v>
      </c>
      <c r="S75" s="50">
        <f>K75/100</f>
        <v>157027323.40000001</v>
      </c>
      <c r="T75" s="50">
        <f>P75-R75</f>
        <v>0</v>
      </c>
      <c r="U75" s="50">
        <f>Q75-S75</f>
        <v>14233708.569999993</v>
      </c>
    </row>
    <row r="76" spans="1:21" ht="30" customHeight="1" x14ac:dyDescent="0.3">
      <c r="A76" s="115"/>
      <c r="B76" s="46"/>
      <c r="C76" s="45"/>
      <c r="D76" s="124" t="s">
        <v>46</v>
      </c>
      <c r="E76" s="107"/>
      <c r="F76" s="63">
        <v>2293965500</v>
      </c>
      <c r="G76" s="106"/>
      <c r="H76" s="104">
        <f>'[1]#1-1. 재무상태표 입력서식'!D223</f>
        <v>2293965500</v>
      </c>
      <c r="I76" s="127"/>
      <c r="J76" s="104">
        <v>2293965500</v>
      </c>
      <c r="K76" s="127"/>
      <c r="L76" s="104">
        <v>2346665500</v>
      </c>
      <c r="M76" s="112"/>
      <c r="P76" s="50">
        <f>H76/100</f>
        <v>22939655</v>
      </c>
      <c r="Q76" s="50">
        <f>I76/100</f>
        <v>0</v>
      </c>
      <c r="R76" s="50">
        <f>J76/100</f>
        <v>22939655</v>
      </c>
      <c r="S76" s="50">
        <f>K76/100</f>
        <v>0</v>
      </c>
      <c r="T76" s="50">
        <f>P76-R76</f>
        <v>0</v>
      </c>
      <c r="U76" s="50">
        <f>Q76-S76</f>
        <v>0</v>
      </c>
    </row>
    <row r="77" spans="1:21" ht="30" customHeight="1" x14ac:dyDescent="0.3">
      <c r="A77" s="115"/>
      <c r="B77" s="46"/>
      <c r="C77" s="45"/>
      <c r="D77" s="124" t="s">
        <v>45</v>
      </c>
      <c r="E77" s="107"/>
      <c r="F77" s="63">
        <v>1241309884</v>
      </c>
      <c r="G77" s="106"/>
      <c r="H77" s="104">
        <f>'[1]#1-1. 재무상태표 입력서식'!D229</f>
        <v>1241309884</v>
      </c>
      <c r="I77" s="127"/>
      <c r="J77" s="104">
        <v>1241309884</v>
      </c>
      <c r="K77" s="127"/>
      <c r="L77" s="104">
        <v>1241309884</v>
      </c>
      <c r="M77" s="112"/>
      <c r="P77" s="50">
        <f>H77/100</f>
        <v>12413098.84</v>
      </c>
      <c r="Q77" s="50">
        <f>I77/100</f>
        <v>0</v>
      </c>
      <c r="R77" s="50">
        <f>J77/100</f>
        <v>12413098.84</v>
      </c>
      <c r="S77" s="50">
        <f>K77/100</f>
        <v>0</v>
      </c>
      <c r="T77" s="50">
        <f>P77-R77</f>
        <v>0</v>
      </c>
      <c r="U77" s="50">
        <f>Q77-S77</f>
        <v>0</v>
      </c>
    </row>
    <row r="78" spans="1:21" ht="30" customHeight="1" x14ac:dyDescent="0.3">
      <c r="A78" s="115"/>
      <c r="B78" s="46"/>
      <c r="C78" s="45"/>
      <c r="D78" s="124" t="s">
        <v>44</v>
      </c>
      <c r="E78" s="107"/>
      <c r="F78" s="28">
        <v>-1179746238</v>
      </c>
      <c r="G78" s="106"/>
      <c r="H78" s="53">
        <f>'[1]#1-1. 재무상태표 입력서식'!D231</f>
        <v>-1179746238</v>
      </c>
      <c r="I78" s="41"/>
      <c r="J78" s="53">
        <v>-1179746238</v>
      </c>
      <c r="K78" s="41"/>
      <c r="L78" s="53">
        <v>-1179746238</v>
      </c>
      <c r="M78" s="40"/>
      <c r="P78" s="50">
        <f>H78/100</f>
        <v>-11797462.380000001</v>
      </c>
      <c r="Q78" s="50">
        <f>I78/100</f>
        <v>0</v>
      </c>
      <c r="R78" s="50">
        <f>J78/100</f>
        <v>-11797462.380000001</v>
      </c>
      <c r="S78" s="50">
        <f>K78/100</f>
        <v>0</v>
      </c>
      <c r="T78" s="50">
        <f>P78-R78</f>
        <v>0</v>
      </c>
      <c r="U78" s="50">
        <f>Q78-S78</f>
        <v>0</v>
      </c>
    </row>
    <row r="79" spans="1:21" ht="30" customHeight="1" x14ac:dyDescent="0.3">
      <c r="A79" s="56"/>
      <c r="B79" s="46"/>
      <c r="C79" s="45"/>
      <c r="D79" s="124" t="s">
        <v>43</v>
      </c>
      <c r="E79" s="107"/>
      <c r="F79" s="63">
        <v>13470155841</v>
      </c>
      <c r="G79" s="106"/>
      <c r="H79" s="104">
        <f>'[1]#1-1. 재무상태표 입력서식'!D233</f>
        <v>14770574051</v>
      </c>
      <c r="I79" s="127"/>
      <c r="J79" s="104">
        <v>13347203194</v>
      </c>
      <c r="K79" s="127"/>
      <c r="L79" s="104">
        <v>9073441075</v>
      </c>
      <c r="M79" s="112"/>
      <c r="P79" s="50">
        <f>H79/100</f>
        <v>147705740.50999999</v>
      </c>
      <c r="Q79" s="50">
        <f>I79/100</f>
        <v>0</v>
      </c>
      <c r="R79" s="50">
        <f>J79/100</f>
        <v>133472031.94</v>
      </c>
      <c r="S79" s="50">
        <f>K79/100</f>
        <v>0</v>
      </c>
      <c r="T79" s="50">
        <f>P79-R79</f>
        <v>14233708.569999993</v>
      </c>
      <c r="U79" s="50">
        <f>Q79-S79</f>
        <v>0</v>
      </c>
    </row>
    <row r="80" spans="1:21" ht="30" customHeight="1" thickBot="1" x14ac:dyDescent="0.35">
      <c r="A80" s="38" t="s">
        <v>1</v>
      </c>
      <c r="B80" s="37" t="s">
        <v>42</v>
      </c>
      <c r="C80" s="37"/>
      <c r="D80" s="37"/>
      <c r="E80" s="36"/>
      <c r="F80" s="28"/>
      <c r="G80" s="35">
        <f>G8+G29</f>
        <v>13818520459014</v>
      </c>
      <c r="H80" s="34"/>
      <c r="I80" s="35">
        <f>I8+I29</f>
        <v>15084047548546</v>
      </c>
      <c r="J80" s="34"/>
      <c r="K80" s="35">
        <f>K8+K29</f>
        <v>13340264039806</v>
      </c>
      <c r="L80" s="34"/>
      <c r="M80" s="33">
        <f>M8+M29</f>
        <v>13242423899374</v>
      </c>
      <c r="P80" s="50">
        <f>H80/100</f>
        <v>0</v>
      </c>
      <c r="Q80" s="23">
        <f>I80/100</f>
        <v>150840475485.45999</v>
      </c>
      <c r="R80" s="50">
        <f>J80/100</f>
        <v>0</v>
      </c>
      <c r="S80" s="23">
        <f>K80/100</f>
        <v>133402640398.06</v>
      </c>
      <c r="T80" s="50">
        <f>P80-R80</f>
        <v>0</v>
      </c>
      <c r="U80" s="23">
        <f>Q80-S80</f>
        <v>17437835087.399994</v>
      </c>
    </row>
    <row r="81" spans="1:22" ht="30" customHeight="1" thickTop="1" x14ac:dyDescent="0.3">
      <c r="A81" s="91" t="s">
        <v>41</v>
      </c>
      <c r="B81" s="90"/>
      <c r="C81" s="90"/>
      <c r="D81" s="90"/>
      <c r="E81" s="129"/>
      <c r="F81" s="28"/>
      <c r="G81" s="128"/>
      <c r="H81" s="126"/>
      <c r="I81" s="127"/>
      <c r="J81" s="126"/>
      <c r="K81" s="127"/>
      <c r="L81" s="126"/>
      <c r="M81" s="112"/>
      <c r="P81" s="50">
        <f>H81/100</f>
        <v>0</v>
      </c>
      <c r="Q81" s="50">
        <f>I81/100</f>
        <v>0</v>
      </c>
      <c r="R81" s="50">
        <f>J81/100</f>
        <v>0</v>
      </c>
      <c r="S81" s="50">
        <f>K81/100</f>
        <v>0</v>
      </c>
      <c r="T81" s="50">
        <f>P81-R81</f>
        <v>0</v>
      </c>
      <c r="U81" s="50">
        <f>Q81-S81</f>
        <v>0</v>
      </c>
    </row>
    <row r="82" spans="1:22" ht="30" customHeight="1" x14ac:dyDescent="0.3">
      <c r="A82" s="56" t="s">
        <v>13</v>
      </c>
      <c r="B82" s="55" t="s">
        <v>40</v>
      </c>
      <c r="C82" s="55"/>
      <c r="D82" s="55"/>
      <c r="E82" s="107"/>
      <c r="F82" s="28"/>
      <c r="G82" s="127">
        <f>SUM(F83:F93)</f>
        <v>880415576232</v>
      </c>
      <c r="H82" s="126"/>
      <c r="I82" s="86">
        <f>SUM(H83:H93)</f>
        <v>894835260993</v>
      </c>
      <c r="J82" s="126"/>
      <c r="K82" s="127">
        <f>SUM(J83:J93)</f>
        <v>1408315576232</v>
      </c>
      <c r="L82" s="126"/>
      <c r="M82" s="112">
        <f>SUM(L83:L93)</f>
        <v>1039952154496</v>
      </c>
      <c r="P82" s="50">
        <f>H82/100</f>
        <v>0</v>
      </c>
      <c r="Q82" s="84">
        <f>I82/100</f>
        <v>8948352609.9300003</v>
      </c>
      <c r="R82" s="50">
        <f>J82/100</f>
        <v>0</v>
      </c>
      <c r="S82" s="84">
        <f>K82/100</f>
        <v>14083155762.32</v>
      </c>
      <c r="T82" s="50">
        <f>P82-R82</f>
        <v>0</v>
      </c>
      <c r="U82" s="84">
        <f>Q82-S82</f>
        <v>-5134803152.3899994</v>
      </c>
    </row>
    <row r="83" spans="1:22" ht="30" customHeight="1" x14ac:dyDescent="0.3">
      <c r="A83" s="56"/>
      <c r="B83" s="124"/>
      <c r="C83" s="124"/>
      <c r="D83" s="124" t="s">
        <v>39</v>
      </c>
      <c r="E83" s="107"/>
      <c r="F83" s="125">
        <v>100000000000</v>
      </c>
      <c r="G83" s="106"/>
      <c r="H83" s="125">
        <f>'[1]#1-1. 재무상태표 입력서식'!D240</f>
        <v>0</v>
      </c>
      <c r="I83" s="83"/>
      <c r="J83" s="125">
        <v>300000000000</v>
      </c>
      <c r="K83" s="83"/>
      <c r="L83" s="63">
        <v>0</v>
      </c>
      <c r="M83" s="112"/>
      <c r="P83" s="50">
        <f>H83/100</f>
        <v>0</v>
      </c>
      <c r="Q83" s="50">
        <f>I83/100</f>
        <v>0</v>
      </c>
      <c r="R83" s="50">
        <f>J83/100</f>
        <v>3000000000</v>
      </c>
      <c r="S83" s="50">
        <f>K83/100</f>
        <v>0</v>
      </c>
      <c r="T83" s="50">
        <f>P83-R83</f>
        <v>-3000000000</v>
      </c>
      <c r="U83" s="50">
        <f>Q83-S83</f>
        <v>0</v>
      </c>
    </row>
    <row r="84" spans="1:22" ht="30" customHeight="1" x14ac:dyDescent="0.3">
      <c r="A84" s="115"/>
      <c r="B84" s="46"/>
      <c r="C84" s="124"/>
      <c r="D84" s="44" t="s">
        <v>38</v>
      </c>
      <c r="E84" s="107"/>
      <c r="F84" s="100">
        <v>326345082901</v>
      </c>
      <c r="G84" s="106"/>
      <c r="H84" s="100">
        <f>'[1]#1-1. 재무상태표 입력서식'!D242</f>
        <v>261268036163</v>
      </c>
      <c r="I84" s="83"/>
      <c r="J84" s="100">
        <v>326345082901</v>
      </c>
      <c r="K84" s="83"/>
      <c r="L84" s="104">
        <v>387310648696</v>
      </c>
      <c r="M84" s="112"/>
      <c r="P84" s="50">
        <f>H84/100</f>
        <v>2612680361.6300001</v>
      </c>
      <c r="Q84" s="50">
        <f>I84/100</f>
        <v>0</v>
      </c>
      <c r="R84" s="50">
        <f>J84/100</f>
        <v>3263450829.0100002</v>
      </c>
      <c r="S84" s="50">
        <f>K84/100</f>
        <v>0</v>
      </c>
      <c r="T84" s="50">
        <f>P84-R84</f>
        <v>-650770467.38000011</v>
      </c>
      <c r="U84" s="50">
        <f>Q84-S84</f>
        <v>0</v>
      </c>
    </row>
    <row r="85" spans="1:22" ht="30" customHeight="1" x14ac:dyDescent="0.3">
      <c r="A85" s="115"/>
      <c r="B85" s="46"/>
      <c r="C85" s="124"/>
      <c r="D85" s="44" t="s">
        <v>37</v>
      </c>
      <c r="E85" s="107"/>
      <c r="F85" s="100">
        <v>249083391407</v>
      </c>
      <c r="G85" s="106"/>
      <c r="H85" s="100">
        <f>'[1]#1-1. 재무상태표 입력서식'!D252</f>
        <v>191014835337</v>
      </c>
      <c r="I85" s="83"/>
      <c r="J85" s="100">
        <v>249083391407</v>
      </c>
      <c r="K85" s="83"/>
      <c r="L85" s="104">
        <v>97459678116</v>
      </c>
      <c r="M85" s="112"/>
      <c r="P85" s="50">
        <f>H85/100</f>
        <v>1910148353.3699999</v>
      </c>
      <c r="Q85" s="50">
        <f>I85/100</f>
        <v>0</v>
      </c>
      <c r="R85" s="50">
        <f>J85/100</f>
        <v>2490833914.0700002</v>
      </c>
      <c r="S85" s="50">
        <f>K85/100</f>
        <v>0</v>
      </c>
      <c r="T85" s="50">
        <f>P85-R85</f>
        <v>-580685560.70000029</v>
      </c>
      <c r="U85" s="50">
        <f>Q85-S85</f>
        <v>0</v>
      </c>
    </row>
    <row r="86" spans="1:22" ht="30" customHeight="1" x14ac:dyDescent="0.3">
      <c r="A86" s="115"/>
      <c r="B86" s="46"/>
      <c r="C86" s="124"/>
      <c r="D86" s="44" t="s">
        <v>36</v>
      </c>
      <c r="E86" s="107"/>
      <c r="F86" s="63">
        <f>AVERAGE(J86:K86)</f>
        <v>2385688914</v>
      </c>
      <c r="G86" s="106"/>
      <c r="H86" s="100">
        <f>'[1]#1-1. 재무상태표 입력서식'!D261</f>
        <v>2255050983</v>
      </c>
      <c r="I86" s="83"/>
      <c r="J86" s="100">
        <v>2385688914</v>
      </c>
      <c r="K86" s="83"/>
      <c r="L86" s="104">
        <v>23591177482</v>
      </c>
      <c r="M86" s="112"/>
      <c r="P86" s="50">
        <f>H86/100</f>
        <v>22550509.829999998</v>
      </c>
      <c r="Q86" s="50">
        <f>I86/100</f>
        <v>0</v>
      </c>
      <c r="R86" s="50">
        <f>J86/100</f>
        <v>23856889.140000001</v>
      </c>
      <c r="S86" s="50">
        <f>K86/100</f>
        <v>0</v>
      </c>
      <c r="T86" s="50">
        <f>P86-R86</f>
        <v>-1306379.3100000024</v>
      </c>
      <c r="U86" s="50">
        <f>Q86-S86</f>
        <v>0</v>
      </c>
    </row>
    <row r="87" spans="1:22" ht="30" customHeight="1" x14ac:dyDescent="0.3">
      <c r="A87" s="115"/>
      <c r="B87" s="46"/>
      <c r="C87" s="124"/>
      <c r="D87" s="44" t="s">
        <v>35</v>
      </c>
      <c r="E87" s="107"/>
      <c r="F87" s="63">
        <f>AVERAGE(J87:K87)</f>
        <v>76204393843</v>
      </c>
      <c r="G87" s="106"/>
      <c r="H87" s="100">
        <f>'[1]#1-1. 재무상태표 입력서식'!D263</f>
        <v>76648558432</v>
      </c>
      <c r="I87" s="83"/>
      <c r="J87" s="100">
        <v>76204393843</v>
      </c>
      <c r="K87" s="83"/>
      <c r="L87" s="104">
        <v>52495934524</v>
      </c>
      <c r="M87" s="112"/>
      <c r="P87" s="50">
        <f>H87/100</f>
        <v>766485584.32000005</v>
      </c>
      <c r="Q87" s="50">
        <f>I87/100</f>
        <v>0</v>
      </c>
      <c r="R87" s="50">
        <f>J87/100</f>
        <v>762043938.42999995</v>
      </c>
      <c r="S87" s="50">
        <f>K87/100</f>
        <v>0</v>
      </c>
      <c r="T87" s="50">
        <f>P87-R87</f>
        <v>4441645.8900001049</v>
      </c>
      <c r="U87" s="50">
        <f>Q87-S87</f>
        <v>0</v>
      </c>
    </row>
    <row r="88" spans="1:22" ht="30" customHeight="1" x14ac:dyDescent="0.3">
      <c r="A88" s="115"/>
      <c r="B88" s="46"/>
      <c r="C88" s="124"/>
      <c r="D88" s="44" t="s">
        <v>34</v>
      </c>
      <c r="E88" s="107"/>
      <c r="F88" s="63">
        <v>0</v>
      </c>
      <c r="G88" s="106"/>
      <c r="H88" s="100">
        <f>'[1]#1-1. 재무상태표 입력서식'!D265</f>
        <v>200000000000</v>
      </c>
      <c r="I88" s="83"/>
      <c r="J88" s="100">
        <v>327900000000</v>
      </c>
      <c r="K88" s="83"/>
      <c r="L88" s="104">
        <v>385023730000</v>
      </c>
      <c r="M88" s="112"/>
      <c r="P88" s="50">
        <f>H88/100</f>
        <v>2000000000</v>
      </c>
      <c r="Q88" s="50">
        <f>I88/100</f>
        <v>0</v>
      </c>
      <c r="R88" s="50">
        <f>J88/100</f>
        <v>3279000000</v>
      </c>
      <c r="S88" s="50">
        <f>K88/100</f>
        <v>0</v>
      </c>
      <c r="T88" s="50">
        <f>P88-R88</f>
        <v>-1279000000</v>
      </c>
      <c r="U88" s="50">
        <f>Q88-S88</f>
        <v>0</v>
      </c>
    </row>
    <row r="89" spans="1:22" ht="30" customHeight="1" x14ac:dyDescent="0.3">
      <c r="A89" s="115"/>
      <c r="B89" s="46"/>
      <c r="C89" s="124"/>
      <c r="D89" s="44" t="s">
        <v>33</v>
      </c>
      <c r="E89" s="107"/>
      <c r="F89" s="63">
        <f>AVERAGE(J89:K89)</f>
        <v>4801160547</v>
      </c>
      <c r="G89" s="106"/>
      <c r="H89" s="100">
        <f>'[1]#1-1. 재무상태표 입력서식'!D269</f>
        <v>3491877131</v>
      </c>
      <c r="I89" s="83"/>
      <c r="J89" s="100">
        <v>4801160547</v>
      </c>
      <c r="K89" s="83"/>
      <c r="L89" s="104">
        <v>5863244923</v>
      </c>
      <c r="M89" s="112"/>
      <c r="P89" s="50">
        <f>H89/100</f>
        <v>34918771.310000002</v>
      </c>
      <c r="Q89" s="50">
        <f>I89/100</f>
        <v>0</v>
      </c>
      <c r="R89" s="50">
        <f>J89/100</f>
        <v>48011605.469999999</v>
      </c>
      <c r="S89" s="50">
        <f>K89/100</f>
        <v>0</v>
      </c>
      <c r="T89" s="50">
        <f>P89-R89</f>
        <v>-13092834.159999996</v>
      </c>
      <c r="U89" s="50">
        <f>Q89-S89</f>
        <v>0</v>
      </c>
    </row>
    <row r="90" spans="1:22" ht="30" customHeight="1" x14ac:dyDescent="0.3">
      <c r="A90" s="115"/>
      <c r="B90" s="46"/>
      <c r="C90" s="124"/>
      <c r="D90" s="44" t="s">
        <v>32</v>
      </c>
      <c r="E90" s="107"/>
      <c r="F90" s="63">
        <f>AVERAGE(J90:K90)</f>
        <v>8487787727</v>
      </c>
      <c r="G90" s="106"/>
      <c r="H90" s="100">
        <f>'[1]#1-1. 재무상태표 입력서식'!D273</f>
        <v>11051656607</v>
      </c>
      <c r="I90" s="83"/>
      <c r="J90" s="100">
        <v>8487787727</v>
      </c>
      <c r="K90" s="83"/>
      <c r="L90" s="104">
        <v>6361639462</v>
      </c>
      <c r="M90" s="112"/>
      <c r="P90" s="50">
        <f>H90/100</f>
        <v>110516566.06999999</v>
      </c>
      <c r="Q90" s="50">
        <f>I90/100</f>
        <v>0</v>
      </c>
      <c r="R90" s="50">
        <f>J90/100</f>
        <v>84877877.269999996</v>
      </c>
      <c r="S90" s="50">
        <f>K90/100</f>
        <v>0</v>
      </c>
      <c r="T90" s="50">
        <f>P90-R90</f>
        <v>25638688.799999997</v>
      </c>
      <c r="U90" s="50">
        <f>Q90-S90</f>
        <v>0</v>
      </c>
    </row>
    <row r="91" spans="1:22" ht="30" customHeight="1" x14ac:dyDescent="0.3">
      <c r="A91" s="115"/>
      <c r="B91" s="46"/>
      <c r="C91" s="124"/>
      <c r="D91" s="44" t="s">
        <v>31</v>
      </c>
      <c r="E91" s="107"/>
      <c r="F91" s="63">
        <f>AVERAGE(J91:K91)</f>
        <v>2946748635</v>
      </c>
      <c r="G91" s="106"/>
      <c r="H91" s="100">
        <f>'[1]#1-1. 재무상태표 입력서식'!D275</f>
        <v>2386243127</v>
      </c>
      <c r="I91" s="83"/>
      <c r="J91" s="100">
        <v>2946748635</v>
      </c>
      <c r="K91" s="83"/>
      <c r="L91" s="104">
        <v>12775314277</v>
      </c>
      <c r="M91" s="112"/>
      <c r="P91" s="50">
        <f>H91/100</f>
        <v>23862431.27</v>
      </c>
      <c r="Q91" s="50">
        <f>I91/100</f>
        <v>0</v>
      </c>
      <c r="R91" s="50">
        <f>J91/100</f>
        <v>29467486.350000001</v>
      </c>
      <c r="S91" s="50">
        <f>K91/100</f>
        <v>0</v>
      </c>
      <c r="T91" s="50">
        <f>P91-R91</f>
        <v>-5605055.0800000019</v>
      </c>
      <c r="U91" s="50">
        <f>Q91-S91</f>
        <v>0</v>
      </c>
    </row>
    <row r="92" spans="1:22" ht="30" customHeight="1" x14ac:dyDescent="0.3">
      <c r="A92" s="47"/>
      <c r="B92" s="123"/>
      <c r="C92" s="124"/>
      <c r="D92" s="44" t="s">
        <v>30</v>
      </c>
      <c r="E92" s="107"/>
      <c r="F92" s="63">
        <v>98432923051</v>
      </c>
      <c r="G92" s="106"/>
      <c r="H92" s="100">
        <f>'[1]#1-1. 재무상태표 입력서식'!D279</f>
        <v>129828686673</v>
      </c>
      <c r="I92" s="83"/>
      <c r="J92" s="100">
        <v>98432923051</v>
      </c>
      <c r="K92" s="83"/>
      <c r="L92" s="104">
        <v>68934464745</v>
      </c>
      <c r="M92" s="112"/>
      <c r="P92" s="50">
        <f>H92/100</f>
        <v>1298286866.73</v>
      </c>
      <c r="Q92" s="50">
        <f>I92/100</f>
        <v>0</v>
      </c>
      <c r="R92" s="50">
        <f>J92/100</f>
        <v>984329230.50999999</v>
      </c>
      <c r="S92" s="50">
        <f>K92/100</f>
        <v>0</v>
      </c>
      <c r="T92" s="50">
        <f>P92-R92</f>
        <v>313957636.22000003</v>
      </c>
      <c r="U92" s="50">
        <f>Q92-S92</f>
        <v>0</v>
      </c>
    </row>
    <row r="93" spans="1:22" ht="30" customHeight="1" x14ac:dyDescent="0.3">
      <c r="A93" s="47"/>
      <c r="B93" s="123"/>
      <c r="C93" s="122"/>
      <c r="D93" s="44" t="s">
        <v>29</v>
      </c>
      <c r="E93" s="107"/>
      <c r="F93" s="70">
        <v>11728399207</v>
      </c>
      <c r="G93" s="106"/>
      <c r="H93" s="70">
        <f>'[1]#1-1. 재무상태표 입력서식'!D281</f>
        <v>16890316540</v>
      </c>
      <c r="I93" s="83"/>
      <c r="J93" s="70">
        <v>11728399207</v>
      </c>
      <c r="K93" s="83"/>
      <c r="L93" s="63">
        <v>136322271</v>
      </c>
      <c r="M93" s="112"/>
      <c r="P93" s="50">
        <f>H93/100</f>
        <v>168903165.40000001</v>
      </c>
      <c r="Q93" s="50">
        <f>I93/100</f>
        <v>0</v>
      </c>
      <c r="R93" s="50">
        <f>J93/100</f>
        <v>117283992.06999999</v>
      </c>
      <c r="S93" s="50">
        <f>K93/100</f>
        <v>0</v>
      </c>
      <c r="T93" s="50">
        <f>P93-R93</f>
        <v>51619173.330000013</v>
      </c>
      <c r="U93" s="50">
        <f>Q93-S93</f>
        <v>0</v>
      </c>
    </row>
    <row r="94" spans="1:22" ht="30" customHeight="1" x14ac:dyDescent="0.3">
      <c r="A94" s="56" t="s">
        <v>5</v>
      </c>
      <c r="B94" s="55" t="s">
        <v>28</v>
      </c>
      <c r="C94" s="55"/>
      <c r="D94" s="55"/>
      <c r="E94" s="107"/>
      <c r="F94" s="28"/>
      <c r="G94" s="83">
        <f>SUM(F95:F106)</f>
        <v>5892290121031.4072</v>
      </c>
      <c r="H94" s="76"/>
      <c r="I94" s="86">
        <f>SUM(H95:H106)</f>
        <v>5712396591420</v>
      </c>
      <c r="J94" s="76"/>
      <c r="K94" s="83">
        <f>SUM(J95:J106)</f>
        <v>4845154595212</v>
      </c>
      <c r="L94" s="121"/>
      <c r="M94" s="112">
        <f>SUM(L95:L106)</f>
        <v>4765330569496</v>
      </c>
      <c r="P94" s="50">
        <f>H94/100</f>
        <v>0</v>
      </c>
      <c r="Q94" s="120">
        <f>I94/100</f>
        <v>57123965914.199997</v>
      </c>
      <c r="R94" s="50">
        <f>J94/100</f>
        <v>0</v>
      </c>
      <c r="S94" s="120">
        <f>K94/100</f>
        <v>48451545952.120003</v>
      </c>
      <c r="T94" s="50">
        <f>P94-R94</f>
        <v>0</v>
      </c>
      <c r="U94" s="120">
        <f>Q94-S94</f>
        <v>8672419962.0799942</v>
      </c>
      <c r="V94" s="119"/>
    </row>
    <row r="95" spans="1:22" ht="30" customHeight="1" x14ac:dyDescent="0.3">
      <c r="A95" s="47"/>
      <c r="B95" s="46"/>
      <c r="C95" s="45"/>
      <c r="D95" s="44" t="s">
        <v>27</v>
      </c>
      <c r="E95" s="107"/>
      <c r="F95" s="63">
        <f>2038000000000+800000000000</f>
        <v>2838000000000</v>
      </c>
      <c r="G95" s="106"/>
      <c r="H95" s="100">
        <f>'[1]#1-1. 재무상태표 입력서식'!D285</f>
        <v>2638000000000</v>
      </c>
      <c r="I95" s="83"/>
      <c r="J95" s="100">
        <v>1438000000000</v>
      </c>
      <c r="K95" s="83"/>
      <c r="L95" s="104">
        <v>550000000000</v>
      </c>
      <c r="M95" s="112"/>
      <c r="P95" s="50">
        <f>H95/100</f>
        <v>26380000000</v>
      </c>
      <c r="Q95" s="50">
        <f>I95/100</f>
        <v>0</v>
      </c>
      <c r="R95" s="50">
        <f>J95/100</f>
        <v>14380000000</v>
      </c>
      <c r="S95" s="50">
        <f>K95/100</f>
        <v>0</v>
      </c>
      <c r="T95" s="50">
        <f>P95-R95</f>
        <v>12000000000</v>
      </c>
      <c r="U95" s="50">
        <f>Q95-S95</f>
        <v>0</v>
      </c>
    </row>
    <row r="96" spans="1:22" ht="30" customHeight="1" x14ac:dyDescent="0.3">
      <c r="A96" s="56"/>
      <c r="B96" s="46"/>
      <c r="C96" s="45"/>
      <c r="D96" s="44" t="s">
        <v>26</v>
      </c>
      <c r="E96" s="107"/>
      <c r="F96" s="28">
        <f>F95*H96/H95</f>
        <v>-514932931.75587571</v>
      </c>
      <c r="G96" s="106"/>
      <c r="H96" s="110">
        <f>'[1]#1-1. 재무상태표 입력서식'!D287</f>
        <v>-478644494</v>
      </c>
      <c r="I96" s="118"/>
      <c r="J96" s="110">
        <v>-253082766</v>
      </c>
      <c r="K96" s="118"/>
      <c r="L96" s="28">
        <v>-121861426</v>
      </c>
      <c r="M96" s="40"/>
      <c r="P96" s="50">
        <f>H96/100</f>
        <v>-4786444.9400000004</v>
      </c>
      <c r="Q96" s="50">
        <f>I96/100</f>
        <v>0</v>
      </c>
      <c r="R96" s="50">
        <f>J96/100</f>
        <v>-2530827.66</v>
      </c>
      <c r="S96" s="50">
        <f>K96/100</f>
        <v>0</v>
      </c>
      <c r="T96" s="50">
        <f>P96-R96</f>
        <v>-2255617.2800000003</v>
      </c>
      <c r="U96" s="50">
        <f>Q96-S96</f>
        <v>0</v>
      </c>
    </row>
    <row r="97" spans="1:23" ht="30" customHeight="1" x14ac:dyDescent="0.3">
      <c r="A97" s="47"/>
      <c r="B97" s="46"/>
      <c r="C97" s="45"/>
      <c r="D97" s="44" t="s">
        <v>25</v>
      </c>
      <c r="E97" s="107"/>
      <c r="F97" s="63">
        <v>1002226970000</v>
      </c>
      <c r="G97" s="106"/>
      <c r="H97" s="100">
        <f>'[1]#1-1. 재무상태표 입력서식'!D289</f>
        <v>759310245000</v>
      </c>
      <c r="I97" s="117"/>
      <c r="J97" s="100">
        <v>1422309320000</v>
      </c>
      <c r="K97" s="117"/>
      <c r="L97" s="104">
        <v>2159046185000</v>
      </c>
      <c r="M97" s="116"/>
      <c r="P97" s="50">
        <f>H97/100</f>
        <v>7593102450</v>
      </c>
      <c r="Q97" s="50">
        <f>I97/100</f>
        <v>0</v>
      </c>
      <c r="R97" s="50">
        <f>J97/100</f>
        <v>14223093200</v>
      </c>
      <c r="S97" s="50">
        <f>K97/100</f>
        <v>0</v>
      </c>
      <c r="T97" s="50">
        <f>P97-R97</f>
        <v>-6629990750</v>
      </c>
      <c r="U97" s="50">
        <f>Q97-S97</f>
        <v>0</v>
      </c>
    </row>
    <row r="98" spans="1:23" ht="30" hidden="1" customHeight="1" x14ac:dyDescent="0.3">
      <c r="A98" s="47"/>
      <c r="B98" s="46"/>
      <c r="C98" s="45"/>
      <c r="D98" s="44" t="s">
        <v>24</v>
      </c>
      <c r="E98" s="107"/>
      <c r="F98" s="28">
        <v>0</v>
      </c>
      <c r="G98" s="106"/>
      <c r="H98" s="70">
        <f>'[1]#1-1. 재무상태표 입력서식'!D291</f>
        <v>0</v>
      </c>
      <c r="I98" s="117"/>
      <c r="J98" s="70">
        <v>0</v>
      </c>
      <c r="K98" s="117"/>
      <c r="L98" s="104">
        <v>34800000000</v>
      </c>
      <c r="M98" s="116"/>
      <c r="P98" s="50">
        <f>H98/100</f>
        <v>0</v>
      </c>
      <c r="Q98" s="50">
        <f>I98/100</f>
        <v>0</v>
      </c>
      <c r="R98" s="50">
        <f>J98/100</f>
        <v>0</v>
      </c>
      <c r="S98" s="50">
        <f>K98/100</f>
        <v>0</v>
      </c>
      <c r="T98" s="50">
        <f>P98-R98</f>
        <v>0</v>
      </c>
      <c r="U98" s="50">
        <f>Q98-S98</f>
        <v>0</v>
      </c>
    </row>
    <row r="99" spans="1:23" ht="30" customHeight="1" x14ac:dyDescent="0.3">
      <c r="A99" s="47"/>
      <c r="B99" s="46"/>
      <c r="C99" s="45"/>
      <c r="D99" s="44" t="s">
        <v>23</v>
      </c>
      <c r="E99" s="107"/>
      <c r="F99" s="63">
        <f>432711261/2</f>
        <v>216355630.5</v>
      </c>
      <c r="G99" s="106"/>
      <c r="H99" s="100">
        <f>'[1]#1-1. 재무상태표 입력서식'!D294</f>
        <v>4396436465</v>
      </c>
      <c r="I99" s="117"/>
      <c r="J99" s="100">
        <v>1374273773</v>
      </c>
      <c r="K99" s="117"/>
      <c r="L99" s="104">
        <v>5796586980</v>
      </c>
      <c r="M99" s="116"/>
      <c r="P99" s="50">
        <f>H99/100</f>
        <v>43964364.649999999</v>
      </c>
      <c r="Q99" s="50">
        <f>I99/100</f>
        <v>0</v>
      </c>
      <c r="R99" s="50">
        <f>J99/100</f>
        <v>13742737.73</v>
      </c>
      <c r="S99" s="50">
        <f>K99/100</f>
        <v>0</v>
      </c>
      <c r="T99" s="50">
        <f>P99-R99</f>
        <v>30221626.919999998</v>
      </c>
      <c r="U99" s="50">
        <f>Q99-S99</f>
        <v>0</v>
      </c>
    </row>
    <row r="100" spans="1:23" ht="30" customHeight="1" x14ac:dyDescent="0.3">
      <c r="A100" s="115"/>
      <c r="B100" s="46"/>
      <c r="C100" s="45"/>
      <c r="D100" s="44" t="s">
        <v>22</v>
      </c>
      <c r="E100" s="107"/>
      <c r="F100" s="28">
        <f>-255792/2</f>
        <v>-127896</v>
      </c>
      <c r="G100" s="106"/>
      <c r="H100" s="110">
        <f>'[1]#1-1. 재무상태표 입력서식'!D297</f>
        <v>-13297310</v>
      </c>
      <c r="I100" s="113"/>
      <c r="J100" s="110">
        <v>-30593181</v>
      </c>
      <c r="K100" s="113"/>
      <c r="L100" s="28">
        <v>-371431790</v>
      </c>
      <c r="M100" s="114"/>
      <c r="P100" s="50">
        <f>H100/100</f>
        <v>-132973.1</v>
      </c>
      <c r="Q100" s="50">
        <f>I100/100</f>
        <v>0</v>
      </c>
      <c r="R100" s="50">
        <f>J100/100</f>
        <v>-305931.81</v>
      </c>
      <c r="S100" s="50">
        <f>K100/100</f>
        <v>0</v>
      </c>
      <c r="T100" s="50">
        <f>P100-R100</f>
        <v>172958.71</v>
      </c>
      <c r="U100" s="50">
        <f>Q100-S100</f>
        <v>0</v>
      </c>
    </row>
    <row r="101" spans="1:23" ht="30" customHeight="1" x14ac:dyDescent="0.3">
      <c r="A101" s="47"/>
      <c r="B101" s="46"/>
      <c r="C101" s="45"/>
      <c r="D101" s="44" t="s">
        <v>21</v>
      </c>
      <c r="E101" s="107"/>
      <c r="F101" s="63">
        <f>41963016627+9600000000</f>
        <v>51563016627</v>
      </c>
      <c r="G101" s="106"/>
      <c r="H101" s="100">
        <f>'[1]#1-1. 재무상태표 입력서식'!D299</f>
        <v>34667847537</v>
      </c>
      <c r="I101" s="105"/>
      <c r="J101" s="100">
        <v>65279313266</v>
      </c>
      <c r="K101" s="105"/>
      <c r="L101" s="104">
        <v>130571105408</v>
      </c>
      <c r="M101" s="108"/>
      <c r="P101" s="50">
        <f>H101/100</f>
        <v>346678475.37</v>
      </c>
      <c r="Q101" s="50">
        <f>I101/100</f>
        <v>0</v>
      </c>
      <c r="R101" s="50">
        <f>J101/100</f>
        <v>652793132.65999997</v>
      </c>
      <c r="S101" s="50">
        <f>K101/100</f>
        <v>0</v>
      </c>
      <c r="T101" s="50">
        <f>P101-R101</f>
        <v>-306114657.28999996</v>
      </c>
      <c r="U101" s="50">
        <f>Q101-S101</f>
        <v>0</v>
      </c>
    </row>
    <row r="102" spans="1:23" ht="30" customHeight="1" x14ac:dyDescent="0.3">
      <c r="A102" s="56"/>
      <c r="B102" s="46"/>
      <c r="C102" s="45"/>
      <c r="D102" s="44" t="s">
        <v>20</v>
      </c>
      <c r="E102" s="107"/>
      <c r="F102" s="63">
        <v>1229143645660</v>
      </c>
      <c r="G102" s="106"/>
      <c r="H102" s="76">
        <f>'[1]#1-1. 재무상태표 입력서식'!D302</f>
        <v>1176993879612</v>
      </c>
      <c r="I102" s="113"/>
      <c r="J102" s="76">
        <v>1146798398833</v>
      </c>
      <c r="K102" s="113"/>
      <c r="L102" s="104">
        <v>1059519539802</v>
      </c>
      <c r="M102" s="112"/>
      <c r="P102" s="50">
        <f>H102/100</f>
        <v>11769938796.120001</v>
      </c>
      <c r="Q102" s="50">
        <f>I102/100</f>
        <v>0</v>
      </c>
      <c r="R102" s="50">
        <f>J102/100</f>
        <v>11467983988.33</v>
      </c>
      <c r="S102" s="50">
        <f>K102/100</f>
        <v>0</v>
      </c>
      <c r="T102" s="50">
        <f>P102-R102</f>
        <v>301954807.79000092</v>
      </c>
      <c r="U102" s="50">
        <f>Q102-S102</f>
        <v>0</v>
      </c>
    </row>
    <row r="103" spans="1:23" ht="30" customHeight="1" x14ac:dyDescent="0.3">
      <c r="A103" s="47"/>
      <c r="B103" s="46"/>
      <c r="C103" s="45"/>
      <c r="D103" s="44" t="s">
        <v>19</v>
      </c>
      <c r="E103" s="107"/>
      <c r="F103" s="28">
        <f>F102*H103/H102</f>
        <v>-300908638.33674121</v>
      </c>
      <c r="G103" s="106"/>
      <c r="H103" s="110">
        <f>'[1]#1-1. 재무상태표 입력서식'!D313</f>
        <v>-288141770</v>
      </c>
      <c r="I103" s="111"/>
      <c r="J103" s="110">
        <v>-290831970</v>
      </c>
      <c r="K103" s="105"/>
      <c r="L103" s="28">
        <v>-319588370</v>
      </c>
      <c r="M103" s="109"/>
      <c r="P103" s="50">
        <f>H103/100</f>
        <v>-2881417.7</v>
      </c>
      <c r="Q103" s="50">
        <f>I103/100</f>
        <v>0</v>
      </c>
      <c r="R103" s="50">
        <f>J103/100</f>
        <v>-2908319.7</v>
      </c>
      <c r="S103" s="50">
        <f>K103/100</f>
        <v>0</v>
      </c>
      <c r="T103" s="50">
        <f>P103-R103</f>
        <v>26902</v>
      </c>
      <c r="U103" s="50">
        <f>Q103-S103</f>
        <v>0</v>
      </c>
    </row>
    <row r="104" spans="1:23" ht="30" customHeight="1" x14ac:dyDescent="0.3">
      <c r="A104" s="47"/>
      <c r="B104" s="46"/>
      <c r="C104" s="45"/>
      <c r="D104" s="44" t="s">
        <v>18</v>
      </c>
      <c r="E104" s="107"/>
      <c r="F104" s="63">
        <f>AVERAGE(J104:K104)</f>
        <v>30590261363</v>
      </c>
      <c r="G104" s="106"/>
      <c r="H104" s="100">
        <f>'[1]#1-1. 재무상태표 입력서식'!D315</f>
        <v>25130737065</v>
      </c>
      <c r="I104" s="105"/>
      <c r="J104" s="100">
        <v>30590261363</v>
      </c>
      <c r="K104" s="105"/>
      <c r="L104" s="104">
        <v>47671382894</v>
      </c>
      <c r="M104" s="108"/>
      <c r="P104" s="50">
        <f>H104/100</f>
        <v>251307370.65000001</v>
      </c>
      <c r="Q104" s="50">
        <f>I104/100</f>
        <v>0</v>
      </c>
      <c r="R104" s="50">
        <f>J104/100</f>
        <v>305902613.63</v>
      </c>
      <c r="S104" s="50">
        <f>K104/100</f>
        <v>0</v>
      </c>
      <c r="T104" s="50">
        <f>P104-R104</f>
        <v>-54595242.979999989</v>
      </c>
      <c r="U104" s="50">
        <f>Q104-S104</f>
        <v>0</v>
      </c>
    </row>
    <row r="105" spans="1:23" ht="30" customHeight="1" x14ac:dyDescent="0.3">
      <c r="A105" s="47"/>
      <c r="B105" s="46"/>
      <c r="C105" s="45"/>
      <c r="D105" s="44" t="s">
        <v>17</v>
      </c>
      <c r="E105" s="107"/>
      <c r="F105" s="63">
        <f>AVERAGE(J105:K105)</f>
        <v>66773509497</v>
      </c>
      <c r="G105" s="106"/>
      <c r="H105" s="100">
        <f>'[1]#1-1. 재무상태표 입력서식'!D317</f>
        <v>64170765258</v>
      </c>
      <c r="I105" s="99"/>
      <c r="J105" s="100">
        <v>66773509497</v>
      </c>
      <c r="K105" s="105"/>
      <c r="L105" s="104">
        <v>93558278127</v>
      </c>
      <c r="M105" s="103"/>
      <c r="P105" s="50">
        <f>H105/100</f>
        <v>641707652.58000004</v>
      </c>
      <c r="Q105" s="50">
        <f>I105/100</f>
        <v>0</v>
      </c>
      <c r="R105" s="50">
        <f>J105/100</f>
        <v>667735094.97000003</v>
      </c>
      <c r="S105" s="50">
        <f>K105/100</f>
        <v>0</v>
      </c>
      <c r="T105" s="50">
        <f>P105-R105</f>
        <v>-26027442.389999986</v>
      </c>
      <c r="U105" s="50">
        <f>Q105-S105</f>
        <v>0</v>
      </c>
    </row>
    <row r="106" spans="1:23" s="68" customFormat="1" ht="30" customHeight="1" x14ac:dyDescent="0.3">
      <c r="A106" s="75"/>
      <c r="B106" s="74"/>
      <c r="C106" s="67"/>
      <c r="D106" s="65" t="s">
        <v>16</v>
      </c>
      <c r="E106" s="102"/>
      <c r="F106" s="63">
        <v>674592331720</v>
      </c>
      <c r="G106" s="101"/>
      <c r="H106" s="100">
        <f>'[1]#1-1. 재무상태표 입력서식'!A319</f>
        <v>1010506764057</v>
      </c>
      <c r="I106" s="99"/>
      <c r="J106" s="100">
        <v>674604026397</v>
      </c>
      <c r="K106" s="99"/>
      <c r="L106" s="70">
        <f>ROUND(685180372870.796,0)</f>
        <v>685180372871</v>
      </c>
      <c r="M106" s="98"/>
      <c r="P106" s="50">
        <f>H106/100</f>
        <v>10105067640.57</v>
      </c>
      <c r="Q106" s="50">
        <f>I106/100</f>
        <v>0</v>
      </c>
      <c r="R106" s="50">
        <f>J106/100</f>
        <v>6746040263.9700003</v>
      </c>
      <c r="S106" s="50">
        <f>K106/100</f>
        <v>0</v>
      </c>
      <c r="T106" s="50">
        <f>P106-R106</f>
        <v>3359027376.5999994</v>
      </c>
      <c r="U106" s="50">
        <f>Q106-S106</f>
        <v>0</v>
      </c>
    </row>
    <row r="107" spans="1:23" s="68" customFormat="1" ht="30" customHeight="1" thickBot="1" x14ac:dyDescent="0.35">
      <c r="A107" s="97" t="s">
        <v>1</v>
      </c>
      <c r="B107" s="96" t="s">
        <v>15</v>
      </c>
      <c r="C107" s="96"/>
      <c r="D107" s="96"/>
      <c r="E107" s="95"/>
      <c r="F107" s="28"/>
      <c r="G107" s="94">
        <f>G82+G94</f>
        <v>6772705697263.4072</v>
      </c>
      <c r="H107" s="93"/>
      <c r="I107" s="94">
        <f>I82+I94</f>
        <v>6607231852413</v>
      </c>
      <c r="J107" s="93"/>
      <c r="K107" s="94">
        <f>K82+K94</f>
        <v>6253470171444</v>
      </c>
      <c r="L107" s="93"/>
      <c r="M107" s="92">
        <f>M82+M94</f>
        <v>5805282723992</v>
      </c>
      <c r="P107" s="50">
        <f>H107/100</f>
        <v>0</v>
      </c>
      <c r="Q107" s="23">
        <f>I107/100</f>
        <v>66072318524.129997</v>
      </c>
      <c r="R107" s="50">
        <f>J107/100</f>
        <v>0</v>
      </c>
      <c r="S107" s="23">
        <f>K107/100</f>
        <v>62534701714.440002</v>
      </c>
      <c r="T107" s="50">
        <f>P107-R107</f>
        <v>0</v>
      </c>
      <c r="U107" s="23">
        <f>Q107-S107</f>
        <v>3537616809.6899948</v>
      </c>
    </row>
    <row r="108" spans="1:23" s="68" customFormat="1" ht="30" customHeight="1" thickTop="1" x14ac:dyDescent="0.3">
      <c r="A108" s="91" t="s">
        <v>14</v>
      </c>
      <c r="B108" s="90"/>
      <c r="C108" s="90"/>
      <c r="D108" s="90"/>
      <c r="E108" s="89"/>
      <c r="F108" s="28"/>
      <c r="G108" s="88"/>
      <c r="H108" s="85"/>
      <c r="I108" s="83"/>
      <c r="J108" s="85"/>
      <c r="K108" s="83"/>
      <c r="L108" s="85"/>
      <c r="M108" s="81"/>
      <c r="P108" s="50">
        <f>H108/100</f>
        <v>0</v>
      </c>
      <c r="Q108" s="50">
        <f>I108/100</f>
        <v>0</v>
      </c>
      <c r="R108" s="50">
        <f>J108/100</f>
        <v>0</v>
      </c>
      <c r="S108" s="50">
        <f>K108/100</f>
        <v>0</v>
      </c>
      <c r="T108" s="50">
        <f>P108-R108</f>
        <v>0</v>
      </c>
      <c r="U108" s="50">
        <f>Q108-S108</f>
        <v>0</v>
      </c>
      <c r="W108" s="87"/>
    </row>
    <row r="109" spans="1:23" s="68" customFormat="1" ht="30" customHeight="1" x14ac:dyDescent="0.3">
      <c r="A109" s="80" t="s">
        <v>13</v>
      </c>
      <c r="B109" s="79" t="s">
        <v>12</v>
      </c>
      <c r="C109" s="79"/>
      <c r="D109" s="79"/>
      <c r="E109" s="73"/>
      <c r="F109" s="28"/>
      <c r="G109" s="83">
        <f>SUM(F110:F111)</f>
        <v>21936633795943</v>
      </c>
      <c r="H109" s="85"/>
      <c r="I109" s="86">
        <f>SUM(H110:H111)</f>
        <v>22278516874820</v>
      </c>
      <c r="J109" s="85"/>
      <c r="K109" s="83">
        <f>SUM(J110:J111)</f>
        <v>21000848151447</v>
      </c>
      <c r="L109" s="85"/>
      <c r="M109" s="81">
        <f>SUM(L110:L111)</f>
        <v>19659235225013</v>
      </c>
      <c r="P109" s="50">
        <f>H109/100</f>
        <v>0</v>
      </c>
      <c r="Q109" s="84">
        <f>I109/100</f>
        <v>222785168748.20001</v>
      </c>
      <c r="R109" s="50">
        <f>J109/100</f>
        <v>0</v>
      </c>
      <c r="S109" s="84">
        <f>K109/100</f>
        <v>210008481514.47</v>
      </c>
      <c r="T109" s="50">
        <f>P109-R109</f>
        <v>0</v>
      </c>
      <c r="U109" s="84">
        <f>Q109-S109</f>
        <v>12776687233.730011</v>
      </c>
    </row>
    <row r="110" spans="1:23" s="68" customFormat="1" ht="30" customHeight="1" x14ac:dyDescent="0.3">
      <c r="A110" s="75"/>
      <c r="B110" s="74"/>
      <c r="C110" s="67"/>
      <c r="D110" s="65" t="s">
        <v>11</v>
      </c>
      <c r="E110" s="73"/>
      <c r="F110" s="63">
        <f>21905627129603+29200000000</f>
        <v>21934827129603</v>
      </c>
      <c r="G110" s="72"/>
      <c r="H110" s="76">
        <f>'[1]#1-1. 재무상태표 입력서식'!D324</f>
        <v>22276710208480</v>
      </c>
      <c r="I110" s="83"/>
      <c r="J110" s="76">
        <v>20999041485107</v>
      </c>
      <c r="K110" s="83"/>
      <c r="L110" s="76">
        <v>19657428558673</v>
      </c>
      <c r="M110" s="81"/>
      <c r="P110" s="50">
        <f>H110/100</f>
        <v>222767102084.79999</v>
      </c>
      <c r="Q110" s="50">
        <f>I110/100</f>
        <v>0</v>
      </c>
      <c r="R110" s="50">
        <f>J110/100</f>
        <v>209990414851.07001</v>
      </c>
      <c r="S110" s="50">
        <f>K110/100</f>
        <v>0</v>
      </c>
      <c r="T110" s="50">
        <f>P110-R110</f>
        <v>12776687233.72998</v>
      </c>
      <c r="U110" s="50">
        <f>Q110-S110</f>
        <v>0</v>
      </c>
    </row>
    <row r="111" spans="1:23" s="68" customFormat="1" ht="30" customHeight="1" x14ac:dyDescent="0.3">
      <c r="A111" s="75"/>
      <c r="B111" s="74"/>
      <c r="C111" s="67"/>
      <c r="D111" s="65" t="s">
        <v>10</v>
      </c>
      <c r="E111" s="73"/>
      <c r="F111" s="63">
        <v>1806666340</v>
      </c>
      <c r="G111" s="72"/>
      <c r="H111" s="82">
        <f>'[1]#1-1. 재무상태표 입력서식'!D326</f>
        <v>1806666340</v>
      </c>
      <c r="I111" s="83"/>
      <c r="J111" s="82">
        <v>1806666340</v>
      </c>
      <c r="K111" s="83"/>
      <c r="L111" s="82">
        <v>1806666340</v>
      </c>
      <c r="M111" s="81"/>
      <c r="P111" s="50">
        <f>H111/100</f>
        <v>18066663.399999999</v>
      </c>
      <c r="Q111" s="50">
        <f>I111/100</f>
        <v>0</v>
      </c>
      <c r="R111" s="50">
        <f>J111/100</f>
        <v>18066663.399999999</v>
      </c>
      <c r="S111" s="50">
        <f>K111/100</f>
        <v>0</v>
      </c>
      <c r="T111" s="50">
        <f>P111-R111</f>
        <v>0</v>
      </c>
      <c r="U111" s="50">
        <f>Q111-S111</f>
        <v>0</v>
      </c>
    </row>
    <row r="112" spans="1:23" s="68" customFormat="1" ht="30" customHeight="1" x14ac:dyDescent="0.3">
      <c r="A112" s="80" t="s">
        <v>5</v>
      </c>
      <c r="B112" s="79" t="s">
        <v>9</v>
      </c>
      <c r="C112" s="79"/>
      <c r="D112" s="79"/>
      <c r="E112" s="73"/>
      <c r="F112" s="28"/>
      <c r="G112" s="71">
        <f>SUM(F113:F115)</f>
        <v>2154350448862</v>
      </c>
      <c r="H112" s="77"/>
      <c r="I112" s="78">
        <f>SUM(H113:H115)</f>
        <v>3231180568654</v>
      </c>
      <c r="J112" s="77"/>
      <c r="K112" s="71">
        <f>SUM(J113:J115)</f>
        <v>2154387079295</v>
      </c>
      <c r="L112" s="77"/>
      <c r="M112" s="69">
        <f>SUM(L113:L114)</f>
        <v>2146143481967</v>
      </c>
      <c r="P112" s="50">
        <f>H112/100</f>
        <v>0</v>
      </c>
      <c r="Q112" s="50">
        <f>I112/100</f>
        <v>32311805686.540001</v>
      </c>
      <c r="R112" s="50">
        <f>J112/100</f>
        <v>0</v>
      </c>
      <c r="S112" s="50">
        <f>K112/100</f>
        <v>21543870792.950001</v>
      </c>
      <c r="T112" s="50">
        <f>P112-R112</f>
        <v>0</v>
      </c>
      <c r="U112" s="50">
        <f>Q112-S112</f>
        <v>10767934893.59</v>
      </c>
    </row>
    <row r="113" spans="1:22" s="68" customFormat="1" ht="30" customHeight="1" x14ac:dyDescent="0.3">
      <c r="A113" s="75"/>
      <c r="B113" s="74"/>
      <c r="C113" s="67"/>
      <c r="D113" s="65" t="s">
        <v>8</v>
      </c>
      <c r="E113" s="73"/>
      <c r="F113" s="63">
        <v>44255600</v>
      </c>
      <c r="G113" s="72"/>
      <c r="H113" s="76">
        <f>'[1]#1-1. 재무상태표 입력서식'!D329</f>
        <v>70610560</v>
      </c>
      <c r="I113" s="71"/>
      <c r="J113" s="76">
        <v>44255600</v>
      </c>
      <c r="K113" s="71"/>
      <c r="L113" s="76"/>
      <c r="M113" s="69"/>
      <c r="P113" s="50">
        <f>H113/100</f>
        <v>706105.6</v>
      </c>
      <c r="Q113" s="50">
        <f>I113/100</f>
        <v>0</v>
      </c>
      <c r="R113" s="50">
        <f>J113/100</f>
        <v>442556</v>
      </c>
      <c r="S113" s="50">
        <f>K113/100</f>
        <v>0</v>
      </c>
      <c r="T113" s="50">
        <f>P113-R113</f>
        <v>263549.59999999998</v>
      </c>
      <c r="U113" s="50">
        <f>Q113-S113</f>
        <v>0</v>
      </c>
    </row>
    <row r="114" spans="1:22" s="68" customFormat="1" ht="30" customHeight="1" x14ac:dyDescent="0.3">
      <c r="A114" s="75"/>
      <c r="B114" s="74"/>
      <c r="C114" s="67"/>
      <c r="D114" s="65" t="s">
        <v>7</v>
      </c>
      <c r="E114" s="73"/>
      <c r="F114" s="63">
        <v>2154305856152</v>
      </c>
      <c r="G114" s="72"/>
      <c r="H114" s="70">
        <f>'[1]#1-1. 재무상태표 입력서식'!D331</f>
        <v>3231108947502</v>
      </c>
      <c r="I114" s="71"/>
      <c r="J114" s="70">
        <v>2154342486585</v>
      </c>
      <c r="K114" s="71"/>
      <c r="L114" s="70">
        <v>2146143481967</v>
      </c>
      <c r="M114" s="69"/>
      <c r="P114" s="50">
        <f>H114/100</f>
        <v>32311089475.02</v>
      </c>
      <c r="Q114" s="50">
        <f>I114/100</f>
        <v>0</v>
      </c>
      <c r="R114" s="50">
        <f>J114/100</f>
        <v>21543424865.849998</v>
      </c>
      <c r="S114" s="50">
        <f>K114/100</f>
        <v>0</v>
      </c>
      <c r="T114" s="50">
        <f>P114-R114</f>
        <v>10767664609.170002</v>
      </c>
      <c r="U114" s="50">
        <f>Q114-S114</f>
        <v>0</v>
      </c>
    </row>
    <row r="115" spans="1:22" ht="30" customHeight="1" x14ac:dyDescent="0.3">
      <c r="A115" s="47"/>
      <c r="B115" s="67"/>
      <c r="C115" s="66"/>
      <c r="D115" s="65" t="s">
        <v>6</v>
      </c>
      <c r="E115" s="64"/>
      <c r="F115" s="63">
        <v>337110</v>
      </c>
      <c r="G115" s="62"/>
      <c r="H115" s="61">
        <f>'[1]#1-1. 재무상태표 입력서식'!D333</f>
        <v>1010592</v>
      </c>
      <c r="I115" s="60"/>
      <c r="J115" s="61">
        <v>337110</v>
      </c>
      <c r="K115" s="60"/>
      <c r="L115" s="59">
        <v>0</v>
      </c>
      <c r="M115" s="58"/>
      <c r="O115" s="57"/>
      <c r="P115" s="50">
        <f>H115/100</f>
        <v>10105.92</v>
      </c>
      <c r="Q115" s="50">
        <f>I115/100</f>
        <v>0</v>
      </c>
      <c r="R115" s="50">
        <f>J115/100</f>
        <v>3371.1</v>
      </c>
      <c r="S115" s="50">
        <f>K115/100</f>
        <v>0</v>
      </c>
      <c r="T115" s="50">
        <f>P115-R115</f>
        <v>6734.82</v>
      </c>
      <c r="U115" s="50">
        <f>Q115-S115</f>
        <v>0</v>
      </c>
    </row>
    <row r="116" spans="1:22" ht="30" customHeight="1" x14ac:dyDescent="0.3">
      <c r="A116" s="56" t="s">
        <v>5</v>
      </c>
      <c r="B116" s="55" t="s">
        <v>4</v>
      </c>
      <c r="C116" s="55"/>
      <c r="D116" s="55"/>
      <c r="E116" s="43"/>
      <c r="F116" s="28"/>
      <c r="G116" s="54">
        <f>F117</f>
        <v>-17078979622063</v>
      </c>
      <c r="H116" s="53"/>
      <c r="I116" s="54">
        <f>H117</f>
        <v>-17032881747341</v>
      </c>
      <c r="J116" s="53"/>
      <c r="K116" s="54">
        <f>J117</f>
        <v>-16068441362380</v>
      </c>
      <c r="L116" s="53"/>
      <c r="M116" s="52">
        <f>L117</f>
        <v>-14368237531598</v>
      </c>
      <c r="O116" s="51"/>
      <c r="P116" s="50">
        <f>H116/100</f>
        <v>0</v>
      </c>
      <c r="Q116" s="49">
        <f>I116/100</f>
        <v>-170328817473.41</v>
      </c>
      <c r="R116" s="50">
        <f>J116/100</f>
        <v>0</v>
      </c>
      <c r="S116" s="49">
        <f>K116/100</f>
        <v>-160684413623.79999</v>
      </c>
      <c r="T116" s="50">
        <f>P116-R116</f>
        <v>0</v>
      </c>
      <c r="U116" s="49">
        <f>Q116-S116</f>
        <v>-9644403849.6100159</v>
      </c>
      <c r="V116" s="48"/>
    </row>
    <row r="117" spans="1:22" ht="30" customHeight="1" x14ac:dyDescent="0.3">
      <c r="A117" s="47"/>
      <c r="B117" s="46"/>
      <c r="C117" s="45"/>
      <c r="D117" s="44" t="s">
        <v>3</v>
      </c>
      <c r="E117" s="43"/>
      <c r="F117" s="28">
        <f>-16555579622063-523400000000</f>
        <v>-17078979622063</v>
      </c>
      <c r="G117" s="42"/>
      <c r="H117" s="28">
        <f>'[1]#1-1. 재무상태표 입력서식'!D335</f>
        <v>-17032881747341</v>
      </c>
      <c r="I117" s="41"/>
      <c r="J117" s="28">
        <v>-16068441362380</v>
      </c>
      <c r="K117" s="41"/>
      <c r="L117" s="28">
        <v>-14368237531598</v>
      </c>
      <c r="M117" s="40"/>
      <c r="O117" s="39"/>
      <c r="P117" s="24">
        <f>H117/100</f>
        <v>-170328817473.41</v>
      </c>
      <c r="Q117" s="32"/>
      <c r="R117" s="24">
        <f>J117/100</f>
        <v>-160684413623.79999</v>
      </c>
      <c r="S117" s="32"/>
      <c r="T117" s="24">
        <f>P117-R117</f>
        <v>-9644403849.6100159</v>
      </c>
      <c r="U117" s="24">
        <f>Q117-S117</f>
        <v>0</v>
      </c>
    </row>
    <row r="118" spans="1:22" ht="30" customHeight="1" thickBot="1" x14ac:dyDescent="0.35">
      <c r="A118" s="38" t="s">
        <v>1</v>
      </c>
      <c r="B118" s="37" t="s">
        <v>2</v>
      </c>
      <c r="C118" s="37"/>
      <c r="D118" s="37"/>
      <c r="E118" s="36"/>
      <c r="F118" s="28"/>
      <c r="G118" s="35">
        <f>G109+G112+G116</f>
        <v>7012004622742</v>
      </c>
      <c r="H118" s="34"/>
      <c r="I118" s="35">
        <f>I109+I112+I116</f>
        <v>8476815696133</v>
      </c>
      <c r="J118" s="34"/>
      <c r="K118" s="35">
        <f>K109+K112+K116</f>
        <v>7086793868362</v>
      </c>
      <c r="L118" s="34"/>
      <c r="M118" s="33">
        <f>SUM(M109+M112+M116)</f>
        <v>7437141175382</v>
      </c>
      <c r="O118" s="32"/>
      <c r="P118" s="24">
        <f>H118/100</f>
        <v>0</v>
      </c>
      <c r="Q118" s="23">
        <f>I118/100</f>
        <v>84768156961.330002</v>
      </c>
      <c r="R118" s="24">
        <f>J118/100</f>
        <v>0</v>
      </c>
      <c r="S118" s="23">
        <f>K118/100</f>
        <v>70867938683.619995</v>
      </c>
      <c r="T118" s="24">
        <f>L118/100</f>
        <v>0</v>
      </c>
      <c r="U118" s="23">
        <f>M118/100</f>
        <v>74371411753.820007</v>
      </c>
    </row>
    <row r="119" spans="1:22" ht="30" customHeight="1" thickTop="1" thickBot="1" x14ac:dyDescent="0.35">
      <c r="A119" s="31" t="s">
        <v>1</v>
      </c>
      <c r="B119" s="30" t="s">
        <v>0</v>
      </c>
      <c r="C119" s="30"/>
      <c r="D119" s="30"/>
      <c r="E119" s="29"/>
      <c r="F119" s="28"/>
      <c r="G119" s="27">
        <f>G107+G118</f>
        <v>13784710320005.406</v>
      </c>
      <c r="H119" s="26"/>
      <c r="I119" s="27">
        <f>I107+I118</f>
        <v>15084047548546</v>
      </c>
      <c r="J119" s="26"/>
      <c r="K119" s="27">
        <f>K107+K118</f>
        <v>13340264039806</v>
      </c>
      <c r="L119" s="26"/>
      <c r="M119" s="25">
        <f>M107+M118</f>
        <v>13242423899374</v>
      </c>
      <c r="P119" s="24">
        <f>H119/100</f>
        <v>0</v>
      </c>
      <c r="Q119" s="23">
        <f>I119/100</f>
        <v>150840475485.45999</v>
      </c>
      <c r="R119" s="24">
        <f>J119/100</f>
        <v>0</v>
      </c>
      <c r="S119" s="23">
        <f>K119/100</f>
        <v>133402640398.06</v>
      </c>
      <c r="T119" s="24">
        <f>L119/100</f>
        <v>0</v>
      </c>
      <c r="U119" s="23">
        <f>M119/100</f>
        <v>132424238993.74001</v>
      </c>
    </row>
    <row r="120" spans="1:22" ht="18.75" x14ac:dyDescent="0.3">
      <c r="A120" s="22"/>
      <c r="B120" s="21"/>
      <c r="C120" s="20"/>
      <c r="D120" s="19"/>
      <c r="E120" s="17"/>
      <c r="F120" s="17"/>
      <c r="G120" s="16"/>
      <c r="H120" s="18"/>
      <c r="I120" s="17"/>
    </row>
    <row r="121" spans="1:22" hidden="1" x14ac:dyDescent="0.25">
      <c r="A121" s="6"/>
      <c r="B121" s="6"/>
      <c r="C121" s="7"/>
      <c r="D121" s="6"/>
      <c r="E121" s="5"/>
      <c r="F121" s="5"/>
      <c r="G121" s="16">
        <f>G80-G119</f>
        <v>33810139008.59375</v>
      </c>
      <c r="H121" s="5"/>
      <c r="I121" s="15" t="b">
        <f>I80=I119</f>
        <v>1</v>
      </c>
      <c r="J121" s="10"/>
      <c r="K121" s="15" t="b">
        <f>K80=K119</f>
        <v>1</v>
      </c>
      <c r="L121" s="10"/>
      <c r="M121" s="15" t="b">
        <f>M80=M119</f>
        <v>1</v>
      </c>
      <c r="N121" s="10"/>
      <c r="O121" s="14"/>
    </row>
    <row r="122" spans="1:22" ht="18.75" hidden="1" x14ac:dyDescent="0.25">
      <c r="A122" s="6"/>
      <c r="B122" s="6"/>
      <c r="C122" s="7"/>
      <c r="D122" s="13"/>
      <c r="E122" s="5"/>
      <c r="F122" s="5"/>
      <c r="G122" s="5"/>
      <c r="H122" s="5"/>
      <c r="I122" s="9"/>
      <c r="J122" s="10"/>
      <c r="K122" s="10"/>
      <c r="L122" s="10"/>
      <c r="M122" s="11"/>
      <c r="N122" s="10"/>
    </row>
    <row r="123" spans="1:22" ht="18.75" hidden="1" x14ac:dyDescent="0.25">
      <c r="A123" s="6"/>
      <c r="B123" s="6"/>
      <c r="C123" s="7"/>
      <c r="D123" s="6"/>
      <c r="E123" s="5"/>
      <c r="F123" s="5"/>
      <c r="G123" s="5"/>
      <c r="H123" s="5"/>
      <c r="I123" s="9">
        <f>I80-I119</f>
        <v>0</v>
      </c>
      <c r="J123" s="10"/>
      <c r="K123" s="10"/>
      <c r="L123" s="10"/>
      <c r="M123" s="11"/>
      <c r="N123" s="10"/>
    </row>
    <row r="124" spans="1:22" ht="18.75" hidden="1" x14ac:dyDescent="0.25">
      <c r="A124" s="6"/>
      <c r="B124" s="6"/>
      <c r="C124" s="7"/>
      <c r="D124" s="6"/>
      <c r="E124" s="5"/>
      <c r="F124" s="5"/>
      <c r="G124" s="5"/>
      <c r="H124" s="5"/>
      <c r="I124" s="12" t="b">
        <f>I80=I119</f>
        <v>1</v>
      </c>
      <c r="J124" s="10"/>
      <c r="K124" s="10" t="b">
        <f>K80=K119</f>
        <v>1</v>
      </c>
      <c r="L124" s="10"/>
      <c r="M124" s="11"/>
      <c r="N124" s="10"/>
    </row>
    <row r="125" spans="1:22" ht="18.75" hidden="1" x14ac:dyDescent="0.25">
      <c r="A125" s="6"/>
      <c r="B125" s="6"/>
      <c r="C125" s="7"/>
      <c r="D125" s="6"/>
      <c r="E125" s="5"/>
      <c r="F125" s="5"/>
      <c r="G125" s="5"/>
      <c r="H125" s="5"/>
      <c r="I125" s="12"/>
      <c r="J125" s="10"/>
      <c r="K125" s="10"/>
      <c r="L125" s="10"/>
      <c r="M125" s="11"/>
      <c r="N125" s="10"/>
    </row>
    <row r="126" spans="1:22" ht="18.75" hidden="1" x14ac:dyDescent="0.25">
      <c r="A126" s="6"/>
      <c r="B126" s="6"/>
      <c r="C126" s="7"/>
      <c r="D126" s="6"/>
      <c r="E126" s="5"/>
      <c r="F126" s="5"/>
      <c r="G126" s="5"/>
      <c r="H126" s="5"/>
      <c r="I126" s="9">
        <f>I80-I119</f>
        <v>0</v>
      </c>
    </row>
    <row r="127" spans="1:22" ht="18.75" hidden="1" x14ac:dyDescent="0.25">
      <c r="A127" s="6"/>
      <c r="B127" s="6"/>
      <c r="C127" s="7"/>
      <c r="D127" s="6"/>
      <c r="E127" s="5"/>
      <c r="F127" s="5"/>
      <c r="G127" s="5"/>
      <c r="H127" s="5"/>
      <c r="I127" s="5"/>
    </row>
    <row r="128" spans="1:22" ht="18.75" hidden="1" x14ac:dyDescent="0.25">
      <c r="A128" s="6"/>
      <c r="B128" s="6"/>
      <c r="C128" s="7"/>
      <c r="D128" s="6"/>
      <c r="E128" s="5"/>
      <c r="F128" s="5"/>
      <c r="G128" s="5"/>
      <c r="H128" s="5"/>
      <c r="I128" s="5"/>
    </row>
    <row r="129" spans="1:9" ht="18.75" hidden="1" x14ac:dyDescent="0.25">
      <c r="A129" s="6"/>
      <c r="B129" s="6"/>
      <c r="C129" s="7"/>
      <c r="D129" s="6"/>
      <c r="E129" s="5"/>
      <c r="F129" s="5"/>
      <c r="G129" s="5"/>
      <c r="H129" s="5"/>
      <c r="I129" s="5"/>
    </row>
    <row r="130" spans="1:9" ht="18.75" hidden="1" x14ac:dyDescent="0.25">
      <c r="A130" s="8"/>
      <c r="B130" s="6"/>
      <c r="C130" s="7"/>
      <c r="D130" s="6"/>
      <c r="E130" s="5"/>
      <c r="F130" s="5"/>
      <c r="G130" s="5"/>
      <c r="H130" s="5"/>
      <c r="I130" s="5"/>
    </row>
    <row r="131" spans="1:9" ht="18.75" x14ac:dyDescent="0.25">
      <c r="A131" s="8"/>
      <c r="B131" s="6"/>
      <c r="C131" s="7"/>
      <c r="D131" s="6"/>
      <c r="E131" s="5"/>
      <c r="F131" s="5"/>
      <c r="G131" s="5"/>
      <c r="H131" s="5"/>
      <c r="I131" s="5"/>
    </row>
    <row r="132" spans="1:9" ht="18.75" x14ac:dyDescent="0.25">
      <c r="A132" s="8"/>
      <c r="B132" s="6"/>
      <c r="C132" s="7"/>
      <c r="D132" s="6"/>
      <c r="E132" s="5"/>
      <c r="F132" s="5"/>
      <c r="G132" s="5"/>
      <c r="H132" s="5"/>
      <c r="I132" s="5"/>
    </row>
    <row r="133" spans="1:9" ht="18.75" x14ac:dyDescent="0.25">
      <c r="A133" s="8"/>
      <c r="B133" s="6"/>
      <c r="C133" s="7"/>
      <c r="D133" s="6"/>
      <c r="E133" s="5"/>
      <c r="F133" s="5"/>
      <c r="G133" s="5"/>
      <c r="H133" s="5"/>
      <c r="I133" s="5"/>
    </row>
    <row r="134" spans="1:9" ht="18.75" x14ac:dyDescent="0.25">
      <c r="A134" s="8"/>
      <c r="B134" s="6"/>
      <c r="C134" s="7"/>
      <c r="D134" s="6"/>
      <c r="E134" s="5"/>
      <c r="F134" s="5"/>
      <c r="G134" s="5"/>
      <c r="H134" s="5"/>
      <c r="I134" s="5"/>
    </row>
    <row r="135" spans="1:9" ht="18.75" x14ac:dyDescent="0.25">
      <c r="A135" s="8"/>
      <c r="B135" s="6"/>
      <c r="C135" s="7"/>
      <c r="D135" s="6"/>
      <c r="E135" s="5"/>
      <c r="F135" s="5"/>
      <c r="G135" s="5"/>
      <c r="H135" s="5"/>
      <c r="I135" s="5"/>
    </row>
    <row r="136" spans="1:9" ht="18.75" x14ac:dyDescent="0.25">
      <c r="A136" s="8"/>
      <c r="B136" s="6"/>
      <c r="C136" s="7"/>
      <c r="D136" s="6"/>
      <c r="E136" s="5"/>
      <c r="F136" s="5"/>
      <c r="G136" s="5"/>
      <c r="H136" s="5"/>
      <c r="I136" s="5"/>
    </row>
    <row r="137" spans="1:9" ht="18.75" x14ac:dyDescent="0.25">
      <c r="A137" s="8"/>
      <c r="B137" s="6"/>
      <c r="C137" s="7"/>
      <c r="D137" s="6"/>
      <c r="E137" s="5"/>
      <c r="F137" s="5"/>
      <c r="G137" s="5"/>
      <c r="H137" s="5"/>
      <c r="I137" s="5"/>
    </row>
    <row r="138" spans="1:9" ht="18.75" x14ac:dyDescent="0.25">
      <c r="A138" s="8"/>
      <c r="B138" s="6"/>
      <c r="C138" s="7"/>
      <c r="D138" s="6"/>
      <c r="E138" s="5"/>
      <c r="F138" s="5"/>
      <c r="G138" s="5"/>
      <c r="H138" s="5"/>
      <c r="I138" s="5"/>
    </row>
    <row r="139" spans="1:9" ht="18.75" x14ac:dyDescent="0.25">
      <c r="A139" s="8"/>
      <c r="B139" s="6"/>
      <c r="C139" s="7"/>
      <c r="D139" s="6"/>
      <c r="E139" s="5"/>
      <c r="F139" s="5"/>
      <c r="G139" s="5"/>
      <c r="H139" s="5"/>
      <c r="I139" s="5"/>
    </row>
    <row r="140" spans="1:9" ht="18.75" x14ac:dyDescent="0.25">
      <c r="A140" s="8"/>
      <c r="B140" s="6"/>
      <c r="C140" s="7"/>
      <c r="D140" s="6"/>
      <c r="E140" s="5"/>
      <c r="F140" s="5"/>
      <c r="G140" s="5"/>
      <c r="H140" s="5"/>
      <c r="I140" s="5"/>
    </row>
    <row r="141" spans="1:9" ht="18.75" x14ac:dyDescent="0.25">
      <c r="A141" s="8"/>
      <c r="B141" s="6"/>
      <c r="C141" s="7"/>
      <c r="D141" s="6"/>
      <c r="E141" s="5"/>
      <c r="F141" s="5"/>
      <c r="G141" s="5"/>
      <c r="H141" s="5"/>
      <c r="I141" s="5"/>
    </row>
    <row r="142" spans="1:9" ht="18.75" x14ac:dyDescent="0.25">
      <c r="A142" s="8"/>
      <c r="B142" s="6"/>
      <c r="C142" s="7"/>
      <c r="D142" s="6"/>
      <c r="E142" s="5"/>
      <c r="F142" s="5"/>
      <c r="G142" s="5"/>
      <c r="H142" s="5"/>
      <c r="I142" s="5"/>
    </row>
    <row r="143" spans="1:9" ht="18.75" x14ac:dyDescent="0.25">
      <c r="A143" s="8"/>
      <c r="B143" s="6"/>
      <c r="C143" s="7"/>
      <c r="D143" s="6"/>
      <c r="E143" s="5"/>
      <c r="F143" s="5"/>
      <c r="G143" s="5"/>
      <c r="H143" s="5"/>
      <c r="I143" s="5"/>
    </row>
    <row r="144" spans="1:9" ht="18.75" x14ac:dyDescent="0.25">
      <c r="A144" s="8"/>
      <c r="B144" s="6"/>
      <c r="C144" s="7"/>
      <c r="D144" s="6"/>
      <c r="E144" s="5"/>
      <c r="F144" s="5"/>
      <c r="G144" s="5"/>
      <c r="H144" s="5"/>
      <c r="I144" s="5"/>
    </row>
    <row r="145" spans="1:9" ht="18.75" x14ac:dyDescent="0.25">
      <c r="A145" s="8"/>
      <c r="B145" s="6"/>
      <c r="C145" s="7"/>
      <c r="D145" s="6"/>
      <c r="E145" s="5"/>
      <c r="F145" s="5"/>
      <c r="G145" s="5"/>
      <c r="H145" s="5"/>
      <c r="I145" s="5"/>
    </row>
    <row r="146" spans="1:9" ht="18.75" x14ac:dyDescent="0.25">
      <c r="A146" s="8"/>
      <c r="B146" s="6"/>
      <c r="C146" s="7"/>
      <c r="D146" s="6"/>
      <c r="E146" s="5"/>
      <c r="F146" s="5"/>
      <c r="G146" s="5"/>
      <c r="H146" s="5"/>
      <c r="I146" s="5"/>
    </row>
    <row r="147" spans="1:9" ht="18.75" x14ac:dyDescent="0.25">
      <c r="A147" s="8"/>
      <c r="B147" s="6"/>
      <c r="C147" s="7"/>
      <c r="D147" s="6"/>
      <c r="E147" s="5"/>
      <c r="F147" s="5"/>
      <c r="G147" s="5"/>
      <c r="H147" s="5"/>
      <c r="I147" s="5"/>
    </row>
    <row r="148" spans="1:9" ht="18.75" x14ac:dyDescent="0.25">
      <c r="A148" s="8"/>
      <c r="B148" s="6"/>
      <c r="C148" s="7"/>
      <c r="D148" s="6"/>
      <c r="E148" s="5"/>
      <c r="F148" s="5"/>
      <c r="G148" s="5"/>
      <c r="H148" s="5"/>
      <c r="I148" s="5"/>
    </row>
    <row r="149" spans="1:9" ht="18.75" x14ac:dyDescent="0.25">
      <c r="A149" s="8"/>
      <c r="B149" s="6"/>
      <c r="C149" s="7"/>
      <c r="D149" s="6"/>
      <c r="E149" s="5"/>
      <c r="F149" s="5"/>
      <c r="G149" s="5"/>
      <c r="H149" s="5"/>
      <c r="I149" s="5"/>
    </row>
    <row r="150" spans="1:9" ht="18.75" x14ac:dyDescent="0.25">
      <c r="A150" s="8"/>
      <c r="B150" s="6"/>
      <c r="C150" s="7"/>
      <c r="D150" s="6"/>
      <c r="E150" s="5"/>
      <c r="F150" s="5"/>
      <c r="G150" s="5"/>
      <c r="H150" s="5"/>
      <c r="I150" s="5"/>
    </row>
    <row r="151" spans="1:9" ht="18.75" x14ac:dyDescent="0.25">
      <c r="A151" s="8"/>
      <c r="B151" s="6"/>
      <c r="C151" s="7"/>
      <c r="D151" s="6"/>
      <c r="E151" s="5"/>
      <c r="F151" s="5"/>
      <c r="G151" s="5"/>
      <c r="H151" s="5"/>
      <c r="I151" s="5"/>
    </row>
    <row r="152" spans="1:9" ht="18.75" x14ac:dyDescent="0.25">
      <c r="A152" s="8"/>
      <c r="B152" s="6"/>
      <c r="C152" s="7"/>
      <c r="D152" s="6"/>
      <c r="E152" s="5"/>
      <c r="F152" s="5"/>
      <c r="G152" s="5"/>
      <c r="H152" s="5"/>
      <c r="I152" s="5"/>
    </row>
    <row r="153" spans="1:9" ht="18.75" x14ac:dyDescent="0.25">
      <c r="A153" s="8"/>
      <c r="B153" s="6"/>
      <c r="C153" s="7"/>
      <c r="D153" s="6"/>
      <c r="E153" s="5"/>
      <c r="F153" s="5"/>
      <c r="G153" s="5"/>
      <c r="H153" s="5"/>
      <c r="I153" s="5"/>
    </row>
    <row r="154" spans="1:9" ht="18.75" x14ac:dyDescent="0.25">
      <c r="A154" s="8"/>
      <c r="B154" s="6"/>
      <c r="C154" s="7"/>
      <c r="D154" s="6"/>
      <c r="E154" s="5"/>
      <c r="F154" s="5"/>
      <c r="G154" s="5"/>
      <c r="H154" s="5"/>
      <c r="I154" s="5"/>
    </row>
    <row r="155" spans="1:9" ht="18.75" x14ac:dyDescent="0.25">
      <c r="A155" s="8"/>
      <c r="B155" s="6"/>
      <c r="C155" s="7"/>
      <c r="D155" s="6"/>
      <c r="E155" s="5"/>
      <c r="F155" s="5"/>
      <c r="G155" s="5"/>
      <c r="H155" s="5"/>
      <c r="I155" s="5"/>
    </row>
    <row r="156" spans="1:9" ht="18.75" x14ac:dyDescent="0.25">
      <c r="A156" s="8"/>
      <c r="B156" s="6"/>
      <c r="C156" s="7"/>
      <c r="D156" s="6"/>
      <c r="E156" s="5"/>
      <c r="F156" s="5"/>
      <c r="G156" s="5"/>
      <c r="H156" s="5"/>
      <c r="I156" s="5"/>
    </row>
    <row r="157" spans="1:9" ht="18.75" x14ac:dyDescent="0.25">
      <c r="A157" s="8"/>
      <c r="B157" s="6"/>
      <c r="C157" s="7"/>
      <c r="D157" s="6"/>
      <c r="E157" s="5"/>
      <c r="F157" s="5"/>
      <c r="G157" s="5"/>
      <c r="H157" s="5"/>
      <c r="I157" s="5"/>
    </row>
    <row r="158" spans="1:9" ht="18.75" x14ac:dyDescent="0.25">
      <c r="A158" s="8"/>
      <c r="B158" s="6"/>
      <c r="C158" s="7"/>
      <c r="D158" s="6"/>
      <c r="E158" s="5"/>
      <c r="F158" s="5"/>
      <c r="G158" s="5"/>
      <c r="H158" s="5"/>
      <c r="I158" s="5"/>
    </row>
    <row r="159" spans="1:9" ht="18.75" x14ac:dyDescent="0.25">
      <c r="A159" s="8"/>
      <c r="B159" s="6"/>
      <c r="C159" s="7"/>
      <c r="D159" s="6"/>
      <c r="E159" s="5"/>
      <c r="F159" s="5"/>
      <c r="G159" s="5"/>
      <c r="H159" s="5"/>
      <c r="I159" s="5"/>
    </row>
    <row r="160" spans="1:9" ht="18.75" x14ac:dyDescent="0.25">
      <c r="A160" s="8"/>
      <c r="B160" s="6"/>
      <c r="C160" s="7"/>
      <c r="D160" s="6"/>
      <c r="E160" s="5"/>
      <c r="F160" s="5"/>
      <c r="G160" s="5"/>
      <c r="H160" s="5"/>
      <c r="I160" s="5"/>
    </row>
    <row r="161" spans="1:9" ht="18.75" x14ac:dyDescent="0.25">
      <c r="A161" s="8"/>
      <c r="B161" s="6"/>
      <c r="C161" s="7"/>
      <c r="D161" s="6"/>
      <c r="E161" s="5"/>
      <c r="F161" s="5"/>
      <c r="G161" s="5"/>
      <c r="H161" s="5"/>
      <c r="I161" s="5"/>
    </row>
    <row r="162" spans="1:9" ht="18.75" x14ac:dyDescent="0.25">
      <c r="A162" s="8"/>
      <c r="B162" s="6"/>
      <c r="C162" s="7"/>
      <c r="D162" s="6"/>
      <c r="E162" s="5"/>
      <c r="F162" s="5"/>
      <c r="G162" s="5"/>
      <c r="H162" s="5"/>
      <c r="I162" s="5"/>
    </row>
    <row r="163" spans="1:9" ht="18.75" x14ac:dyDescent="0.25">
      <c r="A163" s="8"/>
      <c r="B163" s="6"/>
      <c r="C163" s="7"/>
      <c r="D163" s="6"/>
      <c r="E163" s="5"/>
      <c r="F163" s="5"/>
      <c r="G163" s="5"/>
      <c r="H163" s="5"/>
      <c r="I163" s="5"/>
    </row>
    <row r="164" spans="1:9" ht="18.75" x14ac:dyDescent="0.25">
      <c r="A164" s="8"/>
      <c r="B164" s="6"/>
      <c r="C164" s="7"/>
      <c r="D164" s="6"/>
      <c r="E164" s="5"/>
      <c r="F164" s="5"/>
      <c r="G164" s="5"/>
      <c r="H164" s="5"/>
      <c r="I164" s="5"/>
    </row>
    <row r="165" spans="1:9" ht="18.75" x14ac:dyDescent="0.25">
      <c r="A165" s="8"/>
      <c r="B165" s="6"/>
      <c r="C165" s="7"/>
      <c r="D165" s="6"/>
      <c r="E165" s="5"/>
      <c r="F165" s="5"/>
      <c r="G165" s="5"/>
      <c r="H165" s="5"/>
      <c r="I165" s="5"/>
    </row>
    <row r="166" spans="1:9" ht="18.75" x14ac:dyDescent="0.25">
      <c r="A166" s="8"/>
      <c r="B166" s="6"/>
      <c r="C166" s="7"/>
      <c r="D166" s="6"/>
      <c r="E166" s="5"/>
      <c r="F166" s="5"/>
      <c r="G166" s="5"/>
      <c r="H166" s="5"/>
      <c r="I166" s="5"/>
    </row>
    <row r="167" spans="1:9" ht="18.75" x14ac:dyDescent="0.25">
      <c r="A167" s="8"/>
      <c r="B167" s="6"/>
      <c r="C167" s="7"/>
      <c r="D167" s="6"/>
      <c r="E167" s="5"/>
      <c r="F167" s="5"/>
      <c r="G167" s="5"/>
      <c r="H167" s="5"/>
      <c r="I167" s="5"/>
    </row>
    <row r="168" spans="1:9" ht="18.75" x14ac:dyDescent="0.25">
      <c r="A168" s="8"/>
      <c r="B168" s="6"/>
      <c r="C168" s="7"/>
      <c r="D168" s="6"/>
      <c r="E168" s="5"/>
      <c r="F168" s="5"/>
      <c r="G168" s="5"/>
      <c r="H168" s="5"/>
      <c r="I168" s="5"/>
    </row>
    <row r="169" spans="1:9" ht="18.75" x14ac:dyDescent="0.25">
      <c r="A169" s="8"/>
      <c r="B169" s="6"/>
      <c r="C169" s="7"/>
      <c r="D169" s="6"/>
      <c r="E169" s="5"/>
      <c r="F169" s="5"/>
      <c r="G169" s="5"/>
      <c r="H169" s="5"/>
      <c r="I169" s="5"/>
    </row>
    <row r="170" spans="1:9" ht="18.75" x14ac:dyDescent="0.25">
      <c r="A170" s="8"/>
      <c r="B170" s="6"/>
      <c r="C170" s="7"/>
      <c r="D170" s="6"/>
      <c r="E170" s="5"/>
      <c r="F170" s="5"/>
      <c r="G170" s="5"/>
      <c r="H170" s="5"/>
      <c r="I170" s="5"/>
    </row>
    <row r="171" spans="1:9" ht="18.75" x14ac:dyDescent="0.25">
      <c r="A171" s="8"/>
      <c r="B171" s="6"/>
      <c r="C171" s="7"/>
      <c r="D171" s="6"/>
      <c r="E171" s="5"/>
      <c r="F171" s="5"/>
      <c r="G171" s="5"/>
      <c r="H171" s="5"/>
      <c r="I171" s="5"/>
    </row>
    <row r="172" spans="1:9" ht="18.75" x14ac:dyDescent="0.25">
      <c r="A172" s="8"/>
      <c r="B172" s="6"/>
      <c r="C172" s="7"/>
      <c r="D172" s="6"/>
      <c r="E172" s="5"/>
      <c r="F172" s="5"/>
      <c r="G172" s="5"/>
      <c r="H172" s="5"/>
      <c r="I172" s="5"/>
    </row>
    <row r="173" spans="1:9" ht="18.75" x14ac:dyDescent="0.25">
      <c r="A173" s="8"/>
      <c r="B173" s="6"/>
      <c r="C173" s="7"/>
      <c r="D173" s="6"/>
      <c r="E173" s="5"/>
      <c r="F173" s="5"/>
      <c r="G173" s="5"/>
      <c r="H173" s="5"/>
      <c r="I173" s="5"/>
    </row>
    <row r="174" spans="1:9" ht="18.75" x14ac:dyDescent="0.25">
      <c r="A174" s="8"/>
      <c r="B174" s="6"/>
      <c r="C174" s="7"/>
      <c r="D174" s="6"/>
      <c r="E174" s="5"/>
      <c r="F174" s="5"/>
      <c r="G174" s="5"/>
      <c r="H174" s="5"/>
      <c r="I174" s="5"/>
    </row>
    <row r="175" spans="1:9" ht="18.75" x14ac:dyDescent="0.25">
      <c r="A175" s="8"/>
      <c r="B175" s="6"/>
      <c r="C175" s="7"/>
      <c r="D175" s="6"/>
      <c r="E175" s="5"/>
      <c r="F175" s="5"/>
      <c r="G175" s="5"/>
      <c r="H175" s="5"/>
      <c r="I175" s="5"/>
    </row>
    <row r="176" spans="1:9" ht="18.75" x14ac:dyDescent="0.25">
      <c r="A176" s="8"/>
      <c r="B176" s="6"/>
      <c r="C176" s="7"/>
      <c r="D176" s="6"/>
      <c r="E176" s="5"/>
      <c r="F176" s="5"/>
      <c r="G176" s="5"/>
      <c r="H176" s="5"/>
      <c r="I176" s="5"/>
    </row>
    <row r="177" spans="1:9" ht="18.75" x14ac:dyDescent="0.25">
      <c r="A177" s="8"/>
      <c r="B177" s="6"/>
      <c r="C177" s="7"/>
      <c r="D177" s="6"/>
      <c r="E177" s="5"/>
      <c r="F177" s="5"/>
      <c r="G177" s="5"/>
      <c r="H177" s="5"/>
      <c r="I177" s="5"/>
    </row>
    <row r="178" spans="1:9" ht="18.75" x14ac:dyDescent="0.25">
      <c r="A178" s="8"/>
      <c r="B178" s="6"/>
      <c r="C178" s="7"/>
      <c r="D178" s="6"/>
      <c r="E178" s="5"/>
      <c r="F178" s="5"/>
      <c r="G178" s="5"/>
      <c r="H178" s="5"/>
      <c r="I178" s="5"/>
    </row>
    <row r="179" spans="1:9" ht="18.75" x14ac:dyDescent="0.25">
      <c r="A179" s="8"/>
      <c r="B179" s="6"/>
      <c r="C179" s="7"/>
      <c r="D179" s="6"/>
      <c r="E179" s="5"/>
      <c r="F179" s="5"/>
      <c r="G179" s="5"/>
      <c r="H179" s="5"/>
      <c r="I179" s="5"/>
    </row>
    <row r="180" spans="1:9" ht="18.75" x14ac:dyDescent="0.25">
      <c r="A180" s="8"/>
      <c r="B180" s="6"/>
      <c r="C180" s="7"/>
      <c r="D180" s="6"/>
      <c r="E180" s="5"/>
      <c r="F180" s="5"/>
      <c r="G180" s="5"/>
      <c r="H180" s="5"/>
      <c r="I180" s="5"/>
    </row>
    <row r="181" spans="1:9" ht="18.75" x14ac:dyDescent="0.25">
      <c r="A181" s="8"/>
      <c r="B181" s="6"/>
      <c r="C181" s="7"/>
      <c r="D181" s="6"/>
      <c r="E181" s="5"/>
      <c r="F181" s="5"/>
      <c r="G181" s="5"/>
      <c r="H181" s="5"/>
      <c r="I181" s="5"/>
    </row>
    <row r="182" spans="1:9" ht="18.75" x14ac:dyDescent="0.25">
      <c r="A182" s="8"/>
      <c r="B182" s="6"/>
      <c r="C182" s="7"/>
      <c r="D182" s="6"/>
      <c r="E182" s="5"/>
      <c r="F182" s="5"/>
      <c r="G182" s="5"/>
      <c r="H182" s="5"/>
      <c r="I182" s="5"/>
    </row>
    <row r="183" spans="1:9" ht="18.75" x14ac:dyDescent="0.25">
      <c r="A183" s="8"/>
      <c r="B183" s="6"/>
      <c r="C183" s="7"/>
      <c r="D183" s="6"/>
      <c r="E183" s="5"/>
      <c r="F183" s="5"/>
      <c r="G183" s="5"/>
      <c r="H183" s="5"/>
      <c r="I183" s="5"/>
    </row>
    <row r="184" spans="1:9" ht="18.75" x14ac:dyDescent="0.25">
      <c r="A184" s="8"/>
      <c r="B184" s="6"/>
      <c r="C184" s="7"/>
      <c r="D184" s="6"/>
      <c r="E184" s="5"/>
      <c r="F184" s="5"/>
      <c r="G184" s="5"/>
      <c r="H184" s="5"/>
      <c r="I184" s="5"/>
    </row>
    <row r="185" spans="1:9" ht="18.75" x14ac:dyDescent="0.25">
      <c r="A185" s="8"/>
      <c r="B185" s="6"/>
      <c r="C185" s="7"/>
      <c r="D185" s="6"/>
      <c r="E185" s="5"/>
      <c r="F185" s="5"/>
      <c r="G185" s="5"/>
      <c r="H185" s="5"/>
      <c r="I185" s="5"/>
    </row>
    <row r="186" spans="1:9" ht="18.75" x14ac:dyDescent="0.25">
      <c r="A186" s="8"/>
      <c r="B186" s="6"/>
      <c r="C186" s="7"/>
      <c r="D186" s="6"/>
      <c r="E186" s="5"/>
      <c r="F186" s="5"/>
      <c r="G186" s="5"/>
      <c r="H186" s="5"/>
      <c r="I186" s="5"/>
    </row>
    <row r="187" spans="1:9" ht="18.75" x14ac:dyDescent="0.25">
      <c r="A187" s="8"/>
      <c r="B187" s="6"/>
      <c r="C187" s="7"/>
      <c r="D187" s="6"/>
      <c r="E187" s="5"/>
      <c r="F187" s="5"/>
      <c r="G187" s="5"/>
      <c r="H187" s="5"/>
      <c r="I187" s="5"/>
    </row>
    <row r="188" spans="1:9" ht="18.75" x14ac:dyDescent="0.25">
      <c r="A188" s="8"/>
      <c r="B188" s="6"/>
      <c r="C188" s="7"/>
      <c r="D188" s="6"/>
      <c r="E188" s="5"/>
      <c r="F188" s="5"/>
      <c r="G188" s="5"/>
      <c r="H188" s="5"/>
      <c r="I188" s="5"/>
    </row>
    <row r="189" spans="1:9" ht="18.75" x14ac:dyDescent="0.25">
      <c r="A189" s="8"/>
      <c r="B189" s="6"/>
      <c r="C189" s="7"/>
      <c r="D189" s="6"/>
      <c r="E189" s="5"/>
      <c r="F189" s="5"/>
      <c r="G189" s="5"/>
      <c r="H189" s="5"/>
      <c r="I189" s="5"/>
    </row>
    <row r="190" spans="1:9" ht="18.75" x14ac:dyDescent="0.25">
      <c r="A190" s="8"/>
      <c r="B190" s="6"/>
      <c r="C190" s="7"/>
      <c r="D190" s="6"/>
      <c r="E190" s="5"/>
      <c r="F190" s="5"/>
      <c r="G190" s="5"/>
      <c r="H190" s="5"/>
      <c r="I190" s="5"/>
    </row>
    <row r="191" spans="1:9" ht="18.75" x14ac:dyDescent="0.25">
      <c r="A191" s="8"/>
      <c r="B191" s="6"/>
      <c r="C191" s="7"/>
      <c r="D191" s="6"/>
      <c r="E191" s="5"/>
      <c r="F191" s="5"/>
      <c r="G191" s="5"/>
      <c r="H191" s="5"/>
      <c r="I191" s="5"/>
    </row>
    <row r="192" spans="1:9" ht="18.75" x14ac:dyDescent="0.25">
      <c r="A192" s="8"/>
      <c r="B192" s="6"/>
      <c r="C192" s="7"/>
      <c r="D192" s="6"/>
      <c r="E192" s="5"/>
      <c r="F192" s="5"/>
      <c r="G192" s="5"/>
      <c r="H192" s="5"/>
      <c r="I192" s="5"/>
    </row>
    <row r="193" spans="1:9" ht="18.75" x14ac:dyDescent="0.25">
      <c r="A193" s="8"/>
      <c r="B193" s="6"/>
      <c r="C193" s="7"/>
      <c r="D193" s="6"/>
      <c r="E193" s="5"/>
      <c r="F193" s="5"/>
      <c r="G193" s="5"/>
      <c r="H193" s="5"/>
      <c r="I193" s="5"/>
    </row>
    <row r="194" spans="1:9" ht="18.75" x14ac:dyDescent="0.25">
      <c r="A194" s="8"/>
      <c r="B194" s="6"/>
      <c r="C194" s="7"/>
      <c r="D194" s="6"/>
      <c r="E194" s="5"/>
      <c r="F194" s="5"/>
      <c r="G194" s="5"/>
      <c r="H194" s="5"/>
      <c r="I194" s="5"/>
    </row>
    <row r="195" spans="1:9" ht="18.75" x14ac:dyDescent="0.25">
      <c r="A195" s="8"/>
      <c r="B195" s="6"/>
      <c r="C195" s="7"/>
      <c r="D195" s="6"/>
      <c r="E195" s="5"/>
      <c r="F195" s="5"/>
      <c r="G195" s="5"/>
      <c r="H195" s="5"/>
      <c r="I195" s="5"/>
    </row>
    <row r="196" spans="1:9" ht="18.75" x14ac:dyDescent="0.25">
      <c r="A196" s="8"/>
      <c r="B196" s="6"/>
      <c r="C196" s="7"/>
      <c r="D196" s="6"/>
      <c r="E196" s="5"/>
      <c r="F196" s="5"/>
      <c r="G196" s="5"/>
      <c r="H196" s="5"/>
      <c r="I196" s="5"/>
    </row>
    <row r="197" spans="1:9" ht="18.75" x14ac:dyDescent="0.25">
      <c r="A197" s="8"/>
      <c r="B197" s="6"/>
      <c r="C197" s="7"/>
      <c r="D197" s="6"/>
      <c r="E197" s="5"/>
      <c r="F197" s="5"/>
      <c r="G197" s="5"/>
      <c r="H197" s="5"/>
      <c r="I197" s="5"/>
    </row>
  </sheetData>
  <mergeCells count="35">
    <mergeCell ref="L6:M6"/>
    <mergeCell ref="A1:M1"/>
    <mergeCell ref="A2:M2"/>
    <mergeCell ref="A3:M3"/>
    <mergeCell ref="J6:K6"/>
    <mergeCell ref="B6:D6"/>
    <mergeCell ref="A5:D5"/>
    <mergeCell ref="H6:I6"/>
    <mergeCell ref="F6:G6"/>
    <mergeCell ref="B8:D8"/>
    <mergeCell ref="A30:B30"/>
    <mergeCell ref="B29:D29"/>
    <mergeCell ref="C30:D30"/>
    <mergeCell ref="B94:D94"/>
    <mergeCell ref="B80:D80"/>
    <mergeCell ref="A81:D81"/>
    <mergeCell ref="B82:D82"/>
    <mergeCell ref="A75:B75"/>
    <mergeCell ref="A9:B9"/>
    <mergeCell ref="C75:D75"/>
    <mergeCell ref="A108:D108"/>
    <mergeCell ref="A35:B35"/>
    <mergeCell ref="C26:D26"/>
    <mergeCell ref="A26:B26"/>
    <mergeCell ref="C35:D35"/>
    <mergeCell ref="B107:D107"/>
    <mergeCell ref="A7:D7"/>
    <mergeCell ref="C9:D9"/>
    <mergeCell ref="B119:D119"/>
    <mergeCell ref="B116:D116"/>
    <mergeCell ref="B118:D118"/>
    <mergeCell ref="C68:D68"/>
    <mergeCell ref="A68:B68"/>
    <mergeCell ref="B112:D112"/>
    <mergeCell ref="B109:D109"/>
  </mergeCells>
  <phoneticPr fontId="3" type="noConversion"/>
  <pageMargins left="0.39361110329627991" right="0.39361110329627991" top="0.74791663885116577" bottom="0.74791663885116577" header="0.31486111879348755" footer="0.31486111879348755"/>
  <pageSetup paperSize="9" scale="49" fitToHeight="0" orientation="portrait" r:id="rId1"/>
  <rowBreaks count="2" manualBreakCount="2">
    <brk id="49" max="12" man="1"/>
    <brk id="96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C79"/>
  <sheetViews>
    <sheetView view="pageBreakPreview" topLeftCell="A35" zoomScale="55" zoomScaleNormal="55" zoomScaleSheetLayoutView="55" workbookViewId="0">
      <selection activeCell="W81" sqref="W81"/>
    </sheetView>
  </sheetViews>
  <sheetFormatPr defaultRowHeight="16.5" x14ac:dyDescent="0.3"/>
  <cols>
    <col min="1" max="1" width="6.375" style="1" customWidth="1"/>
    <col min="2" max="2" width="5.125" style="1" customWidth="1"/>
    <col min="3" max="3" width="9" style="1"/>
    <col min="4" max="4" width="30.25" style="1" customWidth="1"/>
    <col min="5" max="5" width="4.25" style="1" customWidth="1"/>
    <col min="6" max="6" width="27.75" style="1" customWidth="1"/>
    <col min="7" max="7" width="31.25" style="1" customWidth="1"/>
    <col min="8" max="8" width="30.75" style="1" customWidth="1"/>
    <col min="9" max="9" width="32.125" style="1" customWidth="1"/>
    <col min="10" max="10" width="16" style="1" bestFit="1" customWidth="1"/>
    <col min="11" max="11" width="8.75" style="1" hidden="1" customWidth="1"/>
    <col min="12" max="12" width="21.75" style="1" hidden="1" customWidth="1"/>
    <col min="13" max="15" width="30.375" style="1" hidden="1" customWidth="1"/>
    <col min="16" max="16" width="17.625" style="1" hidden="1" customWidth="1"/>
    <col min="17" max="17" width="18.75" style="1" hidden="1" customWidth="1"/>
    <col min="18" max="19" width="15.875" style="1" hidden="1" customWidth="1"/>
    <col min="20" max="20" width="8.75" style="1" hidden="1" customWidth="1"/>
    <col min="21" max="24" width="16.75" style="1" hidden="1" customWidth="1"/>
    <col min="25" max="26" width="8.75" style="1" hidden="1" customWidth="1"/>
    <col min="27" max="27" width="12.75" style="1" hidden="1" customWidth="1"/>
    <col min="28" max="28" width="8.75" style="1" customWidth="1"/>
    <col min="29" max="29" width="14.875" style="1" customWidth="1"/>
    <col min="30" max="16384" width="9" style="1"/>
  </cols>
  <sheetData>
    <row r="1" spans="1:27" ht="56.25" customHeight="1" x14ac:dyDescent="0.3">
      <c r="A1" s="178" t="s">
        <v>201</v>
      </c>
      <c r="B1" s="178"/>
      <c r="C1" s="178"/>
      <c r="D1" s="178"/>
      <c r="E1" s="178"/>
      <c r="F1" s="178"/>
      <c r="G1" s="178"/>
      <c r="H1" s="178"/>
      <c r="I1" s="178"/>
    </row>
    <row r="2" spans="1:27" ht="30" customHeight="1" x14ac:dyDescent="0.3">
      <c r="A2" s="176" t="s">
        <v>200</v>
      </c>
      <c r="B2" s="176"/>
      <c r="C2" s="176"/>
      <c r="D2" s="176"/>
      <c r="E2" s="176"/>
      <c r="F2" s="176"/>
      <c r="G2" s="176"/>
      <c r="H2" s="176"/>
      <c r="I2" s="176"/>
    </row>
    <row r="3" spans="1:27" ht="30" customHeight="1" x14ac:dyDescent="0.3">
      <c r="A3" s="176" t="s">
        <v>199</v>
      </c>
      <c r="B3" s="176"/>
      <c r="C3" s="176"/>
      <c r="D3" s="176"/>
      <c r="E3" s="176"/>
      <c r="F3" s="176"/>
      <c r="G3" s="176"/>
      <c r="H3" s="176"/>
      <c r="I3" s="176"/>
    </row>
    <row r="4" spans="1:27" x14ac:dyDescent="0.3">
      <c r="A4" s="221"/>
      <c r="B4" s="221"/>
      <c r="C4" s="221"/>
      <c r="D4" s="221"/>
      <c r="E4" s="221"/>
      <c r="F4" s="221"/>
      <c r="G4" s="221"/>
    </row>
    <row r="5" spans="1:27" ht="30" customHeight="1" thickBot="1" x14ac:dyDescent="0.35">
      <c r="A5" s="220" t="s">
        <v>105</v>
      </c>
      <c r="B5" s="220"/>
      <c r="C5" s="220"/>
      <c r="D5" s="220"/>
      <c r="E5" s="219"/>
      <c r="F5" s="218">
        <f>G5-I23</f>
        <v>0</v>
      </c>
      <c r="G5" s="217">
        <f>I8-H18</f>
        <v>-965535739188</v>
      </c>
      <c r="H5" s="198">
        <f>I7-I17</f>
        <v>-965535739188</v>
      </c>
      <c r="I5" s="217" t="s">
        <v>104</v>
      </c>
    </row>
    <row r="6" spans="1:27" ht="51" customHeight="1" x14ac:dyDescent="0.3">
      <c r="A6" s="216" t="s">
        <v>1</v>
      </c>
      <c r="B6" s="168" t="s">
        <v>103</v>
      </c>
      <c r="C6" s="168"/>
      <c r="D6" s="168"/>
      <c r="E6" s="167"/>
      <c r="F6" s="215" t="s">
        <v>198</v>
      </c>
      <c r="G6" s="163"/>
      <c r="H6" s="164" t="s">
        <v>197</v>
      </c>
      <c r="I6" s="163"/>
      <c r="L6" s="211"/>
      <c r="M6" s="211"/>
      <c r="N6" s="211"/>
    </row>
    <row r="7" spans="1:27" ht="31.5" x14ac:dyDescent="0.3">
      <c r="A7" s="188" t="s">
        <v>13</v>
      </c>
      <c r="B7" s="187" t="s">
        <v>196</v>
      </c>
      <c r="C7" s="187"/>
      <c r="D7" s="187"/>
      <c r="E7" s="186"/>
      <c r="F7" s="185"/>
      <c r="G7" s="184">
        <f>G8+G12</f>
        <v>1629129144211</v>
      </c>
      <c r="H7" s="185"/>
      <c r="I7" s="184">
        <f>I8+I12</f>
        <v>1559524670022</v>
      </c>
      <c r="K7" s="1" t="s">
        <v>195</v>
      </c>
      <c r="L7" s="211" t="s">
        <v>194</v>
      </c>
      <c r="M7" s="213">
        <f>(G7+G50)/100</f>
        <v>16802181280.98</v>
      </c>
      <c r="N7" s="213">
        <f>(I7+I50)/100</f>
        <v>16102098392.51</v>
      </c>
      <c r="O7" s="213">
        <f>M7-N7</f>
        <v>700082888.46999931</v>
      </c>
      <c r="P7" s="50">
        <f>G7/100</f>
        <v>16291291442.110001</v>
      </c>
      <c r="Q7" s="50">
        <f>I7/100</f>
        <v>15595246700.219999</v>
      </c>
      <c r="U7" s="50">
        <f>F7/100</f>
        <v>0</v>
      </c>
      <c r="V7" s="84">
        <f>G7/100</f>
        <v>16291291442.110001</v>
      </c>
      <c r="W7" s="50">
        <f>H7/100</f>
        <v>0</v>
      </c>
      <c r="X7" s="84">
        <f>I7/100</f>
        <v>15595246700.219999</v>
      </c>
      <c r="Z7" s="50">
        <f>U7-W7</f>
        <v>0</v>
      </c>
      <c r="AA7" s="84">
        <f>V7-X7</f>
        <v>696044741.8900013</v>
      </c>
    </row>
    <row r="8" spans="1:27" ht="31.5" x14ac:dyDescent="0.3">
      <c r="A8" s="191"/>
      <c r="B8" s="45" t="s">
        <v>184</v>
      </c>
      <c r="C8" s="55" t="s">
        <v>193</v>
      </c>
      <c r="D8" s="55"/>
      <c r="E8" s="107"/>
      <c r="F8" s="63"/>
      <c r="G8" s="190">
        <f>SUM(F9:F11)</f>
        <v>1525271432884</v>
      </c>
      <c r="H8" s="63"/>
      <c r="I8" s="190">
        <f>SUM(H9:H11)</f>
        <v>1469318644820</v>
      </c>
      <c r="K8" s="1" t="s">
        <v>189</v>
      </c>
      <c r="L8" s="214" t="s">
        <v>192</v>
      </c>
      <c r="M8" s="213">
        <f>(G17+G24+G64)/100</f>
        <v>26446585130.59</v>
      </c>
      <c r="N8" s="213">
        <f>(I17+I24+I64)/100</f>
        <v>27239464018.880001</v>
      </c>
      <c r="O8" s="213">
        <f>M8-N8</f>
        <v>-792878888.29000092</v>
      </c>
      <c r="P8" s="50">
        <f>F9/100</f>
        <v>12542307898.690001</v>
      </c>
      <c r="Q8" s="50">
        <f>H9/100</f>
        <v>11931907393.389999</v>
      </c>
      <c r="U8" s="50">
        <f>F8/100</f>
        <v>0</v>
      </c>
      <c r="V8" s="84">
        <f>G8/100</f>
        <v>15252714328.84</v>
      </c>
      <c r="W8" s="50">
        <f>H8/100</f>
        <v>0</v>
      </c>
      <c r="X8" s="84">
        <f>I8/100</f>
        <v>14693186448.200001</v>
      </c>
      <c r="Z8" s="50">
        <f>U8-W8</f>
        <v>0</v>
      </c>
      <c r="AA8" s="84">
        <f>V8-X8</f>
        <v>559527880.63999939</v>
      </c>
    </row>
    <row r="9" spans="1:27" ht="24" x14ac:dyDescent="0.3">
      <c r="A9" s="208"/>
      <c r="B9" s="158"/>
      <c r="C9" s="67" t="s">
        <v>78</v>
      </c>
      <c r="D9" s="151" t="s">
        <v>189</v>
      </c>
      <c r="E9" s="107"/>
      <c r="F9" s="207">
        <f>[1]PL!S3</f>
        <v>1254230789869</v>
      </c>
      <c r="G9" s="210"/>
      <c r="H9" s="63">
        <v>1193190739339</v>
      </c>
      <c r="I9" s="210"/>
      <c r="J9" s="198"/>
      <c r="K9" s="1" t="s">
        <v>188</v>
      </c>
      <c r="L9" s="214" t="s">
        <v>191</v>
      </c>
      <c r="M9" s="213">
        <f>M7-M8</f>
        <v>-9644403849.6100006</v>
      </c>
      <c r="N9" s="213">
        <f>N7-N8</f>
        <v>-11137365626.370001</v>
      </c>
      <c r="O9" s="213">
        <f>M9-N9</f>
        <v>1492961776.7600002</v>
      </c>
      <c r="P9" s="50">
        <f>F10/100</f>
        <v>1781983522.0799999</v>
      </c>
      <c r="Q9" s="50">
        <f>H10/100</f>
        <v>1829759788.71</v>
      </c>
      <c r="U9" s="50">
        <f>F9/100</f>
        <v>12542307898.690001</v>
      </c>
      <c r="V9" s="50">
        <f>G9/100</f>
        <v>0</v>
      </c>
      <c r="W9" s="50">
        <f>H9/100</f>
        <v>11931907393.389999</v>
      </c>
      <c r="X9" s="50">
        <f>I9/100</f>
        <v>0</v>
      </c>
      <c r="Z9" s="212">
        <f>U9-W9</f>
        <v>610400505.30000114</v>
      </c>
      <c r="AA9" s="50">
        <f>V9-X9</f>
        <v>0</v>
      </c>
    </row>
    <row r="10" spans="1:27" ht="24" x14ac:dyDescent="0.3">
      <c r="A10" s="208"/>
      <c r="B10" s="158"/>
      <c r="C10" s="67" t="s">
        <v>71</v>
      </c>
      <c r="D10" s="151" t="s">
        <v>188</v>
      </c>
      <c r="E10" s="107"/>
      <c r="F10" s="207">
        <f>[1]PL!S4</f>
        <v>178198352208</v>
      </c>
      <c r="G10" s="210"/>
      <c r="H10" s="63">
        <v>182975978871</v>
      </c>
      <c r="I10" s="210"/>
      <c r="K10" s="1" t="s">
        <v>187</v>
      </c>
      <c r="L10" s="211"/>
      <c r="M10" s="211"/>
      <c r="N10" s="211"/>
      <c r="P10" s="50">
        <f>F11/100</f>
        <v>928422908.07000005</v>
      </c>
      <c r="Q10" s="50">
        <f>H11/100</f>
        <v>931519266.10000002</v>
      </c>
      <c r="U10" s="50">
        <f>F10/100</f>
        <v>1781983522.0799999</v>
      </c>
      <c r="V10" s="50">
        <f>G10/100</f>
        <v>0</v>
      </c>
      <c r="W10" s="50">
        <f>H10/100</f>
        <v>1829759788.71</v>
      </c>
      <c r="X10" s="50">
        <f>I10/100</f>
        <v>0</v>
      </c>
      <c r="Z10" s="50">
        <f>U10-W10</f>
        <v>-47776266.630000114</v>
      </c>
      <c r="AA10" s="50">
        <f>V10-X10</f>
        <v>0</v>
      </c>
    </row>
    <row r="11" spans="1:27" ht="24" x14ac:dyDescent="0.3">
      <c r="A11" s="208"/>
      <c r="B11" s="158"/>
      <c r="C11" s="67" t="s">
        <v>56</v>
      </c>
      <c r="D11" s="151" t="s">
        <v>187</v>
      </c>
      <c r="E11" s="107"/>
      <c r="F11" s="207">
        <f>[1]PL!S5</f>
        <v>92842290807</v>
      </c>
      <c r="G11" s="210"/>
      <c r="H11" s="63">
        <v>93151926610</v>
      </c>
      <c r="I11" s="210"/>
      <c r="K11" s="1" t="s">
        <v>190</v>
      </c>
      <c r="L11" s="211"/>
      <c r="M11" s="211"/>
      <c r="N11" s="211"/>
      <c r="P11" s="50">
        <f>G12/100</f>
        <v>1038577113.27</v>
      </c>
      <c r="Q11" s="50">
        <f>I12/100</f>
        <v>902060252.01999998</v>
      </c>
      <c r="U11" s="50">
        <f>F11/100</f>
        <v>928422908.07000005</v>
      </c>
      <c r="V11" s="50">
        <f>G11/100</f>
        <v>0</v>
      </c>
      <c r="W11" s="50">
        <f>H11/100</f>
        <v>931519266.10000002</v>
      </c>
      <c r="X11" s="50">
        <f>I11/100</f>
        <v>0</v>
      </c>
      <c r="Z11" s="50">
        <f>U11-W11</f>
        <v>-3096358.0299999714</v>
      </c>
      <c r="AA11" s="50">
        <f>V11-X11</f>
        <v>0</v>
      </c>
    </row>
    <row r="12" spans="1:27" ht="31.5" x14ac:dyDescent="0.3">
      <c r="A12" s="191"/>
      <c r="B12" s="45" t="s">
        <v>182</v>
      </c>
      <c r="C12" s="79" t="s">
        <v>190</v>
      </c>
      <c r="D12" s="79"/>
      <c r="E12" s="107"/>
      <c r="F12" s="63"/>
      <c r="G12" s="190">
        <f>SUM(F13:F16)</f>
        <v>103857711327</v>
      </c>
      <c r="H12" s="63"/>
      <c r="I12" s="190">
        <f>SUM(H13:H16)</f>
        <v>90206025202</v>
      </c>
      <c r="P12" s="50"/>
      <c r="Q12" s="50"/>
      <c r="U12" s="50">
        <f>F12/100</f>
        <v>0</v>
      </c>
      <c r="V12" s="84">
        <f>G12/100</f>
        <v>1038577113.27</v>
      </c>
      <c r="W12" s="50">
        <f>H12/100</f>
        <v>0</v>
      </c>
      <c r="X12" s="23">
        <f>I12/100</f>
        <v>902060252.01999998</v>
      </c>
      <c r="Z12" s="50">
        <f>U12-W12</f>
        <v>0</v>
      </c>
      <c r="AA12" s="23">
        <f>V12-X12</f>
        <v>136516861.25</v>
      </c>
    </row>
    <row r="13" spans="1:27" ht="24" x14ac:dyDescent="0.3">
      <c r="A13" s="208"/>
      <c r="B13" s="158"/>
      <c r="C13" s="67" t="s">
        <v>78</v>
      </c>
      <c r="D13" s="151" t="s">
        <v>189</v>
      </c>
      <c r="E13" s="43"/>
      <c r="F13" s="63">
        <f>'[1]PL(수탁)'!S3</f>
        <v>26319727085</v>
      </c>
      <c r="G13" s="210"/>
      <c r="H13" s="63">
        <v>26703961010</v>
      </c>
      <c r="I13" s="190"/>
      <c r="K13" s="1" t="s">
        <v>142</v>
      </c>
      <c r="P13" s="50">
        <f>G50/100</f>
        <v>510889838.87</v>
      </c>
      <c r="Q13" s="50">
        <f>I50/100</f>
        <v>506851692.29000002</v>
      </c>
      <c r="U13" s="50">
        <f>F13/100</f>
        <v>263197270.84999999</v>
      </c>
      <c r="V13" s="50">
        <f>G13/100</f>
        <v>0</v>
      </c>
      <c r="W13" s="50">
        <f>H13/100</f>
        <v>267039610.09999999</v>
      </c>
      <c r="X13" s="50">
        <f>I13/100</f>
        <v>0</v>
      </c>
      <c r="Z13" s="50">
        <f>U13-W13</f>
        <v>-3842339.25</v>
      </c>
      <c r="AA13" s="50">
        <f>V13-X13</f>
        <v>0</v>
      </c>
    </row>
    <row r="14" spans="1:27" ht="24" x14ac:dyDescent="0.3">
      <c r="A14" s="208"/>
      <c r="B14" s="158"/>
      <c r="C14" s="67" t="s">
        <v>71</v>
      </c>
      <c r="D14" s="151" t="s">
        <v>188</v>
      </c>
      <c r="E14" s="107"/>
      <c r="F14" s="63">
        <f>'[1]PL(수탁)'!S4</f>
        <v>1926207052</v>
      </c>
      <c r="G14" s="209"/>
      <c r="H14" s="63">
        <v>2227967822</v>
      </c>
      <c r="I14" s="190"/>
      <c r="K14" s="1" t="s">
        <v>141</v>
      </c>
      <c r="P14" s="50">
        <f>F51/100</f>
        <v>21364970.510000002</v>
      </c>
      <c r="Q14" s="50">
        <f>H51/100</f>
        <v>14268103.949999999</v>
      </c>
      <c r="U14" s="50">
        <f>F14/100</f>
        <v>19262070.52</v>
      </c>
      <c r="V14" s="50">
        <f>G14/100</f>
        <v>0</v>
      </c>
      <c r="W14" s="50">
        <f>H14/100</f>
        <v>22279678.219999999</v>
      </c>
      <c r="X14" s="50">
        <f>I14/100</f>
        <v>0</v>
      </c>
      <c r="Z14" s="50">
        <f>U14-W14</f>
        <v>-3017607.6999999993</v>
      </c>
      <c r="AA14" s="50">
        <f>V14-X14</f>
        <v>0</v>
      </c>
    </row>
    <row r="15" spans="1:27" ht="24" x14ac:dyDescent="0.3">
      <c r="A15" s="208"/>
      <c r="B15" s="158"/>
      <c r="C15" s="67" t="s">
        <v>56</v>
      </c>
      <c r="D15" s="151" t="s">
        <v>187</v>
      </c>
      <c r="E15" s="107"/>
      <c r="F15" s="63">
        <f>'[1]PL(수탁)'!S5</f>
        <v>86898905</v>
      </c>
      <c r="G15" s="209"/>
      <c r="H15" s="63">
        <v>87488579</v>
      </c>
      <c r="I15" s="190"/>
      <c r="K15" s="1" t="s">
        <v>133</v>
      </c>
      <c r="P15" s="50">
        <f>F59/100</f>
        <v>4816510</v>
      </c>
      <c r="Q15" s="50">
        <f>H59/100</f>
        <v>116830403.26000001</v>
      </c>
      <c r="U15" s="50">
        <f>F15/100</f>
        <v>868989.05</v>
      </c>
      <c r="V15" s="50">
        <f>G15/100</f>
        <v>0</v>
      </c>
      <c r="W15" s="50">
        <f>H15/100</f>
        <v>874885.79</v>
      </c>
      <c r="X15" s="50">
        <f>I15/100</f>
        <v>0</v>
      </c>
      <c r="Z15" s="50">
        <f>U15-W15</f>
        <v>-5896.7399999999907</v>
      </c>
      <c r="AA15" s="50">
        <f>V15-X15</f>
        <v>0</v>
      </c>
    </row>
    <row r="16" spans="1:27" ht="24" x14ac:dyDescent="0.3">
      <c r="A16" s="208"/>
      <c r="B16" s="158"/>
      <c r="C16" s="67" t="s">
        <v>48</v>
      </c>
      <c r="D16" s="151" t="s">
        <v>186</v>
      </c>
      <c r="E16" s="43"/>
      <c r="F16" s="63">
        <f>'[1]PL(수탁)'!S6</f>
        <v>75524878285</v>
      </c>
      <c r="G16" s="190"/>
      <c r="H16" s="63">
        <v>61186607791</v>
      </c>
      <c r="I16" s="190"/>
      <c r="K16" s="1" t="s">
        <v>129</v>
      </c>
      <c r="P16" s="50">
        <f>SUM(F53,F54,F62,F63)/100</f>
        <v>300064123.06999999</v>
      </c>
      <c r="Q16" s="50" t="e">
        <f>SUM(H53,H54,H63,#REF!)/100</f>
        <v>#REF!</v>
      </c>
      <c r="U16" s="50">
        <f>F16/100</f>
        <v>755248782.85000002</v>
      </c>
      <c r="V16" s="50">
        <f>G16/100</f>
        <v>0</v>
      </c>
      <c r="W16" s="50">
        <f>H16/100</f>
        <v>611866077.90999997</v>
      </c>
      <c r="X16" s="50">
        <f>I16/100</f>
        <v>0</v>
      </c>
      <c r="Z16" s="50">
        <f>U16-W16</f>
        <v>143382704.94000006</v>
      </c>
      <c r="AA16" s="50">
        <f>V16-X16</f>
        <v>0</v>
      </c>
    </row>
    <row r="17" spans="1:29" ht="31.5" x14ac:dyDescent="0.3">
      <c r="A17" s="188" t="s">
        <v>5</v>
      </c>
      <c r="B17" s="187" t="s">
        <v>185</v>
      </c>
      <c r="C17" s="187"/>
      <c r="D17" s="187"/>
      <c r="E17" s="186"/>
      <c r="F17" s="185"/>
      <c r="G17" s="184">
        <f>SUM(F18:F19)</f>
        <v>2402842057491</v>
      </c>
      <c r="H17" s="185"/>
      <c r="I17" s="184">
        <f>SUM(H18:H21)</f>
        <v>2525060409210</v>
      </c>
      <c r="U17" s="50">
        <f>F17/100</f>
        <v>0</v>
      </c>
      <c r="V17" s="84">
        <f>G17/100</f>
        <v>24028420574.91</v>
      </c>
      <c r="W17" s="50">
        <f>H17/100</f>
        <v>0</v>
      </c>
      <c r="X17" s="84">
        <f>I17/100</f>
        <v>25250604092.099998</v>
      </c>
      <c r="Y17" s="84"/>
      <c r="Z17" s="50">
        <f>U17-W17</f>
        <v>0</v>
      </c>
      <c r="AA17" s="84">
        <f>V17-X17</f>
        <v>-1222183517.1899986</v>
      </c>
    </row>
    <row r="18" spans="1:29" ht="24" x14ac:dyDescent="0.3">
      <c r="A18" s="191"/>
      <c r="B18" s="45" t="s">
        <v>184</v>
      </c>
      <c r="C18" s="55" t="s">
        <v>183</v>
      </c>
      <c r="D18" s="55"/>
      <c r="E18" s="107"/>
      <c r="F18" s="63">
        <f>[1]PL!S7</f>
        <v>2298984346164</v>
      </c>
      <c r="G18" s="190"/>
      <c r="H18" s="207">
        <v>2434854384008</v>
      </c>
      <c r="I18" s="190"/>
      <c r="U18" s="50">
        <f>F18/100</f>
        <v>22989843461.639999</v>
      </c>
      <c r="V18" s="50">
        <f>G18/100</f>
        <v>0</v>
      </c>
      <c r="W18" s="50">
        <f>H18/100</f>
        <v>24348543840.080002</v>
      </c>
      <c r="X18" s="50">
        <f>I18/100</f>
        <v>0</v>
      </c>
      <c r="Y18" s="50"/>
      <c r="Z18" s="50">
        <f>U18-W18</f>
        <v>-1358700378.4400024</v>
      </c>
      <c r="AA18" s="50">
        <f>V18-X18</f>
        <v>0</v>
      </c>
    </row>
    <row r="19" spans="1:29" ht="24" x14ac:dyDescent="0.3">
      <c r="A19" s="191"/>
      <c r="B19" s="45" t="s">
        <v>182</v>
      </c>
      <c r="C19" s="55" t="s">
        <v>181</v>
      </c>
      <c r="D19" s="55"/>
      <c r="E19" s="107"/>
      <c r="F19" s="63">
        <f>'[1]PL(수탁)'!S7</f>
        <v>103857711327</v>
      </c>
      <c r="G19" s="190"/>
      <c r="H19" s="207">
        <v>90206025202</v>
      </c>
      <c r="I19" s="190"/>
      <c r="K19" s="1" t="s">
        <v>180</v>
      </c>
      <c r="P19" s="50">
        <f>(G17+G24)/100</f>
        <v>25676390242.009998</v>
      </c>
      <c r="Q19" s="50">
        <f>(I17+I24)/100</f>
        <v>26496855162.689999</v>
      </c>
      <c r="U19" s="50">
        <f>F19/100</f>
        <v>1038577113.27</v>
      </c>
      <c r="V19" s="50">
        <f>G19/100</f>
        <v>0</v>
      </c>
      <c r="W19" s="50">
        <f>H19/100</f>
        <v>902060252.01999998</v>
      </c>
      <c r="X19" s="50">
        <f>I19/100</f>
        <v>0</v>
      </c>
      <c r="Y19" s="50"/>
      <c r="Z19" s="50">
        <f>U19-W19</f>
        <v>136516861.25</v>
      </c>
      <c r="AA19" s="50">
        <f>V19-X19</f>
        <v>0</v>
      </c>
    </row>
    <row r="20" spans="1:29" ht="31.5" hidden="1" x14ac:dyDescent="0.3">
      <c r="A20" s="191"/>
      <c r="B20" s="45"/>
      <c r="C20" s="206" t="s">
        <v>78</v>
      </c>
      <c r="D20" s="205" t="s">
        <v>179</v>
      </c>
      <c r="E20" s="204"/>
      <c r="F20" s="203"/>
      <c r="G20" s="202"/>
      <c r="H20" s="185"/>
      <c r="I20" s="202"/>
      <c r="P20" s="50"/>
      <c r="Q20" s="50"/>
      <c r="U20" s="50">
        <f>F20/100</f>
        <v>0</v>
      </c>
      <c r="V20" s="84">
        <f>G20/100</f>
        <v>0</v>
      </c>
      <c r="W20" s="50">
        <f>H20/100</f>
        <v>0</v>
      </c>
      <c r="X20" s="84">
        <f>I20/100</f>
        <v>0</v>
      </c>
      <c r="Y20" s="84"/>
      <c r="Z20" s="50">
        <f>U20-W20</f>
        <v>0</v>
      </c>
      <c r="AA20" s="84">
        <f>V20-X20</f>
        <v>0</v>
      </c>
    </row>
    <row r="21" spans="1:29" ht="31.5" hidden="1" x14ac:dyDescent="0.3">
      <c r="A21" s="191"/>
      <c r="B21" s="45"/>
      <c r="C21" s="206" t="s">
        <v>71</v>
      </c>
      <c r="D21" s="205" t="s">
        <v>178</v>
      </c>
      <c r="E21" s="204"/>
      <c r="F21" s="203"/>
      <c r="G21" s="202"/>
      <c r="H21" s="185"/>
      <c r="I21" s="202"/>
      <c r="P21" s="50"/>
      <c r="Q21" s="50"/>
      <c r="U21" s="50">
        <f>F21/100</f>
        <v>0</v>
      </c>
      <c r="V21" s="84">
        <f>G21/100</f>
        <v>0</v>
      </c>
      <c r="W21" s="50">
        <f>H21/100</f>
        <v>0</v>
      </c>
      <c r="X21" s="84">
        <f>I21/100</f>
        <v>0</v>
      </c>
      <c r="Y21" s="84"/>
      <c r="Z21" s="50">
        <f>U21-W21</f>
        <v>0</v>
      </c>
      <c r="AA21" s="84">
        <f>V21-X21</f>
        <v>0</v>
      </c>
    </row>
    <row r="22" spans="1:29" ht="31.5" hidden="1" x14ac:dyDescent="0.3">
      <c r="A22" s="191"/>
      <c r="B22" s="45"/>
      <c r="C22" s="206" t="s">
        <v>56</v>
      </c>
      <c r="D22" s="205" t="s">
        <v>177</v>
      </c>
      <c r="E22" s="204"/>
      <c r="F22" s="203"/>
      <c r="G22" s="202"/>
      <c r="H22" s="63"/>
      <c r="I22" s="202"/>
      <c r="P22" s="50"/>
      <c r="Q22" s="50"/>
      <c r="U22" s="50">
        <f>F22/100</f>
        <v>0</v>
      </c>
      <c r="V22" s="84">
        <f>G22/100</f>
        <v>0</v>
      </c>
      <c r="W22" s="50">
        <f>H22/100</f>
        <v>0</v>
      </c>
      <c r="X22" s="84">
        <f>I22/100</f>
        <v>0</v>
      </c>
      <c r="Y22" s="84"/>
      <c r="Z22" s="50">
        <f>U22-W22</f>
        <v>0</v>
      </c>
      <c r="AA22" s="84">
        <f>V22-X22</f>
        <v>0</v>
      </c>
    </row>
    <row r="23" spans="1:29" ht="31.5" x14ac:dyDescent="0.3">
      <c r="A23" s="188" t="s">
        <v>176</v>
      </c>
      <c r="B23" s="187" t="s">
        <v>175</v>
      </c>
      <c r="C23" s="187"/>
      <c r="D23" s="187"/>
      <c r="E23" s="186"/>
      <c r="F23" s="185"/>
      <c r="G23" s="189">
        <f>G7-G17</f>
        <v>-773712913280</v>
      </c>
      <c r="H23" s="194"/>
      <c r="I23" s="189">
        <f>I7-I17</f>
        <v>-965535739188</v>
      </c>
      <c r="K23" s="1" t="s">
        <v>174</v>
      </c>
      <c r="P23" s="50">
        <f>SUM('#3. 운영사업원가명세서'!F7,F25,F26)/100</f>
        <v>12267402590.540001</v>
      </c>
      <c r="Q23" s="50">
        <f>SUM('#3. 운영사업원가명세서'!G8,'#3. 운영사업원가명세서'!G9,'#2. 손익계산서'!H25,'#2. 손익계산서'!H26)/100</f>
        <v>13551230227.469999</v>
      </c>
      <c r="R23" s="201">
        <f>SUM('#3. 운영사업원가명세서'!F7,F25,F26)/100</f>
        <v>12267402590.540001</v>
      </c>
      <c r="S23" s="201">
        <f>SUM('#3. 운영사업원가명세서'!G8,'#3. 운영사업원가명세서'!G9,'#2. 손익계산서'!H25,'#2. 손익계산서'!H26)/100</f>
        <v>13551230227.469999</v>
      </c>
      <c r="U23" s="50">
        <f>F23/100</f>
        <v>0</v>
      </c>
      <c r="V23" s="84">
        <f>G23/100</f>
        <v>-7737129132.8000002</v>
      </c>
      <c r="W23" s="50">
        <f>H23/100</f>
        <v>0</v>
      </c>
      <c r="X23" s="84">
        <f>I23/100</f>
        <v>-9655357391.8799992</v>
      </c>
      <c r="Y23" s="84"/>
      <c r="Z23" s="50">
        <f>U23-W23</f>
        <v>0</v>
      </c>
      <c r="AA23" s="84">
        <f>V23-X23</f>
        <v>1918228259.079999</v>
      </c>
    </row>
    <row r="24" spans="1:29" ht="31.5" x14ac:dyDescent="0.3">
      <c r="A24" s="188" t="s">
        <v>173</v>
      </c>
      <c r="B24" s="187" t="s">
        <v>172</v>
      </c>
      <c r="C24" s="187"/>
      <c r="D24" s="187"/>
      <c r="E24" s="186"/>
      <c r="F24" s="185"/>
      <c r="G24" s="184">
        <f>SUM(F25:F48)</f>
        <v>164796966710</v>
      </c>
      <c r="H24" s="63"/>
      <c r="I24" s="184">
        <f>SUM(H25:H48)</f>
        <v>124625107059</v>
      </c>
      <c r="K24" s="1" t="s">
        <v>171</v>
      </c>
      <c r="P24" s="50">
        <f>SUM('#3. 운영사업원가명세서'!F10,'#2. 손익계산서'!F27:F48)/100</f>
        <v>12370410538.200001</v>
      </c>
      <c r="Q24" s="50">
        <f>SUM('#3. 운영사업원가명세서'!H10,'#2. 손익계산서'!H27:H48)/100</f>
        <v>12043564683.200001</v>
      </c>
      <c r="R24" s="201">
        <f>SUM('#3. 운영사업원가명세서'!F10,'#2. 손익계산서'!F27:F48)/100</f>
        <v>12370410538.200001</v>
      </c>
      <c r="S24" s="201">
        <f>SUM('#3. 운영사업원가명세서'!H10,'#2. 손익계산서'!H27:H48)/100</f>
        <v>12043564683.200001</v>
      </c>
      <c r="U24" s="50">
        <f>F24/100</f>
        <v>0</v>
      </c>
      <c r="V24" s="84">
        <f>G24/100</f>
        <v>1647969667.0999999</v>
      </c>
      <c r="W24" s="50">
        <f>H24/100</f>
        <v>0</v>
      </c>
      <c r="X24" s="84">
        <f>I24/100</f>
        <v>1246251070.5899999</v>
      </c>
      <c r="Y24" s="84"/>
      <c r="Z24" s="50">
        <f>U24-W24</f>
        <v>0</v>
      </c>
      <c r="AA24" s="84">
        <f>V24-X24</f>
        <v>401718596.50999999</v>
      </c>
    </row>
    <row r="25" spans="1:29" ht="24" x14ac:dyDescent="0.3">
      <c r="A25" s="191"/>
      <c r="B25" s="45"/>
      <c r="C25" s="55" t="s">
        <v>170</v>
      </c>
      <c r="D25" s="55"/>
      <c r="E25" s="107"/>
      <c r="F25" s="63">
        <f>SUM([1]PL!S39:S43)+SUM('[1]PL(수탁)'!S39:S43)</f>
        <v>62310673090</v>
      </c>
      <c r="G25" s="190"/>
      <c r="H25" s="63">
        <v>65459559113</v>
      </c>
      <c r="I25" s="190"/>
      <c r="K25" s="1" t="s">
        <v>169</v>
      </c>
      <c r="P25" s="50">
        <f>F19/100</f>
        <v>1038577113.27</v>
      </c>
      <c r="Q25" s="50">
        <f>H19/100</f>
        <v>902060252.01999998</v>
      </c>
      <c r="U25" s="50">
        <f>F25/100</f>
        <v>623106730.89999998</v>
      </c>
      <c r="V25" s="50">
        <f>G25/100</f>
        <v>0</v>
      </c>
      <c r="W25" s="50">
        <f>H25/100</f>
        <v>654595591.13</v>
      </c>
      <c r="X25" s="50">
        <f>I25/100</f>
        <v>0</v>
      </c>
      <c r="Y25" s="50"/>
      <c r="Z25" s="50">
        <f>U25-W25</f>
        <v>-31488860.230000019</v>
      </c>
      <c r="AA25" s="50">
        <f>V25-X25</f>
        <v>0</v>
      </c>
      <c r="AC25" s="198"/>
    </row>
    <row r="26" spans="1:29" ht="24" x14ac:dyDescent="0.3">
      <c r="A26" s="191"/>
      <c r="B26" s="45"/>
      <c r="C26" s="197" t="s">
        <v>168</v>
      </c>
      <c r="D26" s="197"/>
      <c r="E26" s="107"/>
      <c r="F26" s="63">
        <f>[1]PL!S44+'[1]PL(수탁)'!S44</f>
        <v>5595372590</v>
      </c>
      <c r="G26" s="190"/>
      <c r="H26" s="63">
        <v>11457550390</v>
      </c>
      <c r="I26" s="190"/>
      <c r="P26" s="50"/>
      <c r="Q26" s="50"/>
      <c r="U26" s="50">
        <f>F26/100</f>
        <v>55953725.899999999</v>
      </c>
      <c r="V26" s="50">
        <f>G26/100</f>
        <v>0</v>
      </c>
      <c r="W26" s="50">
        <f>H26/100</f>
        <v>114575503.90000001</v>
      </c>
      <c r="X26" s="50">
        <f>I26/100</f>
        <v>0</v>
      </c>
      <c r="Y26" s="50"/>
      <c r="Z26" s="50">
        <f>U26-W26</f>
        <v>-58621778.000000007</v>
      </c>
      <c r="AA26" s="50">
        <f>V26-X26</f>
        <v>0</v>
      </c>
      <c r="AC26" s="198"/>
    </row>
    <row r="27" spans="1:29" ht="24" x14ac:dyDescent="0.3">
      <c r="A27" s="191"/>
      <c r="B27" s="45"/>
      <c r="C27" s="55" t="s">
        <v>167</v>
      </c>
      <c r="D27" s="55"/>
      <c r="E27" s="107"/>
      <c r="F27" s="63">
        <f>[1]PL!S45+'[1]PL(수탁)'!S45</f>
        <v>9866952841</v>
      </c>
      <c r="G27" s="190"/>
      <c r="H27" s="63">
        <v>9442796143</v>
      </c>
      <c r="I27" s="190"/>
      <c r="K27" s="1" t="s">
        <v>127</v>
      </c>
      <c r="P27" s="50">
        <f>G64/100</f>
        <v>770194888.58000004</v>
      </c>
      <c r="Q27" s="50">
        <f>I64/100</f>
        <v>742608856.19000006</v>
      </c>
      <c r="U27" s="50">
        <f>F27/100</f>
        <v>98669528.409999996</v>
      </c>
      <c r="V27" s="50">
        <f>G27/100</f>
        <v>0</v>
      </c>
      <c r="W27" s="50">
        <f>H27/100</f>
        <v>94427961.430000007</v>
      </c>
      <c r="X27" s="50">
        <f>I27/100</f>
        <v>0</v>
      </c>
      <c r="Y27" s="50"/>
      <c r="Z27" s="50">
        <f>U27-W27</f>
        <v>4241566.9799999893</v>
      </c>
      <c r="AA27" s="50">
        <f>V27-X27</f>
        <v>0</v>
      </c>
      <c r="AC27" s="198"/>
    </row>
    <row r="28" spans="1:29" ht="24" x14ac:dyDescent="0.3">
      <c r="A28" s="191"/>
      <c r="B28" s="45"/>
      <c r="C28" s="55" t="s">
        <v>166</v>
      </c>
      <c r="D28" s="55"/>
      <c r="E28" s="107"/>
      <c r="F28" s="63">
        <f>[1]PL!S46+'[1]PL(수탁)'!S46</f>
        <v>45259143</v>
      </c>
      <c r="G28" s="190"/>
      <c r="H28" s="63">
        <v>35767231</v>
      </c>
      <c r="I28" s="190"/>
      <c r="K28" s="1" t="s">
        <v>126</v>
      </c>
      <c r="P28" s="50">
        <f>F65/100</f>
        <v>593912904.33000004</v>
      </c>
      <c r="Q28" s="50">
        <f>H65/100</f>
        <v>559969427.10000002</v>
      </c>
      <c r="U28" s="50">
        <f>F28/100</f>
        <v>452591.43</v>
      </c>
      <c r="V28" s="50">
        <f>G28/100</f>
        <v>0</v>
      </c>
      <c r="W28" s="50">
        <f>H28/100</f>
        <v>357672.31</v>
      </c>
      <c r="X28" s="50">
        <f>I28/100</f>
        <v>0</v>
      </c>
      <c r="Y28" s="50"/>
      <c r="Z28" s="50">
        <f>U28-W28</f>
        <v>94919.12</v>
      </c>
      <c r="AA28" s="50">
        <f>V28-X28</f>
        <v>0</v>
      </c>
      <c r="AC28" s="198"/>
    </row>
    <row r="29" spans="1:29" ht="24" customHeight="1" x14ac:dyDescent="0.3">
      <c r="A29" s="191"/>
      <c r="B29" s="45"/>
      <c r="C29" s="55" t="s">
        <v>165</v>
      </c>
      <c r="D29" s="55"/>
      <c r="E29" s="107"/>
      <c r="F29" s="63">
        <f>[1]PL!S47+'[1]PL(수탁)'!S47</f>
        <v>1065812937</v>
      </c>
      <c r="G29" s="190"/>
      <c r="H29" s="63">
        <v>1033050422</v>
      </c>
      <c r="I29" s="190"/>
      <c r="K29" s="1" t="s">
        <v>115</v>
      </c>
      <c r="P29" s="50">
        <f>SUM(F66:F76)/100</f>
        <v>176281984.25</v>
      </c>
      <c r="Q29" s="50">
        <f>SUM(H66:H76)/100</f>
        <v>182639429.09</v>
      </c>
      <c r="U29" s="50">
        <f>F29/100</f>
        <v>10658129.369999999</v>
      </c>
      <c r="V29" s="50">
        <f>G29/100</f>
        <v>0</v>
      </c>
      <c r="W29" s="50">
        <f>H29/100</f>
        <v>10330504.220000001</v>
      </c>
      <c r="X29" s="50">
        <f>I29/100</f>
        <v>0</v>
      </c>
      <c r="Y29" s="50"/>
      <c r="Z29" s="50">
        <f>U29-W29</f>
        <v>327625.14999999851</v>
      </c>
      <c r="AA29" s="50">
        <f>V29-X29</f>
        <v>0</v>
      </c>
      <c r="AC29" s="198"/>
    </row>
    <row r="30" spans="1:29" ht="24" x14ac:dyDescent="0.3">
      <c r="A30" s="191"/>
      <c r="B30" s="45"/>
      <c r="C30" s="55" t="s">
        <v>164</v>
      </c>
      <c r="D30" s="55"/>
      <c r="E30" s="107"/>
      <c r="F30" s="63">
        <f>[1]PL!S48+'[1]PL(수탁)'!S48</f>
        <v>197226294</v>
      </c>
      <c r="G30" s="190"/>
      <c r="H30" s="63">
        <v>202921216</v>
      </c>
      <c r="I30" s="190"/>
      <c r="U30" s="50">
        <f>F30/100</f>
        <v>1972262.94</v>
      </c>
      <c r="V30" s="50">
        <f>G30/100</f>
        <v>0</v>
      </c>
      <c r="W30" s="50">
        <f>H30/100</f>
        <v>2029212.16</v>
      </c>
      <c r="X30" s="50">
        <f>I30/100</f>
        <v>0</v>
      </c>
      <c r="Y30" s="50"/>
      <c r="Z30" s="50">
        <f>U30-W30</f>
        <v>-56949.219999999972</v>
      </c>
      <c r="AA30" s="50">
        <f>V30-X30</f>
        <v>0</v>
      </c>
      <c r="AC30" s="198"/>
    </row>
    <row r="31" spans="1:29" ht="24" x14ac:dyDescent="0.3">
      <c r="A31" s="191"/>
      <c r="B31" s="45"/>
      <c r="C31" s="55" t="s">
        <v>163</v>
      </c>
      <c r="D31" s="55"/>
      <c r="E31" s="107"/>
      <c r="F31" s="63">
        <f>[1]PL!S49+'[1]PL(수탁)'!S49</f>
        <v>181084071</v>
      </c>
      <c r="G31" s="190"/>
      <c r="H31" s="63">
        <v>266063727</v>
      </c>
      <c r="I31" s="190"/>
      <c r="U31" s="50">
        <f>F31/100</f>
        <v>1810840.71</v>
      </c>
      <c r="V31" s="50">
        <f>G31/100</f>
        <v>0</v>
      </c>
      <c r="W31" s="50">
        <f>H31/100</f>
        <v>2660637.27</v>
      </c>
      <c r="X31" s="50">
        <f>I31/100</f>
        <v>0</v>
      </c>
      <c r="Y31" s="50"/>
      <c r="Z31" s="50">
        <f>U31-W31</f>
        <v>-849796.56</v>
      </c>
      <c r="AA31" s="50">
        <f>V31-X31</f>
        <v>0</v>
      </c>
      <c r="AC31" s="198"/>
    </row>
    <row r="32" spans="1:29" ht="24" x14ac:dyDescent="0.3">
      <c r="A32" s="191"/>
      <c r="B32" s="45"/>
      <c r="C32" s="55" t="s">
        <v>162</v>
      </c>
      <c r="D32" s="55"/>
      <c r="E32" s="107"/>
      <c r="F32" s="63">
        <f>[1]PL!S50+'[1]PL(수탁)'!S50</f>
        <v>243337380</v>
      </c>
      <c r="G32" s="190"/>
      <c r="H32" s="63">
        <v>277408106</v>
      </c>
      <c r="I32" s="190"/>
      <c r="U32" s="50">
        <f>F32/100</f>
        <v>2433373.7999999998</v>
      </c>
      <c r="V32" s="50">
        <f>G32/100</f>
        <v>0</v>
      </c>
      <c r="W32" s="50">
        <f>H32/100</f>
        <v>2774081.06</v>
      </c>
      <c r="X32" s="50">
        <f>I32/100</f>
        <v>0</v>
      </c>
      <c r="Y32" s="50"/>
      <c r="Z32" s="50">
        <f>U32-W32</f>
        <v>-340707.26000000024</v>
      </c>
      <c r="AA32" s="50">
        <f>V32-X32</f>
        <v>0</v>
      </c>
      <c r="AC32" s="198"/>
    </row>
    <row r="33" spans="1:29" ht="24" x14ac:dyDescent="0.3">
      <c r="A33" s="191"/>
      <c r="B33" s="45"/>
      <c r="C33" s="55" t="s">
        <v>161</v>
      </c>
      <c r="D33" s="55"/>
      <c r="E33" s="107"/>
      <c r="F33" s="63">
        <f>[1]PL!S51+'[1]PL(수탁)'!S51</f>
        <v>118132647</v>
      </c>
      <c r="G33" s="190"/>
      <c r="H33" s="63">
        <v>123737558</v>
      </c>
      <c r="I33" s="190"/>
      <c r="U33" s="50">
        <f>F33/100</f>
        <v>1181326.47</v>
      </c>
      <c r="V33" s="50">
        <f>G33/100</f>
        <v>0</v>
      </c>
      <c r="W33" s="50">
        <f>H33/100</f>
        <v>1237375.58</v>
      </c>
      <c r="X33" s="50">
        <f>I33/100</f>
        <v>0</v>
      </c>
      <c r="Y33" s="50"/>
      <c r="Z33" s="50">
        <f>U33-W33</f>
        <v>-56049.110000000102</v>
      </c>
      <c r="AA33" s="50">
        <f>V33-X33</f>
        <v>0</v>
      </c>
      <c r="AC33" s="198"/>
    </row>
    <row r="34" spans="1:29" ht="24" x14ac:dyDescent="0.3">
      <c r="A34" s="191"/>
      <c r="B34" s="45"/>
      <c r="C34" s="55" t="s">
        <v>160</v>
      </c>
      <c r="D34" s="55"/>
      <c r="E34" s="107"/>
      <c r="F34" s="63">
        <f>[1]PL!S52+'[1]PL(수탁)'!S52</f>
        <v>4526402286</v>
      </c>
      <c r="G34" s="190"/>
      <c r="H34" s="63">
        <v>4782110468</v>
      </c>
      <c r="I34" s="190"/>
      <c r="U34" s="50">
        <f>F34/100</f>
        <v>45264022.859999999</v>
      </c>
      <c r="V34" s="50">
        <f>G34/100</f>
        <v>0</v>
      </c>
      <c r="W34" s="50">
        <f>H34/100</f>
        <v>47821104.68</v>
      </c>
      <c r="X34" s="50">
        <f>I34/100</f>
        <v>0</v>
      </c>
      <c r="Y34" s="50"/>
      <c r="Z34" s="50">
        <f>U34-W34</f>
        <v>-2557081.8200000003</v>
      </c>
      <c r="AA34" s="50">
        <f>V34-X34</f>
        <v>0</v>
      </c>
      <c r="AC34" s="198"/>
    </row>
    <row r="35" spans="1:29" ht="24" x14ac:dyDescent="0.3">
      <c r="A35" s="191"/>
      <c r="B35" s="45"/>
      <c r="C35" s="55" t="s">
        <v>159</v>
      </c>
      <c r="D35" s="55"/>
      <c r="E35" s="107"/>
      <c r="F35" s="63">
        <f>[1]PL!S53+'[1]PL(수탁)'!S53</f>
        <v>2912916035</v>
      </c>
      <c r="G35" s="190"/>
      <c r="H35" s="63">
        <v>3147364107</v>
      </c>
      <c r="I35" s="190"/>
      <c r="U35" s="50">
        <f>F35/100</f>
        <v>29129160.350000001</v>
      </c>
      <c r="V35" s="50">
        <f>G35/100</f>
        <v>0</v>
      </c>
      <c r="W35" s="50">
        <f>H35/100</f>
        <v>31473641.07</v>
      </c>
      <c r="X35" s="50">
        <f>I35/100</f>
        <v>0</v>
      </c>
      <c r="Y35" s="50"/>
      <c r="Z35" s="50">
        <f>U35-W35</f>
        <v>-2344480.7199999988</v>
      </c>
      <c r="AA35" s="50">
        <f>V35-X35</f>
        <v>0</v>
      </c>
      <c r="AC35" s="198"/>
    </row>
    <row r="36" spans="1:29" ht="24" x14ac:dyDescent="0.3">
      <c r="A36" s="191"/>
      <c r="B36" s="45"/>
      <c r="C36" s="55" t="s">
        <v>158</v>
      </c>
      <c r="D36" s="55"/>
      <c r="E36" s="107"/>
      <c r="F36" s="63">
        <f>[1]PL!S54+'[1]PL(수탁)'!S54</f>
        <v>228352137</v>
      </c>
      <c r="G36" s="190"/>
      <c r="H36" s="63">
        <v>203098238</v>
      </c>
      <c r="I36" s="190"/>
      <c r="U36" s="50">
        <f>F36/100</f>
        <v>2283521.37</v>
      </c>
      <c r="V36" s="50">
        <f>G36/100</f>
        <v>0</v>
      </c>
      <c r="W36" s="50">
        <f>H36/100</f>
        <v>2030982.38</v>
      </c>
      <c r="X36" s="50">
        <f>I36/100</f>
        <v>0</v>
      </c>
      <c r="Y36" s="50"/>
      <c r="Z36" s="50">
        <f>U36-W36</f>
        <v>252538.99000000022</v>
      </c>
      <c r="AA36" s="50">
        <f>V36-X36</f>
        <v>0</v>
      </c>
      <c r="AC36" s="198"/>
    </row>
    <row r="37" spans="1:29" ht="24" x14ac:dyDescent="0.3">
      <c r="A37" s="191"/>
      <c r="B37" s="45"/>
      <c r="C37" s="55" t="s">
        <v>157</v>
      </c>
      <c r="D37" s="55"/>
      <c r="E37" s="107"/>
      <c r="F37" s="63">
        <f>[1]PL!S55+'[1]PL(수탁)'!S55</f>
        <v>11315977</v>
      </c>
      <c r="G37" s="190"/>
      <c r="H37" s="63">
        <v>11795577</v>
      </c>
      <c r="I37" s="190"/>
      <c r="U37" s="50">
        <f>F37/100</f>
        <v>113159.77</v>
      </c>
      <c r="V37" s="50">
        <f>G37/100</f>
        <v>0</v>
      </c>
      <c r="W37" s="50">
        <f>H37/100</f>
        <v>117955.77</v>
      </c>
      <c r="X37" s="50">
        <f>I37/100</f>
        <v>0</v>
      </c>
      <c r="Y37" s="50"/>
      <c r="Z37" s="50">
        <f>U37-W37</f>
        <v>-4796</v>
      </c>
      <c r="AA37" s="50">
        <f>V37-X37</f>
        <v>0</v>
      </c>
      <c r="AC37" s="198"/>
    </row>
    <row r="38" spans="1:29" ht="24" x14ac:dyDescent="0.3">
      <c r="A38" s="191"/>
      <c r="B38" s="45"/>
      <c r="C38" s="55" t="s">
        <v>156</v>
      </c>
      <c r="D38" s="55"/>
      <c r="E38" s="107"/>
      <c r="F38" s="63">
        <f>[1]PL!S56+'[1]PL(수탁)'!S56</f>
        <v>10175482</v>
      </c>
      <c r="G38" s="190"/>
      <c r="H38" s="63">
        <v>11845629</v>
      </c>
      <c r="I38" s="190"/>
      <c r="U38" s="50">
        <f>F38/100</f>
        <v>101754.82</v>
      </c>
      <c r="V38" s="50">
        <f>G38/100</f>
        <v>0</v>
      </c>
      <c r="W38" s="50">
        <f>H38/100</f>
        <v>118456.29</v>
      </c>
      <c r="X38" s="50">
        <f>I38/100</f>
        <v>0</v>
      </c>
      <c r="Y38" s="50"/>
      <c r="Z38" s="50">
        <f>U38-W38</f>
        <v>-16701.469999999987</v>
      </c>
      <c r="AA38" s="50">
        <f>V38-X38</f>
        <v>0</v>
      </c>
      <c r="AC38" s="198"/>
    </row>
    <row r="39" spans="1:29" ht="24" x14ac:dyDescent="0.3">
      <c r="A39" s="191"/>
      <c r="B39" s="45"/>
      <c r="C39" s="55" t="s">
        <v>155</v>
      </c>
      <c r="D39" s="55"/>
      <c r="E39" s="107"/>
      <c r="F39" s="63">
        <f>[1]PL!S57+'[1]PL(수탁)'!S57</f>
        <v>10497136750</v>
      </c>
      <c r="G39" s="190"/>
      <c r="H39" s="63">
        <v>12643203976</v>
      </c>
      <c r="I39" s="190"/>
      <c r="U39" s="50">
        <f>F39/100</f>
        <v>104971367.5</v>
      </c>
      <c r="V39" s="50">
        <f>G39/100</f>
        <v>0</v>
      </c>
      <c r="W39" s="50">
        <f>H39/100</f>
        <v>126432039.76000001</v>
      </c>
      <c r="X39" s="50">
        <f>I39/100</f>
        <v>0</v>
      </c>
      <c r="Y39" s="50"/>
      <c r="Z39" s="50">
        <f>U39-W39</f>
        <v>-21460672.260000005</v>
      </c>
      <c r="AA39" s="50">
        <f>V39-X39</f>
        <v>0</v>
      </c>
      <c r="AC39" s="198"/>
    </row>
    <row r="40" spans="1:29" ht="24" x14ac:dyDescent="0.3">
      <c r="A40" s="191"/>
      <c r="B40" s="45"/>
      <c r="C40" s="55" t="s">
        <v>154</v>
      </c>
      <c r="D40" s="55"/>
      <c r="E40" s="107"/>
      <c r="F40" s="63">
        <f>[1]PL!S58+'[1]PL(수탁)'!S58</f>
        <v>77285276</v>
      </c>
      <c r="G40" s="190"/>
      <c r="H40" s="63">
        <v>134082028</v>
      </c>
      <c r="I40" s="190"/>
      <c r="U40" s="50">
        <f>F40/100</f>
        <v>772852.76</v>
      </c>
      <c r="V40" s="50">
        <f>G40/100</f>
        <v>0</v>
      </c>
      <c r="W40" s="50">
        <f>H40/100</f>
        <v>1340820.28</v>
      </c>
      <c r="X40" s="50">
        <f>I40/100</f>
        <v>0</v>
      </c>
      <c r="Y40" s="50"/>
      <c r="Z40" s="50">
        <f>U40-W40</f>
        <v>-567967.52</v>
      </c>
      <c r="AA40" s="50">
        <f>V40-X40</f>
        <v>0</v>
      </c>
      <c r="AC40" s="198"/>
    </row>
    <row r="41" spans="1:29" ht="24" x14ac:dyDescent="0.3">
      <c r="A41" s="191"/>
      <c r="B41" s="45"/>
      <c r="C41" s="55" t="s">
        <v>153</v>
      </c>
      <c r="D41" s="55"/>
      <c r="E41" s="107"/>
      <c r="F41" s="63">
        <f>[1]PL!S59+'[1]PL(수탁)'!S59</f>
        <v>282101161</v>
      </c>
      <c r="G41" s="190"/>
      <c r="H41" s="63">
        <v>264767643</v>
      </c>
      <c r="I41" s="190"/>
      <c r="U41" s="50">
        <f>F41/100</f>
        <v>2821011.61</v>
      </c>
      <c r="V41" s="50">
        <f>G41/100</f>
        <v>0</v>
      </c>
      <c r="W41" s="50">
        <f>H41/100</f>
        <v>2647676.4300000002</v>
      </c>
      <c r="X41" s="50">
        <f>I41/100</f>
        <v>0</v>
      </c>
      <c r="Y41" s="50"/>
      <c r="Z41" s="50">
        <f>U41-W41</f>
        <v>173335.1799999997</v>
      </c>
      <c r="AA41" s="50">
        <f>V41-X41</f>
        <v>0</v>
      </c>
      <c r="AC41" s="198"/>
    </row>
    <row r="42" spans="1:29" ht="24" x14ac:dyDescent="0.3">
      <c r="A42" s="191"/>
      <c r="B42" s="45"/>
      <c r="C42" s="55" t="s">
        <v>152</v>
      </c>
      <c r="D42" s="55"/>
      <c r="E42" s="107"/>
      <c r="F42" s="63">
        <f>[1]PL!S60+'[1]PL(수탁)'!S60</f>
        <v>365623521</v>
      </c>
      <c r="G42" s="190"/>
      <c r="H42" s="63">
        <v>453368034</v>
      </c>
      <c r="I42" s="190"/>
      <c r="U42" s="50">
        <f>F42/100</f>
        <v>3656235.21</v>
      </c>
      <c r="V42" s="50">
        <f>G42/100</f>
        <v>0</v>
      </c>
      <c r="W42" s="50">
        <f>H42/100</f>
        <v>4533680.34</v>
      </c>
      <c r="X42" s="50">
        <f>I42/100</f>
        <v>0</v>
      </c>
      <c r="Y42" s="50"/>
      <c r="Z42" s="50">
        <f>U42-W42</f>
        <v>-877445.12999999989</v>
      </c>
      <c r="AA42" s="50">
        <f>V42-X42</f>
        <v>0</v>
      </c>
      <c r="AC42" s="198"/>
    </row>
    <row r="43" spans="1:29" ht="24" x14ac:dyDescent="0.3">
      <c r="A43" s="191"/>
      <c r="B43" s="45"/>
      <c r="C43" s="55" t="s">
        <v>151</v>
      </c>
      <c r="D43" s="55"/>
      <c r="E43" s="107"/>
      <c r="F43" s="63">
        <f>[1]PL!S61+'[1]PL(수탁)'!S61</f>
        <v>1333085885</v>
      </c>
      <c r="G43" s="190"/>
      <c r="H43" s="63">
        <v>1841640021</v>
      </c>
      <c r="I43" s="190"/>
      <c r="U43" s="50">
        <f>F43/100</f>
        <v>13330858.85</v>
      </c>
      <c r="V43" s="50">
        <f>G43/100</f>
        <v>0</v>
      </c>
      <c r="W43" s="50">
        <f>H43/100</f>
        <v>18416400.210000001</v>
      </c>
      <c r="X43" s="50">
        <f>I43/100</f>
        <v>0</v>
      </c>
      <c r="Y43" s="50"/>
      <c r="Z43" s="50">
        <f>U43-W43</f>
        <v>-5085541.3600000013</v>
      </c>
      <c r="AA43" s="50">
        <f>V43-X43</f>
        <v>0</v>
      </c>
      <c r="AC43" s="198"/>
    </row>
    <row r="44" spans="1:29" ht="24" x14ac:dyDescent="0.3">
      <c r="A44" s="191"/>
      <c r="B44" s="45"/>
      <c r="C44" s="55" t="s">
        <v>150</v>
      </c>
      <c r="D44" s="55"/>
      <c r="E44" s="107"/>
      <c r="F44" s="63">
        <f>[1]PL!S62+'[1]PL(수탁)'!S62</f>
        <v>795352198</v>
      </c>
      <c r="G44" s="190"/>
      <c r="H44" s="63">
        <v>851473432</v>
      </c>
      <c r="I44" s="190"/>
      <c r="U44" s="50">
        <f>F44/100</f>
        <v>7953521.9800000004</v>
      </c>
      <c r="V44" s="50">
        <f>G44/100</f>
        <v>0</v>
      </c>
      <c r="W44" s="50">
        <f>H44/100</f>
        <v>8514734.3200000003</v>
      </c>
      <c r="X44" s="50">
        <f>I44/100</f>
        <v>0</v>
      </c>
      <c r="Y44" s="50"/>
      <c r="Z44" s="50">
        <f>U44-W44</f>
        <v>-561212.33999999985</v>
      </c>
      <c r="AA44" s="50">
        <f>V44-X44</f>
        <v>0</v>
      </c>
      <c r="AC44" s="198"/>
    </row>
    <row r="45" spans="1:29" ht="24" x14ac:dyDescent="0.3">
      <c r="A45" s="191"/>
      <c r="B45" s="45"/>
      <c r="C45" s="55" t="s">
        <v>149</v>
      </c>
      <c r="D45" s="55"/>
      <c r="E45" s="107"/>
      <c r="F45" s="63">
        <f>[1]PL!S63+'[1]PL(수탁)'!S63</f>
        <v>56524080612</v>
      </c>
      <c r="G45" s="190"/>
      <c r="H45" s="63">
        <v>1674022956</v>
      </c>
      <c r="I45" s="190"/>
      <c r="U45" s="50">
        <f>F45/100</f>
        <v>565240806.12</v>
      </c>
      <c r="V45" s="50">
        <f>G45/100</f>
        <v>0</v>
      </c>
      <c r="W45" s="50">
        <f>H45/100</f>
        <v>16740229.560000001</v>
      </c>
      <c r="X45" s="50">
        <f>I45/100</f>
        <v>0</v>
      </c>
      <c r="Y45" s="50"/>
      <c r="Z45" s="50">
        <f>U45-W45</f>
        <v>548500576.56000006</v>
      </c>
      <c r="AA45" s="50">
        <f>V45-X45</f>
        <v>0</v>
      </c>
      <c r="AC45" s="198"/>
    </row>
    <row r="46" spans="1:29" ht="24" x14ac:dyDescent="0.3">
      <c r="A46" s="191"/>
      <c r="B46" s="45"/>
      <c r="C46" s="55" t="s">
        <v>148</v>
      </c>
      <c r="D46" s="55"/>
      <c r="E46" s="107"/>
      <c r="F46" s="63">
        <f>[1]PL!S64+'[1]PL(수탁)'!S64</f>
        <v>178434457</v>
      </c>
      <c r="G46" s="190"/>
      <c r="H46" s="63">
        <v>545377334</v>
      </c>
      <c r="I46" s="189"/>
      <c r="U46" s="50">
        <f>F46/100</f>
        <v>1784344.57</v>
      </c>
      <c r="V46" s="50">
        <f>G46/100</f>
        <v>0</v>
      </c>
      <c r="W46" s="50">
        <f>H46/100</f>
        <v>5453773.3399999999</v>
      </c>
      <c r="X46" s="50">
        <f>I46/100</f>
        <v>0</v>
      </c>
      <c r="Y46" s="50"/>
      <c r="Z46" s="50">
        <f>U46-W46</f>
        <v>-3669428.7699999996</v>
      </c>
      <c r="AA46" s="50">
        <f>V46-X46</f>
        <v>0</v>
      </c>
      <c r="AC46" s="198"/>
    </row>
    <row r="47" spans="1:29" ht="24" x14ac:dyDescent="0.3">
      <c r="A47" s="191"/>
      <c r="B47" s="45"/>
      <c r="C47" s="197" t="s">
        <v>147</v>
      </c>
      <c r="D47" s="197"/>
      <c r="E47" s="107"/>
      <c r="F47" s="63">
        <f>[1]PL!S65+'[1]PL(수탁)'!S65</f>
        <v>6678199452</v>
      </c>
      <c r="G47" s="190"/>
      <c r="H47" s="200">
        <v>7263897707</v>
      </c>
      <c r="I47" s="199"/>
      <c r="U47" s="50">
        <f>F47/100</f>
        <v>66781994.520000003</v>
      </c>
      <c r="V47" s="50">
        <f>G47/100</f>
        <v>0</v>
      </c>
      <c r="W47" s="50">
        <f>H47/100</f>
        <v>72638977.069999993</v>
      </c>
      <c r="X47" s="50">
        <f>I47/100</f>
        <v>0</v>
      </c>
      <c r="Y47" s="50"/>
      <c r="Z47" s="50">
        <f>U47-W47</f>
        <v>-5856982.5499999896</v>
      </c>
      <c r="AA47" s="50">
        <f>V47-X47</f>
        <v>0</v>
      </c>
      <c r="AC47" s="198"/>
    </row>
    <row r="48" spans="1:29" ht="24" x14ac:dyDescent="0.3">
      <c r="A48" s="191"/>
      <c r="B48" s="45"/>
      <c r="C48" s="55" t="s">
        <v>146</v>
      </c>
      <c r="D48" s="55"/>
      <c r="E48" s="107"/>
      <c r="F48" s="63">
        <f>[1]PL!S66+'[1]PL(수탁)'!S66</f>
        <v>752654488</v>
      </c>
      <c r="G48" s="190"/>
      <c r="H48" s="63">
        <v>2498206003</v>
      </c>
      <c r="I48" s="190"/>
      <c r="U48" s="50">
        <f>F48/100</f>
        <v>7526544.8799999999</v>
      </c>
      <c r="V48" s="50">
        <f>G48/100</f>
        <v>0</v>
      </c>
      <c r="W48" s="50">
        <f>H48/100</f>
        <v>24982060.030000001</v>
      </c>
      <c r="X48" s="50">
        <f>I48/100</f>
        <v>0</v>
      </c>
      <c r="Y48" s="50"/>
      <c r="Z48" s="50">
        <f>U48-W48</f>
        <v>-17455515.150000002</v>
      </c>
      <c r="AA48" s="50">
        <f>V48-X48</f>
        <v>0</v>
      </c>
      <c r="AC48" s="198"/>
    </row>
    <row r="49" spans="1:27" ht="31.5" x14ac:dyDescent="0.3">
      <c r="A49" s="188" t="s">
        <v>145</v>
      </c>
      <c r="B49" s="187" t="s">
        <v>144</v>
      </c>
      <c r="C49" s="187"/>
      <c r="D49" s="187"/>
      <c r="E49" s="186"/>
      <c r="F49" s="185"/>
      <c r="G49" s="189">
        <f>G23-G24</f>
        <v>-938509879990</v>
      </c>
      <c r="H49" s="63"/>
      <c r="I49" s="189">
        <v>-1090160846247</v>
      </c>
      <c r="U49" s="50">
        <f>F49/100</f>
        <v>0</v>
      </c>
      <c r="V49" s="84">
        <f>G49/100</f>
        <v>-9385098799.8999996</v>
      </c>
      <c r="W49" s="50">
        <f>H49/100</f>
        <v>0</v>
      </c>
      <c r="X49" s="84">
        <f>I49/100</f>
        <v>-10901608462.469999</v>
      </c>
      <c r="Y49" s="84"/>
      <c r="Z49" s="50">
        <f>U49-W49</f>
        <v>0</v>
      </c>
      <c r="AA49" s="84">
        <f>V49-X49</f>
        <v>1516509662.5699997</v>
      </c>
    </row>
    <row r="50" spans="1:27" ht="31.5" x14ac:dyDescent="0.3">
      <c r="A50" s="188" t="s">
        <v>143</v>
      </c>
      <c r="B50" s="187" t="s">
        <v>142</v>
      </c>
      <c r="C50" s="187"/>
      <c r="D50" s="187"/>
      <c r="E50" s="186"/>
      <c r="F50" s="185"/>
      <c r="G50" s="184">
        <f>SUM(F51:F63)</f>
        <v>51088983887</v>
      </c>
      <c r="H50" s="185">
        <f>SUM(G51:G63)</f>
        <v>0</v>
      </c>
      <c r="I50" s="184">
        <f>SUM(H51:H63)</f>
        <v>50685169229</v>
      </c>
      <c r="U50" s="50">
        <f>F50/100</f>
        <v>0</v>
      </c>
      <c r="V50" s="84">
        <f>G50/100</f>
        <v>510889838.87</v>
      </c>
      <c r="W50" s="50">
        <f>H50/100</f>
        <v>0</v>
      </c>
      <c r="X50" s="84">
        <f>I50/100</f>
        <v>506851692.29000002</v>
      </c>
      <c r="Y50" s="84"/>
      <c r="Z50" s="50">
        <f>U50-W50</f>
        <v>0</v>
      </c>
      <c r="AA50" s="23">
        <f>V50-X50</f>
        <v>4038146.5799999833</v>
      </c>
    </row>
    <row r="51" spans="1:27" ht="24" x14ac:dyDescent="0.3">
      <c r="A51" s="191"/>
      <c r="B51" s="45"/>
      <c r="C51" s="55" t="s">
        <v>141</v>
      </c>
      <c r="D51" s="55"/>
      <c r="E51" s="107"/>
      <c r="F51" s="63">
        <f>[1]PL!S68+'[1]PL(수탁)'!S68</f>
        <v>2136497051</v>
      </c>
      <c r="G51" s="190"/>
      <c r="H51" s="192">
        <v>1426810395</v>
      </c>
      <c r="I51" s="190"/>
      <c r="U51" s="50">
        <f>F51/100</f>
        <v>21364970.510000002</v>
      </c>
      <c r="V51" s="50">
        <f>G51/100</f>
        <v>0</v>
      </c>
      <c r="W51" s="50">
        <f>H51/100</f>
        <v>14268103.949999999</v>
      </c>
      <c r="X51" s="50">
        <f>I51/100</f>
        <v>0</v>
      </c>
      <c r="Y51" s="50"/>
      <c r="Z51" s="50">
        <f>U51-W51</f>
        <v>7096866.5600000024</v>
      </c>
      <c r="AA51" s="50">
        <f>V51-X51</f>
        <v>0</v>
      </c>
    </row>
    <row r="52" spans="1:27" ht="24" hidden="1" customHeight="1" x14ac:dyDescent="0.3">
      <c r="A52" s="191"/>
      <c r="B52" s="45"/>
      <c r="C52" s="55" t="s">
        <v>140</v>
      </c>
      <c r="D52" s="55"/>
      <c r="E52" s="107"/>
      <c r="F52" s="63">
        <f>[1]PL!S69+'[1]PL(수탁)'!S69</f>
        <v>0</v>
      </c>
      <c r="G52" s="190"/>
      <c r="H52" s="63">
        <v>0</v>
      </c>
      <c r="I52" s="190"/>
      <c r="U52" s="50">
        <f>F52/100</f>
        <v>0</v>
      </c>
      <c r="V52" s="50">
        <f>G52/100</f>
        <v>0</v>
      </c>
      <c r="W52" s="50">
        <f>H52/100</f>
        <v>0</v>
      </c>
      <c r="X52" s="50">
        <f>I52/100</f>
        <v>0</v>
      </c>
      <c r="Y52" s="50"/>
      <c r="Z52" s="50">
        <f>U52-W52</f>
        <v>0</v>
      </c>
      <c r="AA52" s="50">
        <f>V52-X52</f>
        <v>0</v>
      </c>
    </row>
    <row r="53" spans="1:27" ht="24" x14ac:dyDescent="0.3">
      <c r="A53" s="191"/>
      <c r="B53" s="45"/>
      <c r="C53" s="55" t="s">
        <v>139</v>
      </c>
      <c r="D53" s="55"/>
      <c r="E53" s="107"/>
      <c r="F53" s="194">
        <f>[1]PL!S70+'[1]PL(수탁)'!S70</f>
        <v>2529040299</v>
      </c>
      <c r="G53" s="190"/>
      <c r="H53" s="196">
        <v>1440154181</v>
      </c>
      <c r="I53" s="190"/>
      <c r="U53" s="50">
        <f>F53/100</f>
        <v>25290402.989999998</v>
      </c>
      <c r="V53" s="50">
        <f>G53/100</f>
        <v>0</v>
      </c>
      <c r="W53" s="50">
        <f>H53/100</f>
        <v>14401541.810000001</v>
      </c>
      <c r="X53" s="50">
        <f>I53/100</f>
        <v>0</v>
      </c>
      <c r="Y53" s="50"/>
      <c r="Z53" s="50">
        <f>U53-W53</f>
        <v>10888861.179999998</v>
      </c>
      <c r="AA53" s="50">
        <f>V53-X53</f>
        <v>0</v>
      </c>
    </row>
    <row r="54" spans="1:27" ht="24" x14ac:dyDescent="0.3">
      <c r="A54" s="191"/>
      <c r="B54" s="45"/>
      <c r="C54" s="55" t="s">
        <v>138</v>
      </c>
      <c r="D54" s="55"/>
      <c r="E54" s="107"/>
      <c r="F54" s="63">
        <f>[1]PL!S71+'[1]PL(수탁)'!S71</f>
        <v>10286899375</v>
      </c>
      <c r="G54" s="190"/>
      <c r="H54" s="192">
        <v>2548258393</v>
      </c>
      <c r="I54" s="190"/>
      <c r="U54" s="50">
        <f>F54/100</f>
        <v>102868993.75</v>
      </c>
      <c r="V54" s="50">
        <f>G54/100</f>
        <v>0</v>
      </c>
      <c r="W54" s="50">
        <f>H54/100</f>
        <v>25482583.93</v>
      </c>
      <c r="X54" s="50">
        <f>I54/100</f>
        <v>0</v>
      </c>
      <c r="Y54" s="50"/>
      <c r="Z54" s="50">
        <f>U54-W54</f>
        <v>77386409.819999993</v>
      </c>
      <c r="AA54" s="50">
        <f>V54-X54</f>
        <v>0</v>
      </c>
    </row>
    <row r="55" spans="1:27" ht="24" customHeight="1" x14ac:dyDescent="0.3">
      <c r="A55" s="191"/>
      <c r="B55" s="45"/>
      <c r="C55" s="55" t="s">
        <v>137</v>
      </c>
      <c r="D55" s="55"/>
      <c r="E55" s="107"/>
      <c r="F55" s="63">
        <f>[1]PL!S72+'[1]PL(수탁)'!S72</f>
        <v>778221711</v>
      </c>
      <c r="G55" s="190"/>
      <c r="H55" s="192">
        <v>0</v>
      </c>
      <c r="I55" s="190"/>
      <c r="U55" s="50">
        <f>F55/100</f>
        <v>7782217.1100000003</v>
      </c>
      <c r="V55" s="50">
        <f>G55/100</f>
        <v>0</v>
      </c>
      <c r="W55" s="50">
        <f>H55/100</f>
        <v>0</v>
      </c>
      <c r="X55" s="50">
        <f>I55/100</f>
        <v>0</v>
      </c>
      <c r="Y55" s="50"/>
      <c r="Z55" s="50">
        <f>U55-W55</f>
        <v>7782217.1100000003</v>
      </c>
      <c r="AA55" s="50">
        <f>V55-X55</f>
        <v>0</v>
      </c>
    </row>
    <row r="56" spans="1:27" ht="24" hidden="1" customHeight="1" x14ac:dyDescent="0.3">
      <c r="A56" s="191"/>
      <c r="B56" s="45"/>
      <c r="C56" s="55" t="s">
        <v>136</v>
      </c>
      <c r="D56" s="55"/>
      <c r="E56" s="107"/>
      <c r="F56" s="63">
        <f>[1]PL!S73+'[1]PL(수탁)'!S73</f>
        <v>0</v>
      </c>
      <c r="G56" s="190"/>
      <c r="H56" s="192">
        <v>0</v>
      </c>
      <c r="I56" s="190"/>
      <c r="U56" s="50">
        <f>F56/100</f>
        <v>0</v>
      </c>
      <c r="V56" s="50">
        <f>G56/100</f>
        <v>0</v>
      </c>
      <c r="W56" s="50">
        <f>H56/100</f>
        <v>0</v>
      </c>
      <c r="X56" s="50">
        <f>I56/100</f>
        <v>0</v>
      </c>
      <c r="Y56" s="50"/>
      <c r="Z56" s="50">
        <f>U56-W56</f>
        <v>0</v>
      </c>
      <c r="AA56" s="50">
        <f>V56-X56</f>
        <v>0</v>
      </c>
    </row>
    <row r="57" spans="1:27" ht="24" x14ac:dyDescent="0.3">
      <c r="A57" s="191"/>
      <c r="B57" s="45"/>
      <c r="C57" s="55" t="s">
        <v>135</v>
      </c>
      <c r="D57" s="55"/>
      <c r="E57" s="107"/>
      <c r="F57" s="63">
        <f>[1]PL!S74+'[1]PL(수탁)'!S74</f>
        <v>2651933290</v>
      </c>
      <c r="G57" s="190"/>
      <c r="H57" s="192">
        <v>4560767437</v>
      </c>
      <c r="I57" s="190"/>
      <c r="U57" s="50">
        <f>F57/100</f>
        <v>26519332.899999999</v>
      </c>
      <c r="V57" s="50">
        <f>G57/100</f>
        <v>0</v>
      </c>
      <c r="W57" s="50">
        <f>H57/100</f>
        <v>45607674.369999997</v>
      </c>
      <c r="X57" s="50">
        <f>I57/100</f>
        <v>0</v>
      </c>
      <c r="Y57" s="50"/>
      <c r="Z57" s="50">
        <f>U57-W57</f>
        <v>-19088341.469999999</v>
      </c>
      <c r="AA57" s="50">
        <f>V57-X57</f>
        <v>0</v>
      </c>
    </row>
    <row r="58" spans="1:27" ht="24" hidden="1" customHeight="1" x14ac:dyDescent="0.3">
      <c r="A58" s="191"/>
      <c r="B58" s="45"/>
      <c r="C58" s="55" t="s">
        <v>134</v>
      </c>
      <c r="D58" s="55"/>
      <c r="E58" s="107"/>
      <c r="F58" s="63">
        <f>[1]PL!S75+'[1]PL(수탁)'!S75</f>
        <v>0</v>
      </c>
      <c r="G58" s="190"/>
      <c r="H58" s="63">
        <v>0</v>
      </c>
      <c r="I58" s="190"/>
      <c r="U58" s="50">
        <f>F58/100</f>
        <v>0</v>
      </c>
      <c r="V58" s="50">
        <f>G58/100</f>
        <v>0</v>
      </c>
      <c r="W58" s="50">
        <f>H58/100</f>
        <v>0</v>
      </c>
      <c r="X58" s="50">
        <f>I58/100</f>
        <v>0</v>
      </c>
      <c r="Y58" s="50"/>
      <c r="Z58" s="50">
        <f>U58-W58</f>
        <v>0</v>
      </c>
      <c r="AA58" s="50">
        <f>V58-X58</f>
        <v>0</v>
      </c>
    </row>
    <row r="59" spans="1:27" ht="24" x14ac:dyDescent="0.3">
      <c r="A59" s="191"/>
      <c r="B59" s="45"/>
      <c r="C59" s="55" t="s">
        <v>133</v>
      </c>
      <c r="D59" s="55"/>
      <c r="E59" s="107"/>
      <c r="F59" s="63">
        <f>[1]PL!S76+'[1]PL(수탁)'!S76</f>
        <v>481651000</v>
      </c>
      <c r="G59" s="190"/>
      <c r="H59" s="192">
        <v>11683040326</v>
      </c>
      <c r="I59" s="190"/>
      <c r="U59" s="50">
        <f>F59/100</f>
        <v>4816510</v>
      </c>
      <c r="V59" s="50">
        <f>G59/100</f>
        <v>0</v>
      </c>
      <c r="W59" s="50">
        <f>H59/100</f>
        <v>116830403.26000001</v>
      </c>
      <c r="X59" s="50">
        <f>I59/100</f>
        <v>0</v>
      </c>
      <c r="Y59" s="50"/>
      <c r="Z59" s="50">
        <f>U59-W59</f>
        <v>-112013893.26000001</v>
      </c>
      <c r="AA59" s="50">
        <f>V59-X59</f>
        <v>0</v>
      </c>
    </row>
    <row r="60" spans="1:27" ht="24" customHeight="1" x14ac:dyDescent="0.3">
      <c r="A60" s="191"/>
      <c r="B60" s="45"/>
      <c r="C60" s="55" t="s">
        <v>132</v>
      </c>
      <c r="D60" s="55"/>
      <c r="E60" s="107"/>
      <c r="F60" s="63">
        <f>[1]PL!S77+'[1]PL(수탁)'!S77</f>
        <v>2529260261</v>
      </c>
      <c r="G60" s="190"/>
      <c r="H60" s="63">
        <v>0</v>
      </c>
      <c r="I60" s="190"/>
      <c r="U60" s="50">
        <f>F60/100</f>
        <v>25292602.609999999</v>
      </c>
      <c r="V60" s="50">
        <f>G60/100</f>
        <v>0</v>
      </c>
      <c r="W60" s="50">
        <f>H60/100</f>
        <v>0</v>
      </c>
      <c r="X60" s="50">
        <f>I60/100</f>
        <v>0</v>
      </c>
      <c r="Y60" s="50"/>
      <c r="Z60" s="50">
        <f>U60-W60</f>
        <v>25292602.609999999</v>
      </c>
      <c r="AA60" s="50">
        <f>V60-X60</f>
        <v>0</v>
      </c>
    </row>
    <row r="61" spans="1:27" ht="24" customHeight="1" x14ac:dyDescent="0.3">
      <c r="A61" s="191"/>
      <c r="B61" s="45"/>
      <c r="C61" s="79" t="s">
        <v>131</v>
      </c>
      <c r="D61" s="79"/>
      <c r="E61" s="107"/>
      <c r="F61" s="63">
        <f>[1]PL!S79+'[1]PL(수탁)'!S78</f>
        <v>12505008267</v>
      </c>
      <c r="G61" s="190"/>
      <c r="H61" s="63">
        <v>8268756883</v>
      </c>
      <c r="I61" s="184"/>
      <c r="U61" s="50">
        <f>F61/100</f>
        <v>125050082.67</v>
      </c>
      <c r="V61" s="50">
        <f>G61/100</f>
        <v>0</v>
      </c>
      <c r="W61" s="50">
        <f>H61/100</f>
        <v>82687568.829999998</v>
      </c>
      <c r="X61" s="50">
        <f>I61/100</f>
        <v>0</v>
      </c>
      <c r="Y61" s="50"/>
      <c r="Z61" s="50">
        <f>U61-W61</f>
        <v>42362513.840000004</v>
      </c>
      <c r="AA61" s="50">
        <f>V61-X61</f>
        <v>0</v>
      </c>
    </row>
    <row r="62" spans="1:27" ht="24" x14ac:dyDescent="0.3">
      <c r="A62" s="191"/>
      <c r="B62" s="45"/>
      <c r="C62" s="55" t="s">
        <v>130</v>
      </c>
      <c r="D62" s="55"/>
      <c r="E62" s="107"/>
      <c r="F62" s="63">
        <f>[1]PL!S78</f>
        <v>0</v>
      </c>
      <c r="G62" s="190"/>
      <c r="H62" s="63">
        <v>3218782808</v>
      </c>
      <c r="I62" s="190"/>
      <c r="U62" s="50">
        <f>F62/100</f>
        <v>0</v>
      </c>
      <c r="V62" s="50">
        <f>G62/100</f>
        <v>0</v>
      </c>
      <c r="W62" s="50">
        <f>H62/100</f>
        <v>32187828.079999998</v>
      </c>
      <c r="X62" s="50">
        <f>I62/100</f>
        <v>0</v>
      </c>
      <c r="Y62" s="50"/>
      <c r="Z62" s="50">
        <f>U62-W62</f>
        <v>-32187828.079999998</v>
      </c>
      <c r="AA62" s="50">
        <f>V62-X62</f>
        <v>0</v>
      </c>
    </row>
    <row r="63" spans="1:27" ht="24" x14ac:dyDescent="0.3">
      <c r="A63" s="191"/>
      <c r="B63" s="45"/>
      <c r="C63" s="197" t="s">
        <v>129</v>
      </c>
      <c r="D63" s="197"/>
      <c r="E63" s="107"/>
      <c r="F63" s="194">
        <f>[1]PL!S80+'[1]PL(수탁)'!S79</f>
        <v>17190472633</v>
      </c>
      <c r="G63" s="190"/>
      <c r="H63" s="196">
        <v>17538598806</v>
      </c>
      <c r="I63" s="195"/>
      <c r="U63" s="50">
        <f>F63/100</f>
        <v>171904726.33000001</v>
      </c>
      <c r="V63" s="50">
        <f>G63/100</f>
        <v>0</v>
      </c>
      <c r="W63" s="50">
        <f>H63/100</f>
        <v>175385988.06</v>
      </c>
      <c r="X63" s="50">
        <f>I63/100</f>
        <v>0</v>
      </c>
      <c r="Y63" s="50"/>
      <c r="Z63" s="50">
        <f>U63-W63</f>
        <v>-3481261.7299999893</v>
      </c>
      <c r="AA63" s="50">
        <f>V63-X63</f>
        <v>0</v>
      </c>
    </row>
    <row r="64" spans="1:27" ht="31.5" x14ac:dyDescent="0.3">
      <c r="A64" s="188" t="s">
        <v>128</v>
      </c>
      <c r="B64" s="187" t="s">
        <v>127</v>
      </c>
      <c r="C64" s="187"/>
      <c r="D64" s="187"/>
      <c r="E64" s="186"/>
      <c r="F64" s="185"/>
      <c r="G64" s="184">
        <f>SUM(F65:F76)</f>
        <v>77019488858</v>
      </c>
      <c r="H64" s="185">
        <f>SUM(G65:G76)</f>
        <v>0</v>
      </c>
      <c r="I64" s="184">
        <f>SUM(H65:H76)</f>
        <v>74260885619</v>
      </c>
      <c r="U64" s="50">
        <f>F64/100</f>
        <v>0</v>
      </c>
      <c r="V64" s="84">
        <f>G64/100</f>
        <v>770194888.58000004</v>
      </c>
      <c r="W64" s="50">
        <f>H64/100</f>
        <v>0</v>
      </c>
      <c r="X64" s="84">
        <f>I64/100</f>
        <v>742608856.19000006</v>
      </c>
      <c r="Y64" s="84"/>
      <c r="Z64" s="50">
        <f>U64-W64</f>
        <v>0</v>
      </c>
      <c r="AA64" s="84">
        <f>V64-X64</f>
        <v>27586032.389999986</v>
      </c>
    </row>
    <row r="65" spans="1:29" ht="24" x14ac:dyDescent="0.3">
      <c r="A65" s="191"/>
      <c r="B65" s="45"/>
      <c r="C65" s="55" t="s">
        <v>126</v>
      </c>
      <c r="D65" s="55"/>
      <c r="E65" s="107"/>
      <c r="F65" s="63">
        <f>[1]PL!S82+'[1]PL(수탁)'!S81</f>
        <v>59391290433</v>
      </c>
      <c r="G65" s="190"/>
      <c r="H65" s="192">
        <v>55996942710</v>
      </c>
      <c r="I65" s="190"/>
      <c r="U65" s="50">
        <f>F65/100</f>
        <v>593912904.33000004</v>
      </c>
      <c r="V65" s="50">
        <f>G65/100</f>
        <v>0</v>
      </c>
      <c r="W65" s="50">
        <f>H65/100</f>
        <v>559969427.10000002</v>
      </c>
      <c r="X65" s="50">
        <f>I65/100</f>
        <v>0</v>
      </c>
      <c r="Y65" s="50"/>
      <c r="Z65" s="50">
        <f>U65-W65</f>
        <v>33943477.230000019</v>
      </c>
      <c r="AA65" s="50">
        <f>V65-X65</f>
        <v>0</v>
      </c>
    </row>
    <row r="66" spans="1:29" ht="24" hidden="1" x14ac:dyDescent="0.3">
      <c r="A66" s="191"/>
      <c r="B66" s="45"/>
      <c r="C66" s="55" t="s">
        <v>125</v>
      </c>
      <c r="D66" s="55"/>
      <c r="E66" s="107"/>
      <c r="F66" s="63">
        <f>[1]PL!S83+'[1]PL(수탁)'!S82</f>
        <v>0</v>
      </c>
      <c r="G66" s="190"/>
      <c r="H66" s="192">
        <v>0</v>
      </c>
      <c r="I66" s="190"/>
      <c r="U66" s="50">
        <f>F66/100</f>
        <v>0</v>
      </c>
      <c r="V66" s="50">
        <f>G66/100</f>
        <v>0</v>
      </c>
      <c r="W66" s="50">
        <f>H66/100</f>
        <v>0</v>
      </c>
      <c r="X66" s="50">
        <f>I66/100</f>
        <v>0</v>
      </c>
      <c r="Y66" s="50"/>
      <c r="Z66" s="50">
        <f>U66-W66</f>
        <v>0</v>
      </c>
      <c r="AA66" s="50">
        <f>V66-X66</f>
        <v>0</v>
      </c>
    </row>
    <row r="67" spans="1:29" ht="24" x14ac:dyDescent="0.3">
      <c r="A67" s="191"/>
      <c r="B67" s="45"/>
      <c r="C67" s="55" t="s">
        <v>124</v>
      </c>
      <c r="D67" s="55"/>
      <c r="E67" s="107"/>
      <c r="F67" s="194">
        <f>[1]PL!S84+'[1]PL(수탁)'!S83</f>
        <v>393181095</v>
      </c>
      <c r="G67" s="190"/>
      <c r="H67" s="193">
        <v>81822507</v>
      </c>
      <c r="I67" s="190"/>
      <c r="U67" s="50">
        <f>F67/100</f>
        <v>3931810.95</v>
      </c>
      <c r="V67" s="50">
        <f>G67/100</f>
        <v>0</v>
      </c>
      <c r="W67" s="50">
        <f>H67/100</f>
        <v>818225.07</v>
      </c>
      <c r="X67" s="50">
        <f>I67/100</f>
        <v>0</v>
      </c>
      <c r="Y67" s="50"/>
      <c r="Z67" s="50">
        <f>U67-W67</f>
        <v>3113585.8800000004</v>
      </c>
      <c r="AA67" s="50">
        <f>V67-X67</f>
        <v>0</v>
      </c>
    </row>
    <row r="68" spans="1:29" ht="24" x14ac:dyDescent="0.3">
      <c r="A68" s="191"/>
      <c r="B68" s="45"/>
      <c r="C68" s="55" t="s">
        <v>123</v>
      </c>
      <c r="D68" s="55"/>
      <c r="E68" s="107"/>
      <c r="F68" s="63">
        <f>[1]PL!S85+'[1]PL(수탁)'!S84</f>
        <v>60000000</v>
      </c>
      <c r="G68" s="190"/>
      <c r="H68" s="192">
        <v>2329225000</v>
      </c>
      <c r="I68" s="190"/>
      <c r="U68" s="50">
        <f>F68/100</f>
        <v>600000</v>
      </c>
      <c r="V68" s="50">
        <f>G68/100</f>
        <v>0</v>
      </c>
      <c r="W68" s="50">
        <f>H68/100</f>
        <v>23292250</v>
      </c>
      <c r="X68" s="50">
        <f>I68/100</f>
        <v>0</v>
      </c>
      <c r="Y68" s="50"/>
      <c r="Z68" s="50">
        <f>U68-W68</f>
        <v>-22692250</v>
      </c>
      <c r="AA68" s="50">
        <f>V68-X68</f>
        <v>0</v>
      </c>
    </row>
    <row r="69" spans="1:29" ht="24" customHeight="1" x14ac:dyDescent="0.3">
      <c r="A69" s="191"/>
      <c r="B69" s="45"/>
      <c r="C69" s="55" t="s">
        <v>122</v>
      </c>
      <c r="D69" s="55"/>
      <c r="E69" s="107"/>
      <c r="F69" s="63">
        <f>[1]PL!S86+'[1]PL(수탁)'!S85</f>
        <v>892618941</v>
      </c>
      <c r="G69" s="190"/>
      <c r="H69" s="63">
        <v>1383601340</v>
      </c>
      <c r="I69" s="190"/>
      <c r="U69" s="50">
        <f>F69/100</f>
        <v>8926189.4100000001</v>
      </c>
      <c r="V69" s="50">
        <f>G69/100</f>
        <v>0</v>
      </c>
      <c r="W69" s="50">
        <f>H69/100</f>
        <v>13836013.4</v>
      </c>
      <c r="X69" s="50">
        <f>I69/100</f>
        <v>0</v>
      </c>
      <c r="Y69" s="50"/>
      <c r="Z69" s="50">
        <f>U69-W69</f>
        <v>-4909823.99</v>
      </c>
      <c r="AA69" s="50">
        <f>V69-X69</f>
        <v>0</v>
      </c>
    </row>
    <row r="70" spans="1:29" ht="24" x14ac:dyDescent="0.3">
      <c r="A70" s="191"/>
      <c r="B70" s="45"/>
      <c r="C70" s="55" t="s">
        <v>121</v>
      </c>
      <c r="D70" s="55"/>
      <c r="E70" s="107"/>
      <c r="F70" s="63">
        <f>[1]PL!S87+'[1]PL(수탁)'!S86</f>
        <v>765816012</v>
      </c>
      <c r="G70" s="190"/>
      <c r="H70" s="192">
        <v>2800705151</v>
      </c>
      <c r="I70" s="190"/>
      <c r="U70" s="50">
        <f>F70/100</f>
        <v>7658160.1200000001</v>
      </c>
      <c r="V70" s="50">
        <f>G70/100</f>
        <v>0</v>
      </c>
      <c r="W70" s="50">
        <f>H70/100</f>
        <v>28007051.510000002</v>
      </c>
      <c r="X70" s="50">
        <f>I70/100</f>
        <v>0</v>
      </c>
      <c r="Y70" s="50"/>
      <c r="Z70" s="50">
        <f>U70-W70</f>
        <v>-20348891.390000001</v>
      </c>
      <c r="AA70" s="50">
        <f>V70-X70</f>
        <v>0</v>
      </c>
    </row>
    <row r="71" spans="1:29" ht="24" x14ac:dyDescent="0.3">
      <c r="A71" s="191"/>
      <c r="B71" s="45"/>
      <c r="C71" s="55" t="s">
        <v>120</v>
      </c>
      <c r="D71" s="55"/>
      <c r="E71" s="107"/>
      <c r="F71" s="63">
        <f>[1]PL!S88+'[1]PL(수탁)'!S87</f>
        <v>5046288588</v>
      </c>
      <c r="G71" s="190"/>
      <c r="H71" s="192">
        <v>7797858300</v>
      </c>
      <c r="I71" s="190"/>
      <c r="U71" s="50">
        <f>F71/100</f>
        <v>50462885.880000003</v>
      </c>
      <c r="V71" s="50">
        <f>G71/100</f>
        <v>0</v>
      </c>
      <c r="W71" s="50">
        <f>H71/100</f>
        <v>77978583</v>
      </c>
      <c r="X71" s="50">
        <f>I71/100</f>
        <v>0</v>
      </c>
      <c r="Y71" s="50"/>
      <c r="Z71" s="50">
        <f>U71-W71</f>
        <v>-27515697.119999997</v>
      </c>
      <c r="AA71" s="50">
        <f>V71-X71</f>
        <v>0</v>
      </c>
    </row>
    <row r="72" spans="1:29" ht="24" x14ac:dyDescent="0.3">
      <c r="A72" s="191"/>
      <c r="B72" s="45"/>
      <c r="C72" s="55" t="s">
        <v>119</v>
      </c>
      <c r="D72" s="55"/>
      <c r="E72" s="107"/>
      <c r="F72" s="63">
        <f>[1]PL!S89+'[1]PL(수탁)'!S88</f>
        <v>16671000</v>
      </c>
      <c r="G72" s="190"/>
      <c r="H72" s="192">
        <v>6938000</v>
      </c>
      <c r="I72" s="190"/>
      <c r="U72" s="50">
        <f>F72/100</f>
        <v>166710</v>
      </c>
      <c r="V72" s="50">
        <f>G72/100</f>
        <v>0</v>
      </c>
      <c r="W72" s="50">
        <f>H72/100</f>
        <v>69380</v>
      </c>
      <c r="X72" s="50">
        <f>I72/100</f>
        <v>0</v>
      </c>
      <c r="Y72" s="50"/>
      <c r="Z72" s="50">
        <f>U72-W72</f>
        <v>97330</v>
      </c>
      <c r="AA72" s="50">
        <f>V72-X72</f>
        <v>0</v>
      </c>
    </row>
    <row r="73" spans="1:29" ht="24" x14ac:dyDescent="0.3">
      <c r="A73" s="191"/>
      <c r="B73" s="45"/>
      <c r="C73" s="55" t="s">
        <v>118</v>
      </c>
      <c r="D73" s="55"/>
      <c r="E73" s="107"/>
      <c r="F73" s="63">
        <f>[1]PL!S90+'[1]PL(수탁)'!S89</f>
        <v>6795408487</v>
      </c>
      <c r="G73" s="190"/>
      <c r="H73" s="63">
        <v>1920258684</v>
      </c>
      <c r="I73" s="190"/>
      <c r="U73" s="50">
        <f>F73/100</f>
        <v>67954084.870000005</v>
      </c>
      <c r="V73" s="50">
        <f>G73/100</f>
        <v>0</v>
      </c>
      <c r="W73" s="50">
        <f>H73/100</f>
        <v>19202586.84</v>
      </c>
      <c r="X73" s="50">
        <f>I73/100</f>
        <v>0</v>
      </c>
      <c r="Y73" s="50"/>
      <c r="Z73" s="50">
        <f>U73-W73</f>
        <v>48751498.030000001</v>
      </c>
      <c r="AA73" s="50">
        <f>V73-X73</f>
        <v>0</v>
      </c>
    </row>
    <row r="74" spans="1:29" ht="24" hidden="1" customHeight="1" x14ac:dyDescent="0.3">
      <c r="A74" s="191"/>
      <c r="B74" s="45"/>
      <c r="C74" s="79" t="s">
        <v>117</v>
      </c>
      <c r="D74" s="79"/>
      <c r="E74" s="107"/>
      <c r="F74" s="63">
        <f>[1]PL!S91+'[1]PL(수탁)'!S90</f>
        <v>0</v>
      </c>
      <c r="G74" s="190"/>
      <c r="H74" s="63">
        <v>0</v>
      </c>
      <c r="I74" s="190"/>
      <c r="U74" s="50">
        <f>F74/100</f>
        <v>0</v>
      </c>
      <c r="V74" s="50">
        <f>G74/100</f>
        <v>0</v>
      </c>
      <c r="W74" s="50">
        <f>H74/100</f>
        <v>0</v>
      </c>
      <c r="X74" s="50">
        <f>I74/100</f>
        <v>0</v>
      </c>
      <c r="Y74" s="50"/>
      <c r="Z74" s="50">
        <f>U74-W74</f>
        <v>0</v>
      </c>
      <c r="AA74" s="50">
        <f>V74-X74</f>
        <v>0</v>
      </c>
    </row>
    <row r="75" spans="1:29" ht="24" customHeight="1" x14ac:dyDescent="0.3">
      <c r="A75" s="191"/>
      <c r="B75" s="45"/>
      <c r="C75" s="55" t="s">
        <v>116</v>
      </c>
      <c r="D75" s="55"/>
      <c r="E75" s="107"/>
      <c r="F75" s="63">
        <f>[1]PL!S92+'[1]PL(수탁)'!S91</f>
        <v>450000</v>
      </c>
      <c r="G75" s="190"/>
      <c r="H75" s="63">
        <v>0</v>
      </c>
      <c r="I75" s="190"/>
      <c r="U75" s="50">
        <f>F75/100</f>
        <v>4500</v>
      </c>
      <c r="V75" s="50">
        <f>G75/100</f>
        <v>0</v>
      </c>
      <c r="W75" s="50">
        <f>H75/100</f>
        <v>0</v>
      </c>
      <c r="X75" s="50">
        <f>I75/100</f>
        <v>0</v>
      </c>
      <c r="Y75" s="50"/>
      <c r="Z75" s="50">
        <f>U75-W75</f>
        <v>4500</v>
      </c>
      <c r="AA75" s="50">
        <f>V75-X75</f>
        <v>0</v>
      </c>
    </row>
    <row r="76" spans="1:29" ht="24" x14ac:dyDescent="0.3">
      <c r="A76" s="191"/>
      <c r="B76" s="45"/>
      <c r="C76" s="55" t="s">
        <v>115</v>
      </c>
      <c r="D76" s="55"/>
      <c r="E76" s="107"/>
      <c r="F76" s="63">
        <f>[1]PL!S93+'[1]PL(수탁)'!S92</f>
        <v>3657764302</v>
      </c>
      <c r="G76" s="190"/>
      <c r="H76" s="63">
        <v>1943533927</v>
      </c>
      <c r="I76" s="190"/>
      <c r="U76" s="50">
        <f>F76/100</f>
        <v>36577643.020000003</v>
      </c>
      <c r="V76" s="50">
        <f>G76/100</f>
        <v>0</v>
      </c>
      <c r="W76" s="50">
        <f>H76/100</f>
        <v>19435339.27</v>
      </c>
      <c r="X76" s="50">
        <f>I76/100</f>
        <v>0</v>
      </c>
      <c r="Y76" s="50"/>
      <c r="Z76" s="50">
        <f>U76-W76</f>
        <v>17142303.750000004</v>
      </c>
      <c r="AA76" s="50">
        <f>V76-X76</f>
        <v>0</v>
      </c>
    </row>
    <row r="77" spans="1:29" ht="31.5" x14ac:dyDescent="0.3">
      <c r="A77" s="188" t="s">
        <v>114</v>
      </c>
      <c r="B77" s="187" t="s">
        <v>113</v>
      </c>
      <c r="C77" s="187"/>
      <c r="D77" s="187"/>
      <c r="E77" s="186"/>
      <c r="F77" s="185"/>
      <c r="G77" s="189">
        <f>G49+G50-G64</f>
        <v>-964440384961</v>
      </c>
      <c r="H77" s="63"/>
      <c r="I77" s="189">
        <v>-1113736562637</v>
      </c>
      <c r="U77" s="50">
        <f>F77/100</f>
        <v>0</v>
      </c>
      <c r="V77" s="84">
        <f>G77/100</f>
        <v>-9644403849.6100006</v>
      </c>
      <c r="W77" s="50">
        <f>H77/100</f>
        <v>0</v>
      </c>
      <c r="X77" s="84">
        <f>I77/100</f>
        <v>-11137365626.370001</v>
      </c>
      <c r="Y77" s="84"/>
      <c r="Z77" s="50">
        <f>U77-W77</f>
        <v>0</v>
      </c>
      <c r="AA77" s="84">
        <f>V77-X77</f>
        <v>1492961776.7600002</v>
      </c>
      <c r="AC77" s="2"/>
    </row>
    <row r="78" spans="1:29" ht="24" x14ac:dyDescent="0.3">
      <c r="A78" s="188" t="s">
        <v>112</v>
      </c>
      <c r="B78" s="187" t="s">
        <v>111</v>
      </c>
      <c r="C78" s="187"/>
      <c r="D78" s="187"/>
      <c r="E78" s="186"/>
      <c r="F78" s="185"/>
      <c r="G78" s="184">
        <f>[1]PL!S95+'[1]PL(수탁)'!S94</f>
        <v>0</v>
      </c>
      <c r="H78" s="63"/>
      <c r="I78" s="184">
        <v>0</v>
      </c>
      <c r="U78" s="50">
        <f>F78/100</f>
        <v>0</v>
      </c>
      <c r="V78" s="50">
        <f>G78/100</f>
        <v>0</v>
      </c>
      <c r="W78" s="50">
        <f>H78/100</f>
        <v>0</v>
      </c>
      <c r="X78" s="50">
        <f>I78/100</f>
        <v>0</v>
      </c>
      <c r="Y78" s="50"/>
      <c r="Z78" s="50">
        <f>U78-W78</f>
        <v>0</v>
      </c>
      <c r="AA78" s="50">
        <f>V78-X78</f>
        <v>0</v>
      </c>
    </row>
    <row r="79" spans="1:29" ht="32.25" thickBot="1" x14ac:dyDescent="0.35">
      <c r="A79" s="183" t="s">
        <v>110</v>
      </c>
      <c r="B79" s="182" t="s">
        <v>109</v>
      </c>
      <c r="C79" s="182"/>
      <c r="D79" s="182"/>
      <c r="E79" s="181"/>
      <c r="F79" s="180"/>
      <c r="G79" s="179">
        <f>G77-G78</f>
        <v>-964440384961</v>
      </c>
      <c r="H79" s="63"/>
      <c r="I79" s="179">
        <v>-1113736562637</v>
      </c>
      <c r="U79" s="50">
        <f>F79/100</f>
        <v>0</v>
      </c>
      <c r="V79" s="84">
        <f>G79/100</f>
        <v>-9644403849.6100006</v>
      </c>
      <c r="W79" s="50">
        <f>H79/100</f>
        <v>0</v>
      </c>
      <c r="X79" s="84">
        <f>I79/100</f>
        <v>-11137365626.370001</v>
      </c>
      <c r="Y79" s="84"/>
      <c r="Z79" s="50">
        <f>U79-W79</f>
        <v>0</v>
      </c>
      <c r="AA79" s="84">
        <f>V79-X79</f>
        <v>1492961776.7600002</v>
      </c>
    </row>
  </sheetData>
  <mergeCells count="71">
    <mergeCell ref="H6:I6"/>
    <mergeCell ref="B7:D7"/>
    <mergeCell ref="C8:D8"/>
    <mergeCell ref="C12:D12"/>
    <mergeCell ref="B17:D17"/>
    <mergeCell ref="C18:D18"/>
    <mergeCell ref="C47:D47"/>
    <mergeCell ref="C48:D48"/>
    <mergeCell ref="C19:D19"/>
    <mergeCell ref="A1:I1"/>
    <mergeCell ref="A2:I2"/>
    <mergeCell ref="A3:I3"/>
    <mergeCell ref="A4:G4"/>
    <mergeCell ref="A5:D5"/>
    <mergeCell ref="B6:D6"/>
    <mergeCell ref="F6:G6"/>
    <mergeCell ref="C28:D28"/>
    <mergeCell ref="C29:D29"/>
    <mergeCell ref="C30:D30"/>
    <mergeCell ref="C31:D31"/>
    <mergeCell ref="C32:D32"/>
    <mergeCell ref="C33:D33"/>
    <mergeCell ref="C42:D42"/>
    <mergeCell ref="C43:D43"/>
    <mergeCell ref="C44:D44"/>
    <mergeCell ref="C45:D45"/>
    <mergeCell ref="C34:D34"/>
    <mergeCell ref="B23:D23"/>
    <mergeCell ref="B24:D24"/>
    <mergeCell ref="C25:D25"/>
    <mergeCell ref="C26:D26"/>
    <mergeCell ref="C27:D27"/>
    <mergeCell ref="C56:D56"/>
    <mergeCell ref="C57:D57"/>
    <mergeCell ref="C46:D46"/>
    <mergeCell ref="C35:D35"/>
    <mergeCell ref="C36:D36"/>
    <mergeCell ref="C37:D37"/>
    <mergeCell ref="C38:D38"/>
    <mergeCell ref="C39:D39"/>
    <mergeCell ref="C40:D40"/>
    <mergeCell ref="C41:D41"/>
    <mergeCell ref="C69:D69"/>
    <mergeCell ref="C62:D62"/>
    <mergeCell ref="C58:D58"/>
    <mergeCell ref="B49:D49"/>
    <mergeCell ref="B50:D50"/>
    <mergeCell ref="C51:D51"/>
    <mergeCell ref="C52:D52"/>
    <mergeCell ref="C53:D53"/>
    <mergeCell ref="C54:D54"/>
    <mergeCell ref="C55:D55"/>
    <mergeCell ref="C70:D70"/>
    <mergeCell ref="C59:D59"/>
    <mergeCell ref="C60:D60"/>
    <mergeCell ref="C61:D61"/>
    <mergeCell ref="C63:D63"/>
    <mergeCell ref="B64:D64"/>
    <mergeCell ref="C65:D65"/>
    <mergeCell ref="C66:D66"/>
    <mergeCell ref="C67:D67"/>
    <mergeCell ref="C68:D68"/>
    <mergeCell ref="B79:D79"/>
    <mergeCell ref="C71:D71"/>
    <mergeCell ref="C72:D72"/>
    <mergeCell ref="C73:D73"/>
    <mergeCell ref="C74:D74"/>
    <mergeCell ref="C75:D75"/>
    <mergeCell ref="C76:D76"/>
    <mergeCell ref="B77:D77"/>
    <mergeCell ref="B78:D78"/>
  </mergeCells>
  <phoneticPr fontId="3" type="noConversion"/>
  <pageMargins left="0.69999998807907104" right="0.69999998807907104" top="0.75" bottom="0.75" header="0.30000001192092896" footer="0.30000001192092896"/>
  <pageSetup paperSize="9" scale="4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T36"/>
  <sheetViews>
    <sheetView view="pageBreakPreview" zoomScale="55" zoomScaleNormal="70" zoomScaleSheetLayoutView="55" workbookViewId="0">
      <selection activeCell="W81" sqref="W81"/>
    </sheetView>
  </sheetViews>
  <sheetFormatPr defaultRowHeight="16.5" x14ac:dyDescent="0.3"/>
  <cols>
    <col min="1" max="1" width="5" style="1" bestFit="1" customWidth="1"/>
    <col min="2" max="2" width="4.75" style="1" customWidth="1"/>
    <col min="3" max="3" width="35.625" style="1" customWidth="1"/>
    <col min="4" max="4" width="3.5" style="1" customWidth="1"/>
    <col min="5" max="8" width="26.375" style="1" customWidth="1"/>
    <col min="9" max="9" width="14.875" style="1" hidden="1" customWidth="1"/>
    <col min="10" max="11" width="9" style="1" hidden="1" customWidth="1"/>
    <col min="12" max="12" width="14.875" style="1" hidden="1" customWidth="1"/>
    <col min="13" max="13" width="16" style="1" hidden="1" customWidth="1"/>
    <col min="14" max="14" width="14.875" style="1" hidden="1" customWidth="1"/>
    <col min="15" max="15" width="16" style="1" hidden="1" customWidth="1"/>
    <col min="16" max="16" width="9" style="1" hidden="1" customWidth="1"/>
    <col min="17" max="17" width="13.25" style="1" hidden="1" customWidth="1"/>
    <col min="18" max="18" width="12.125" style="1" hidden="1" customWidth="1"/>
    <col min="19" max="19" width="9" style="1" customWidth="1"/>
    <col min="20" max="20" width="16" style="1" bestFit="1" customWidth="1"/>
    <col min="21" max="16384" width="9" style="1"/>
  </cols>
  <sheetData>
    <row r="1" spans="1:20" ht="39" x14ac:dyDescent="0.3">
      <c r="A1" s="178" t="s">
        <v>205</v>
      </c>
      <c r="B1" s="178"/>
      <c r="C1" s="178"/>
      <c r="D1" s="178"/>
      <c r="E1" s="178"/>
      <c r="F1" s="178"/>
      <c r="G1" s="178"/>
      <c r="H1" s="178"/>
    </row>
    <row r="2" spans="1:20" ht="20.25" x14ac:dyDescent="0.3">
      <c r="A2" s="176" t="str">
        <f>'#2. 손익계산서'!A2:I2</f>
        <v>제 5 기  2021년 1월 1일부터 2021년 12월 31일까지</v>
      </c>
      <c r="B2" s="176"/>
      <c r="C2" s="176"/>
      <c r="D2" s="176"/>
      <c r="E2" s="176"/>
      <c r="F2" s="176"/>
      <c r="G2" s="176"/>
      <c r="H2" s="176"/>
      <c r="I2" s="242"/>
    </row>
    <row r="3" spans="1:20" ht="20.25" x14ac:dyDescent="0.3">
      <c r="A3" s="176" t="str">
        <f>'#2. 손익계산서'!A3:I3</f>
        <v>제 4 기  2020년 1월 1일부터 2020년 12월 31일까지</v>
      </c>
      <c r="B3" s="176"/>
      <c r="C3" s="176"/>
      <c r="D3" s="176"/>
      <c r="E3" s="176"/>
      <c r="F3" s="176"/>
      <c r="G3" s="176"/>
      <c r="H3" s="176"/>
      <c r="I3" s="242"/>
    </row>
    <row r="4" spans="1:20" x14ac:dyDescent="0.3">
      <c r="A4" s="221"/>
      <c r="B4" s="221"/>
      <c r="C4" s="221"/>
      <c r="D4" s="221"/>
      <c r="E4" s="221"/>
    </row>
    <row r="5" spans="1:20" ht="21" thickBot="1" x14ac:dyDescent="0.35">
      <c r="A5" s="220" t="s">
        <v>105</v>
      </c>
      <c r="B5" s="220"/>
      <c r="C5" s="220"/>
      <c r="D5" s="219"/>
      <c r="E5" s="217"/>
      <c r="H5" s="217" t="s">
        <v>104</v>
      </c>
    </row>
    <row r="6" spans="1:20" ht="53.25" customHeight="1" thickBot="1" x14ac:dyDescent="0.35">
      <c r="A6" s="241" t="s">
        <v>1</v>
      </c>
      <c r="B6" s="240" t="s">
        <v>204</v>
      </c>
      <c r="C6" s="240"/>
      <c r="D6" s="239"/>
      <c r="E6" s="215" t="s">
        <v>198</v>
      </c>
      <c r="F6" s="163"/>
      <c r="G6" s="164" t="s">
        <v>197</v>
      </c>
      <c r="H6" s="163"/>
    </row>
    <row r="7" spans="1:20" ht="27.95" customHeight="1" x14ac:dyDescent="0.3">
      <c r="A7" s="238" t="s">
        <v>13</v>
      </c>
      <c r="B7" s="237" t="s">
        <v>174</v>
      </c>
      <c r="C7" s="237"/>
      <c r="D7" s="236"/>
      <c r="E7" s="235"/>
      <c r="F7" s="234">
        <f>E8+E9</f>
        <v>1158834213374</v>
      </c>
      <c r="G7" s="235"/>
      <c r="H7" s="234">
        <v>1278205913244</v>
      </c>
      <c r="I7" s="198">
        <f>H7-F7</f>
        <v>119371699870</v>
      </c>
      <c r="L7" s="50">
        <f>E7/100</f>
        <v>0</v>
      </c>
      <c r="M7" s="84">
        <f>F7/100</f>
        <v>11588342133.74</v>
      </c>
      <c r="N7" s="50">
        <f>G7/100</f>
        <v>0</v>
      </c>
      <c r="O7" s="84">
        <f>H7/100</f>
        <v>12782059132.440001</v>
      </c>
      <c r="Q7" s="50">
        <f>L7-N7</f>
        <v>0</v>
      </c>
      <c r="R7" s="84">
        <f>M7-O7</f>
        <v>-1193716998.7000008</v>
      </c>
      <c r="T7" s="198"/>
    </row>
    <row r="8" spans="1:20" ht="27.95" customHeight="1" x14ac:dyDescent="0.3">
      <c r="A8" s="191"/>
      <c r="B8" s="55" t="s">
        <v>170</v>
      </c>
      <c r="C8" s="55"/>
      <c r="D8" s="107"/>
      <c r="E8" s="229">
        <f>SUM([1]PL!S8:S12)</f>
        <v>1069523518304</v>
      </c>
      <c r="F8" s="190"/>
      <c r="G8" s="229">
        <v>1121910106764</v>
      </c>
      <c r="H8" s="190"/>
      <c r="L8" s="50">
        <f>E8/100</f>
        <v>10695235183.040001</v>
      </c>
      <c r="M8" s="50">
        <f>F8/100</f>
        <v>0</v>
      </c>
      <c r="N8" s="50">
        <f>G8/100</f>
        <v>11219101067.639999</v>
      </c>
      <c r="O8" s="50">
        <f>H8/100</f>
        <v>0</v>
      </c>
      <c r="Q8" s="50">
        <f>L8-N8</f>
        <v>-523865884.59999847</v>
      </c>
      <c r="R8" s="50">
        <f>M8-O8</f>
        <v>0</v>
      </c>
    </row>
    <row r="9" spans="1:20" ht="27.95" customHeight="1" x14ac:dyDescent="0.3">
      <c r="A9" s="208"/>
      <c r="B9" s="55" t="s">
        <v>168</v>
      </c>
      <c r="C9" s="55"/>
      <c r="D9" s="107"/>
      <c r="E9" s="229">
        <f>[1]PL!S13</f>
        <v>89310695070</v>
      </c>
      <c r="F9" s="190"/>
      <c r="G9" s="229">
        <v>156295806480</v>
      </c>
      <c r="H9" s="190"/>
      <c r="L9" s="50">
        <f>E9/100</f>
        <v>893106950.70000005</v>
      </c>
      <c r="M9" s="50">
        <f>F9/100</f>
        <v>0</v>
      </c>
      <c r="N9" s="50">
        <f>G9/100</f>
        <v>1562958064.8</v>
      </c>
      <c r="O9" s="50">
        <f>H9/100</f>
        <v>0</v>
      </c>
      <c r="Q9" s="50">
        <f>L9-N9</f>
        <v>-669851114.0999999</v>
      </c>
      <c r="R9" s="50">
        <f>M9-O9</f>
        <v>0</v>
      </c>
    </row>
    <row r="10" spans="1:20" ht="27.75" customHeight="1" x14ac:dyDescent="0.3">
      <c r="A10" s="188" t="s">
        <v>5</v>
      </c>
      <c r="B10" s="187" t="s">
        <v>171</v>
      </c>
      <c r="C10" s="187"/>
      <c r="D10" s="186"/>
      <c r="E10" s="233"/>
      <c r="F10" s="184">
        <f>SUM(E11:E32)</f>
        <v>1140150132790</v>
      </c>
      <c r="G10" s="233"/>
      <c r="H10" s="184">
        <v>1156648470764</v>
      </c>
      <c r="L10" s="50">
        <f>E10/100</f>
        <v>0</v>
      </c>
      <c r="M10" s="84">
        <f>F10/100</f>
        <v>11401501327.9</v>
      </c>
      <c r="N10" s="50">
        <f>G10/100</f>
        <v>0</v>
      </c>
      <c r="O10" s="84">
        <f>H10/100</f>
        <v>11566484707.639999</v>
      </c>
      <c r="Q10" s="50">
        <f>L10-N10</f>
        <v>0</v>
      </c>
      <c r="R10" s="84">
        <f>M10-O10</f>
        <v>-164983379.73999977</v>
      </c>
      <c r="T10" s="198"/>
    </row>
    <row r="11" spans="1:20" ht="27.95" customHeight="1" x14ac:dyDescent="0.3">
      <c r="A11" s="191"/>
      <c r="B11" s="197" t="s">
        <v>167</v>
      </c>
      <c r="C11" s="197"/>
      <c r="D11" s="107"/>
      <c r="E11" s="229">
        <f>[1]PL!S14</f>
        <v>163366707474</v>
      </c>
      <c r="F11" s="190"/>
      <c r="G11" s="229">
        <v>154762818622</v>
      </c>
      <c r="H11" s="190"/>
      <c r="L11" s="50">
        <f>E11/100</f>
        <v>1633667074.74</v>
      </c>
      <c r="M11" s="50">
        <f>F11/100</f>
        <v>0</v>
      </c>
      <c r="N11" s="50">
        <f>G11/100</f>
        <v>1547628186.22</v>
      </c>
      <c r="O11" s="50">
        <f>H11/100</f>
        <v>0</v>
      </c>
      <c r="Q11" s="50">
        <f>L11-N11</f>
        <v>86038888.519999981</v>
      </c>
      <c r="R11" s="50">
        <f>M11-O11</f>
        <v>0</v>
      </c>
    </row>
    <row r="12" spans="1:20" ht="27.95" customHeight="1" x14ac:dyDescent="0.3">
      <c r="A12" s="191"/>
      <c r="B12" s="55" t="s">
        <v>166</v>
      </c>
      <c r="C12" s="55"/>
      <c r="D12" s="107"/>
      <c r="E12" s="229">
        <f>[1]PL!S15</f>
        <v>391905546</v>
      </c>
      <c r="F12" s="190"/>
      <c r="G12" s="229">
        <v>430849442</v>
      </c>
      <c r="H12" s="190"/>
      <c r="L12" s="50">
        <f>E12/100</f>
        <v>3919055.46</v>
      </c>
      <c r="M12" s="50">
        <f>F12/100</f>
        <v>0</v>
      </c>
      <c r="N12" s="50">
        <f>G12/100</f>
        <v>4308494.42</v>
      </c>
      <c r="O12" s="50">
        <f>H12/100</f>
        <v>0</v>
      </c>
      <c r="Q12" s="50">
        <f>L12-N12</f>
        <v>-389438.95999999996</v>
      </c>
      <c r="R12" s="50">
        <f>M12-O12</f>
        <v>0</v>
      </c>
    </row>
    <row r="13" spans="1:20" ht="27.95" customHeight="1" x14ac:dyDescent="0.3">
      <c r="A13" s="188"/>
      <c r="B13" s="55" t="s">
        <v>164</v>
      </c>
      <c r="C13" s="55"/>
      <c r="D13" s="186"/>
      <c r="E13" s="229">
        <f>[1]PL!S17</f>
        <v>177733062942</v>
      </c>
      <c r="F13" s="190"/>
      <c r="G13" s="229">
        <v>185993828237</v>
      </c>
      <c r="H13" s="190"/>
      <c r="L13" s="50">
        <f>E13/100</f>
        <v>1777330629.4200001</v>
      </c>
      <c r="M13" s="50">
        <f>F13/100</f>
        <v>0</v>
      </c>
      <c r="N13" s="50">
        <f>G13/100</f>
        <v>1859938282.3699999</v>
      </c>
      <c r="O13" s="50">
        <f>H13/100</f>
        <v>0</v>
      </c>
      <c r="Q13" s="50">
        <f>L13-N13</f>
        <v>-82607652.949999809</v>
      </c>
      <c r="R13" s="50">
        <f>M13-O13</f>
        <v>0</v>
      </c>
    </row>
    <row r="14" spans="1:20" ht="27.95" customHeight="1" x14ac:dyDescent="0.3">
      <c r="A14" s="188"/>
      <c r="B14" s="55" t="s">
        <v>165</v>
      </c>
      <c r="C14" s="55"/>
      <c r="D14" s="186"/>
      <c r="E14" s="229">
        <f>[1]PL!S16</f>
        <v>14629910886</v>
      </c>
      <c r="F14" s="190"/>
      <c r="G14" s="229">
        <v>15916534165</v>
      </c>
      <c r="H14" s="190"/>
      <c r="L14" s="50">
        <f>E14/100</f>
        <v>146299108.86000001</v>
      </c>
      <c r="M14" s="50">
        <f>F14/100</f>
        <v>0</v>
      </c>
      <c r="N14" s="50">
        <f>G14/100</f>
        <v>159165341.65000001</v>
      </c>
      <c r="O14" s="50">
        <f>H14/100</f>
        <v>0</v>
      </c>
      <c r="Q14" s="50">
        <f>L14-N14</f>
        <v>-12866232.789999992</v>
      </c>
      <c r="R14" s="50">
        <f>M14-O14</f>
        <v>0</v>
      </c>
    </row>
    <row r="15" spans="1:20" ht="27.95" customHeight="1" x14ac:dyDescent="0.3">
      <c r="A15" s="191"/>
      <c r="B15" s="55" t="s">
        <v>163</v>
      </c>
      <c r="C15" s="55"/>
      <c r="D15" s="107"/>
      <c r="E15" s="231">
        <f>[1]PL!S18</f>
        <v>4202284391</v>
      </c>
      <c r="F15" s="190"/>
      <c r="G15" s="231">
        <v>4669912388</v>
      </c>
      <c r="H15" s="190"/>
      <c r="L15" s="50">
        <f>E15/100</f>
        <v>42022843.909999996</v>
      </c>
      <c r="M15" s="50">
        <f>F15/100</f>
        <v>0</v>
      </c>
      <c r="N15" s="50">
        <f>G15/100</f>
        <v>46699123.880000003</v>
      </c>
      <c r="O15" s="50">
        <f>H15/100</f>
        <v>0</v>
      </c>
      <c r="Q15" s="50">
        <f>L15-N15</f>
        <v>-4676279.9700000063</v>
      </c>
      <c r="R15" s="50">
        <f>M15-O15</f>
        <v>0</v>
      </c>
    </row>
    <row r="16" spans="1:20" ht="27.95" customHeight="1" x14ac:dyDescent="0.3">
      <c r="A16" s="191"/>
      <c r="B16" s="55" t="s">
        <v>162</v>
      </c>
      <c r="C16" s="55"/>
      <c r="D16" s="107"/>
      <c r="E16" s="229">
        <f>[1]PL!S19</f>
        <v>307175030</v>
      </c>
      <c r="F16" s="190"/>
      <c r="G16" s="229">
        <v>677267596</v>
      </c>
      <c r="H16" s="190"/>
      <c r="L16" s="50">
        <f>E16/100</f>
        <v>3071750.3</v>
      </c>
      <c r="M16" s="50">
        <f>F16/100</f>
        <v>0</v>
      </c>
      <c r="N16" s="50">
        <f>G16/100</f>
        <v>6772675.96</v>
      </c>
      <c r="O16" s="50">
        <f>H16/100</f>
        <v>0</v>
      </c>
      <c r="Q16" s="50">
        <f>L16-N16</f>
        <v>-3700925.66</v>
      </c>
      <c r="R16" s="50">
        <f>M16-O16</f>
        <v>0</v>
      </c>
    </row>
    <row r="17" spans="1:18" ht="27.95" customHeight="1" x14ac:dyDescent="0.3">
      <c r="A17" s="191"/>
      <c r="B17" s="55" t="s">
        <v>161</v>
      </c>
      <c r="C17" s="55"/>
      <c r="D17" s="107"/>
      <c r="E17" s="229">
        <f>[1]PL!S20</f>
        <v>2058634362</v>
      </c>
      <c r="F17" s="190"/>
      <c r="G17" s="229">
        <v>2389558159</v>
      </c>
      <c r="H17" s="190"/>
      <c r="L17" s="50">
        <f>E17/100</f>
        <v>20586343.620000001</v>
      </c>
      <c r="M17" s="50">
        <f>F17/100</f>
        <v>0</v>
      </c>
      <c r="N17" s="50">
        <f>G17/100</f>
        <v>23895581.59</v>
      </c>
      <c r="O17" s="50">
        <f>H17/100</f>
        <v>0</v>
      </c>
      <c r="Q17" s="50">
        <f>L17-N17</f>
        <v>-3309237.9699999988</v>
      </c>
      <c r="R17" s="50">
        <f>M17-O17</f>
        <v>0</v>
      </c>
    </row>
    <row r="18" spans="1:18" ht="27.95" customHeight="1" x14ac:dyDescent="0.3">
      <c r="A18" s="191"/>
      <c r="B18" s="79" t="s">
        <v>160</v>
      </c>
      <c r="C18" s="79"/>
      <c r="D18" s="102"/>
      <c r="E18" s="232">
        <f>[1]PL!S21</f>
        <v>375845754312</v>
      </c>
      <c r="F18" s="190"/>
      <c r="G18" s="231">
        <v>389974176072</v>
      </c>
      <c r="H18" s="190"/>
      <c r="L18" s="50">
        <f>E18/100</f>
        <v>3758457543.1199999</v>
      </c>
      <c r="M18" s="50">
        <f>F18/100</f>
        <v>0</v>
      </c>
      <c r="N18" s="50">
        <f>G18/100</f>
        <v>3899741760.7199998</v>
      </c>
      <c r="O18" s="50">
        <f>H18/100</f>
        <v>0</v>
      </c>
      <c r="Q18" s="50">
        <f>L18-N18</f>
        <v>-141284217.5999999</v>
      </c>
      <c r="R18" s="50">
        <f>M18-O18</f>
        <v>0</v>
      </c>
    </row>
    <row r="19" spans="1:18" ht="27.95" customHeight="1" x14ac:dyDescent="0.3">
      <c r="A19" s="191"/>
      <c r="B19" s="79" t="s">
        <v>159</v>
      </c>
      <c r="C19" s="79"/>
      <c r="D19" s="102"/>
      <c r="E19" s="232">
        <f>[1]PL!S22</f>
        <v>1747374756</v>
      </c>
      <c r="F19" s="190"/>
      <c r="G19" s="229">
        <v>86422777</v>
      </c>
      <c r="H19" s="190"/>
      <c r="L19" s="50">
        <f>E19/100</f>
        <v>17473747.559999999</v>
      </c>
      <c r="M19" s="50">
        <f>F19/100</f>
        <v>0</v>
      </c>
      <c r="N19" s="50">
        <f>G19/100</f>
        <v>864227.77</v>
      </c>
      <c r="O19" s="50">
        <f>H19/100</f>
        <v>0</v>
      </c>
      <c r="Q19" s="50">
        <f>L19-N19</f>
        <v>16609519.789999999</v>
      </c>
      <c r="R19" s="50">
        <f>M19-O19</f>
        <v>0</v>
      </c>
    </row>
    <row r="20" spans="1:18" ht="27.75" customHeight="1" x14ac:dyDescent="0.3">
      <c r="A20" s="191"/>
      <c r="B20" s="79" t="s">
        <v>158</v>
      </c>
      <c r="C20" s="79"/>
      <c r="D20" s="102"/>
      <c r="E20" s="232">
        <f>[1]PL!S23</f>
        <v>37639402675</v>
      </c>
      <c r="F20" s="190"/>
      <c r="G20" s="229">
        <v>41671145502</v>
      </c>
      <c r="H20" s="190"/>
      <c r="L20" s="50">
        <f>E20/100</f>
        <v>376394026.75</v>
      </c>
      <c r="M20" s="50">
        <f>F20/100</f>
        <v>0</v>
      </c>
      <c r="N20" s="50">
        <f>G20/100</f>
        <v>416711455.01999998</v>
      </c>
      <c r="O20" s="50">
        <f>H20/100</f>
        <v>0</v>
      </c>
      <c r="Q20" s="50">
        <f>L20-N20</f>
        <v>-40317428.269999981</v>
      </c>
      <c r="R20" s="50">
        <f>M20-O20</f>
        <v>0</v>
      </c>
    </row>
    <row r="21" spans="1:18" ht="27.95" customHeight="1" x14ac:dyDescent="0.3">
      <c r="A21" s="191"/>
      <c r="B21" s="55" t="s">
        <v>157</v>
      </c>
      <c r="C21" s="55"/>
      <c r="D21" s="107"/>
      <c r="E21" s="229">
        <f>[1]PL!S24</f>
        <v>346298438</v>
      </c>
      <c r="F21" s="190"/>
      <c r="G21" s="229">
        <v>383107082</v>
      </c>
      <c r="H21" s="190"/>
      <c r="L21" s="50">
        <f>E21/100</f>
        <v>3462984.38</v>
      </c>
      <c r="M21" s="50">
        <f>F21/100</f>
        <v>0</v>
      </c>
      <c r="N21" s="50">
        <f>G21/100</f>
        <v>3831070.82</v>
      </c>
      <c r="O21" s="50">
        <f>H21/100</f>
        <v>0</v>
      </c>
      <c r="Q21" s="50">
        <f>L21-N21</f>
        <v>-368086.43999999994</v>
      </c>
      <c r="R21" s="50">
        <f>M21-O21</f>
        <v>0</v>
      </c>
    </row>
    <row r="22" spans="1:18" ht="27.75" customHeight="1" x14ac:dyDescent="0.3">
      <c r="A22" s="191"/>
      <c r="B22" s="55" t="s">
        <v>156</v>
      </c>
      <c r="C22" s="55"/>
      <c r="D22" s="107"/>
      <c r="E22" s="229">
        <f>[1]PL!S25</f>
        <v>1144432203</v>
      </c>
      <c r="F22" s="190"/>
      <c r="G22" s="229">
        <v>1187393010</v>
      </c>
      <c r="H22" s="190"/>
      <c r="L22" s="50">
        <f>E22/100</f>
        <v>11444322.029999999</v>
      </c>
      <c r="M22" s="50">
        <f>F22/100</f>
        <v>0</v>
      </c>
      <c r="N22" s="50">
        <f>G22/100</f>
        <v>11873930.1</v>
      </c>
      <c r="O22" s="50">
        <f>H22/100</f>
        <v>0</v>
      </c>
      <c r="Q22" s="50">
        <f>L22-N22</f>
        <v>-429608.0700000003</v>
      </c>
      <c r="R22" s="50">
        <f>M22-O22</f>
        <v>0</v>
      </c>
    </row>
    <row r="23" spans="1:18" ht="27.95" customHeight="1" x14ac:dyDescent="0.3">
      <c r="A23" s="191"/>
      <c r="B23" s="55" t="s">
        <v>155</v>
      </c>
      <c r="C23" s="55"/>
      <c r="D23" s="107"/>
      <c r="E23" s="231">
        <f>[1]PL!S26</f>
        <v>295108020588</v>
      </c>
      <c r="F23" s="190"/>
      <c r="G23" s="231">
        <v>287151014193</v>
      </c>
      <c r="H23" s="190"/>
      <c r="L23" s="50">
        <f>E23/100</f>
        <v>2951080205.8800001</v>
      </c>
      <c r="M23" s="50">
        <f>F23/100</f>
        <v>0</v>
      </c>
      <c r="N23" s="50">
        <f>G23/100</f>
        <v>2871510141.9299998</v>
      </c>
      <c r="O23" s="50">
        <f>H23/100</f>
        <v>0</v>
      </c>
      <c r="Q23" s="50">
        <f>L23-N23</f>
        <v>79570063.950000286</v>
      </c>
      <c r="R23" s="50">
        <f>M23-O23</f>
        <v>0</v>
      </c>
    </row>
    <row r="24" spans="1:18" ht="27.75" customHeight="1" x14ac:dyDescent="0.3">
      <c r="A24" s="191"/>
      <c r="B24" s="55" t="s">
        <v>154</v>
      </c>
      <c r="C24" s="55"/>
      <c r="D24" s="107"/>
      <c r="E24" s="229">
        <f>[1]PL!S27</f>
        <v>354000</v>
      </c>
      <c r="F24" s="190"/>
      <c r="G24" s="229">
        <v>4209850</v>
      </c>
      <c r="H24" s="190"/>
      <c r="L24" s="50">
        <f>E24/100</f>
        <v>3540</v>
      </c>
      <c r="M24" s="50">
        <f>F24/100</f>
        <v>0</v>
      </c>
      <c r="N24" s="50">
        <f>G24/100</f>
        <v>42098.5</v>
      </c>
      <c r="O24" s="50">
        <f>H24/100</f>
        <v>0</v>
      </c>
      <c r="Q24" s="50">
        <f>L24-N24</f>
        <v>-38558.5</v>
      </c>
      <c r="R24" s="50">
        <f>M24-O24</f>
        <v>0</v>
      </c>
    </row>
    <row r="25" spans="1:18" ht="27.95" customHeight="1" x14ac:dyDescent="0.3">
      <c r="A25" s="191"/>
      <c r="B25" s="55" t="s">
        <v>153</v>
      </c>
      <c r="C25" s="55"/>
      <c r="D25" s="107"/>
      <c r="E25" s="229">
        <f>[1]PL!S28</f>
        <v>21590000</v>
      </c>
      <c r="F25" s="190"/>
      <c r="G25" s="229">
        <v>0</v>
      </c>
      <c r="H25" s="190"/>
      <c r="L25" s="50">
        <f>E25/100</f>
        <v>215900</v>
      </c>
      <c r="M25" s="50">
        <f>F25/100</f>
        <v>0</v>
      </c>
      <c r="N25" s="50">
        <f>G25/100</f>
        <v>0</v>
      </c>
      <c r="O25" s="50">
        <f>H25/100</f>
        <v>0</v>
      </c>
      <c r="Q25" s="50">
        <f>L25-N25</f>
        <v>215900</v>
      </c>
      <c r="R25" s="50">
        <f>M25-O25</f>
        <v>0</v>
      </c>
    </row>
    <row r="26" spans="1:18" ht="27.95" customHeight="1" x14ac:dyDescent="0.3">
      <c r="A26" s="191"/>
      <c r="B26" s="55" t="s">
        <v>152</v>
      </c>
      <c r="C26" s="55"/>
      <c r="D26" s="107"/>
      <c r="E26" s="229">
        <f>[1]PL!S29</f>
        <v>4784366917</v>
      </c>
      <c r="F26" s="190"/>
      <c r="G26" s="229">
        <v>5551390731</v>
      </c>
      <c r="H26" s="190"/>
      <c r="L26" s="50">
        <f>E26/100</f>
        <v>47843669.170000002</v>
      </c>
      <c r="M26" s="50">
        <f>F26/100</f>
        <v>0</v>
      </c>
      <c r="N26" s="50">
        <f>G26/100</f>
        <v>55513907.310000002</v>
      </c>
      <c r="O26" s="50">
        <f>H26/100</f>
        <v>0</v>
      </c>
      <c r="Q26" s="50">
        <f>L26-N26</f>
        <v>-7670238.1400000006</v>
      </c>
      <c r="R26" s="50">
        <f>M26-O26</f>
        <v>0</v>
      </c>
    </row>
    <row r="27" spans="1:18" ht="27.75" customHeight="1" x14ac:dyDescent="0.3">
      <c r="A27" s="191"/>
      <c r="B27" s="55" t="s">
        <v>151</v>
      </c>
      <c r="C27" s="55"/>
      <c r="D27" s="107"/>
      <c r="E27" s="229">
        <f>[1]PL!S30</f>
        <v>1886926</v>
      </c>
      <c r="F27" s="190"/>
      <c r="G27" s="229">
        <v>0</v>
      </c>
      <c r="H27" s="190"/>
      <c r="L27" s="50">
        <f>E27/100</f>
        <v>18869.259999999998</v>
      </c>
      <c r="M27" s="50">
        <f>F27/100</f>
        <v>0</v>
      </c>
      <c r="N27" s="50">
        <f>G27/100</f>
        <v>0</v>
      </c>
      <c r="O27" s="50">
        <f>H27/100</f>
        <v>0</v>
      </c>
      <c r="Q27" s="50">
        <f>L27-N27</f>
        <v>18869.259999999998</v>
      </c>
      <c r="R27" s="50">
        <f>M27-O27</f>
        <v>0</v>
      </c>
    </row>
    <row r="28" spans="1:18" ht="27.95" hidden="1" customHeight="1" x14ac:dyDescent="0.3">
      <c r="A28" s="191"/>
      <c r="B28" s="55" t="s">
        <v>150</v>
      </c>
      <c r="C28" s="55"/>
      <c r="D28" s="107"/>
      <c r="E28" s="229">
        <f>[1]PL!S31</f>
        <v>0</v>
      </c>
      <c r="F28" s="190"/>
      <c r="G28" s="229">
        <v>0</v>
      </c>
      <c r="H28" s="190"/>
      <c r="L28" s="50">
        <f>E28/100</f>
        <v>0</v>
      </c>
      <c r="M28" s="50">
        <f>F28/100</f>
        <v>0</v>
      </c>
      <c r="N28" s="50">
        <f>G28/100</f>
        <v>0</v>
      </c>
      <c r="O28" s="50">
        <f>H28/100</f>
        <v>0</v>
      </c>
      <c r="Q28" s="50">
        <f>L28-N28</f>
        <v>0</v>
      </c>
      <c r="R28" s="50">
        <f>M28-O28</f>
        <v>0</v>
      </c>
    </row>
    <row r="29" spans="1:18" ht="27.95" customHeight="1" x14ac:dyDescent="0.3">
      <c r="A29" s="191"/>
      <c r="B29" s="55" t="s">
        <v>149</v>
      </c>
      <c r="C29" s="55"/>
      <c r="D29" s="107"/>
      <c r="E29" s="229">
        <f>[1]PL!S32</f>
        <v>80644779</v>
      </c>
      <c r="F29" s="190"/>
      <c r="G29" s="229">
        <v>570247621</v>
      </c>
      <c r="H29" s="190"/>
      <c r="L29" s="50">
        <f>E29/100</f>
        <v>806447.79</v>
      </c>
      <c r="M29" s="50">
        <f>F29/100</f>
        <v>0</v>
      </c>
      <c r="N29" s="50">
        <f>G29/100</f>
        <v>5702476.21</v>
      </c>
      <c r="O29" s="50">
        <f>H29/100</f>
        <v>0</v>
      </c>
      <c r="Q29" s="50">
        <f>L29-N29</f>
        <v>-4896028.42</v>
      </c>
      <c r="R29" s="50">
        <f>M29-O29</f>
        <v>0</v>
      </c>
    </row>
    <row r="30" spans="1:18" ht="27.95" customHeight="1" x14ac:dyDescent="0.3">
      <c r="A30" s="191"/>
      <c r="B30" s="55" t="s">
        <v>148</v>
      </c>
      <c r="C30" s="55"/>
      <c r="D30" s="107"/>
      <c r="E30" s="229">
        <f>[1]PL!S33</f>
        <v>1051059976</v>
      </c>
      <c r="F30" s="190"/>
      <c r="G30" s="229">
        <v>1594509962</v>
      </c>
      <c r="H30" s="190"/>
      <c r="L30" s="50">
        <f>E30/100</f>
        <v>10510599.76</v>
      </c>
      <c r="M30" s="50">
        <f>F30/100</f>
        <v>0</v>
      </c>
      <c r="N30" s="50">
        <f>G30/100</f>
        <v>15945099.619999999</v>
      </c>
      <c r="O30" s="50">
        <f>H30/100</f>
        <v>0</v>
      </c>
      <c r="Q30" s="50">
        <f>L30-N30</f>
        <v>-5434499.8599999994</v>
      </c>
      <c r="R30" s="50">
        <f>M30-O30</f>
        <v>0</v>
      </c>
    </row>
    <row r="31" spans="1:18" ht="27.95" customHeight="1" x14ac:dyDescent="0.3">
      <c r="A31" s="191"/>
      <c r="B31" s="197" t="s">
        <v>203</v>
      </c>
      <c r="C31" s="197"/>
      <c r="D31" s="107"/>
      <c r="E31" s="229">
        <f>[1]PL!S34</f>
        <v>41661181987</v>
      </c>
      <c r="F31" s="190"/>
      <c r="G31" s="229">
        <v>47077216567</v>
      </c>
      <c r="H31" s="190"/>
      <c r="L31" s="50">
        <f>E31/100</f>
        <v>416611819.87</v>
      </c>
      <c r="M31" s="50">
        <f>F31/100</f>
        <v>0</v>
      </c>
      <c r="N31" s="50">
        <f>G31/100</f>
        <v>470772165.67000002</v>
      </c>
      <c r="O31" s="50">
        <f>H31/100</f>
        <v>0</v>
      </c>
      <c r="Q31" s="50">
        <f>L31-N31</f>
        <v>-54160345.800000012</v>
      </c>
      <c r="R31" s="50">
        <f>M31-O31</f>
        <v>0</v>
      </c>
    </row>
    <row r="32" spans="1:18" ht="27.95" customHeight="1" thickBot="1" x14ac:dyDescent="0.35">
      <c r="A32" s="227"/>
      <c r="B32" s="230" t="s">
        <v>146</v>
      </c>
      <c r="C32" s="230"/>
      <c r="D32" s="226"/>
      <c r="E32" s="229">
        <f>[1]PL!S35</f>
        <v>18028084602</v>
      </c>
      <c r="F32" s="228"/>
      <c r="G32" s="229">
        <v>16556868788</v>
      </c>
      <c r="H32" s="228"/>
      <c r="L32" s="50">
        <f>E32/100</f>
        <v>180280846.02000001</v>
      </c>
      <c r="M32" s="50">
        <f>F32/100</f>
        <v>0</v>
      </c>
      <c r="N32" s="50">
        <f>G32/100</f>
        <v>165568687.88</v>
      </c>
      <c r="O32" s="50">
        <f>H32/100</f>
        <v>0</v>
      </c>
      <c r="Q32" s="50">
        <f>L32-N32</f>
        <v>14712158.140000015</v>
      </c>
      <c r="R32" s="50">
        <f>M32-O32</f>
        <v>0</v>
      </c>
    </row>
    <row r="33" spans="1:18" ht="27.95" customHeight="1" thickBot="1" x14ac:dyDescent="0.35">
      <c r="A33" s="227"/>
      <c r="B33" s="30" t="s">
        <v>202</v>
      </c>
      <c r="C33" s="30"/>
      <c r="D33" s="226"/>
      <c r="E33" s="225"/>
      <c r="F33" s="224">
        <f>F7+F10</f>
        <v>2298984346164</v>
      </c>
      <c r="G33" s="225"/>
      <c r="H33" s="224">
        <f>H7+H10</f>
        <v>2434854384008</v>
      </c>
      <c r="I33" s="223">
        <f>H33-F33</f>
        <v>135870037844</v>
      </c>
      <c r="L33" s="50">
        <f>E33/100</f>
        <v>0</v>
      </c>
      <c r="M33" s="84">
        <f>F33/100</f>
        <v>22989843461.639999</v>
      </c>
      <c r="N33" s="50">
        <f>G33/100</f>
        <v>0</v>
      </c>
      <c r="O33" s="84">
        <f>H33/100</f>
        <v>24348543840.080002</v>
      </c>
      <c r="Q33" s="50">
        <f>L33-N33</f>
        <v>0</v>
      </c>
      <c r="R33" s="84">
        <f>M33-O33</f>
        <v>-1358700378.4400024</v>
      </c>
    </row>
    <row r="34" spans="1:18" hidden="1" x14ac:dyDescent="0.3">
      <c r="F34" s="1" t="b">
        <v>0</v>
      </c>
      <c r="H34" s="1" t="b">
        <v>0</v>
      </c>
    </row>
    <row r="36" spans="1:18" s="222" customFormat="1" x14ac:dyDescent="0.3">
      <c r="F36" s="222" t="b">
        <f>F33='#2. 손익계산서'!F18</f>
        <v>1</v>
      </c>
      <c r="H36" s="222" t="b">
        <f>H33='#2. 손익계산서'!H18</f>
        <v>1</v>
      </c>
    </row>
  </sheetData>
  <mergeCells count="35">
    <mergeCell ref="B30:C30"/>
    <mergeCell ref="B24:C24"/>
    <mergeCell ref="B19:C19"/>
    <mergeCell ref="B20:C20"/>
    <mergeCell ref="B21:C21"/>
    <mergeCell ref="B22:C22"/>
    <mergeCell ref="B23:C23"/>
    <mergeCell ref="B33:C33"/>
    <mergeCell ref="B9:C9"/>
    <mergeCell ref="B31:C31"/>
    <mergeCell ref="B32:C32"/>
    <mergeCell ref="B25:C25"/>
    <mergeCell ref="B26:C26"/>
    <mergeCell ref="B27:C27"/>
    <mergeCell ref="B28:C28"/>
    <mergeCell ref="B29:C29"/>
    <mergeCell ref="B18:C18"/>
    <mergeCell ref="B7:C7"/>
    <mergeCell ref="B8:C8"/>
    <mergeCell ref="B12:C12"/>
    <mergeCell ref="B10:C10"/>
    <mergeCell ref="B11:C11"/>
    <mergeCell ref="B17:C17"/>
    <mergeCell ref="B13:C13"/>
    <mergeCell ref="B14:C14"/>
    <mergeCell ref="B15:C15"/>
    <mergeCell ref="B16:C16"/>
    <mergeCell ref="G6:H6"/>
    <mergeCell ref="A1:H1"/>
    <mergeCell ref="A3:H3"/>
    <mergeCell ref="A2:H2"/>
    <mergeCell ref="A4:E4"/>
    <mergeCell ref="A5:C5"/>
    <mergeCell ref="B6:C6"/>
    <mergeCell ref="E6:F6"/>
  </mergeCells>
  <phoneticPr fontId="3" type="noConversion"/>
  <pageMargins left="0.69999998807907104" right="0.69999998807907104" top="0.75" bottom="0.75" header="0.30000001192092896" footer="0.30000001192092896"/>
  <pageSetup paperSize="9" scale="5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H40"/>
  <sheetViews>
    <sheetView view="pageBreakPreview" zoomScale="55" zoomScaleNormal="70" zoomScaleSheetLayoutView="55" workbookViewId="0">
      <selection activeCell="W81" sqref="W81"/>
    </sheetView>
  </sheetViews>
  <sheetFormatPr defaultRowHeight="16.5" x14ac:dyDescent="0.3"/>
  <cols>
    <col min="1" max="1" width="5" style="1" bestFit="1" customWidth="1"/>
    <col min="2" max="2" width="4.75" style="1" bestFit="1" customWidth="1"/>
    <col min="3" max="3" width="35.625" style="1" customWidth="1"/>
    <col min="4" max="4" width="3.5" style="1" customWidth="1"/>
    <col min="5" max="8" width="26" style="1" customWidth="1"/>
    <col min="9" max="16384" width="9" style="1"/>
  </cols>
  <sheetData>
    <row r="1" spans="1:8" ht="39" x14ac:dyDescent="0.3">
      <c r="A1" s="178" t="s">
        <v>209</v>
      </c>
      <c r="B1" s="178"/>
      <c r="C1" s="178"/>
      <c r="D1" s="178"/>
      <c r="E1" s="178"/>
      <c r="F1" s="178"/>
      <c r="G1" s="178"/>
      <c r="H1" s="178"/>
    </row>
    <row r="2" spans="1:8" ht="20.25" x14ac:dyDescent="0.3">
      <c r="A2" s="176" t="str">
        <f>'#3. 운영사업원가명세서'!A2:H2</f>
        <v>제 5 기  2021년 1월 1일부터 2021년 12월 31일까지</v>
      </c>
      <c r="B2" s="176"/>
      <c r="C2" s="176"/>
      <c r="D2" s="176"/>
      <c r="E2" s="176"/>
      <c r="F2" s="176"/>
      <c r="G2" s="176"/>
      <c r="H2" s="176"/>
    </row>
    <row r="3" spans="1:8" ht="20.25" x14ac:dyDescent="0.3">
      <c r="A3" s="176" t="str">
        <f>'#3. 운영사업원가명세서'!A3:H3</f>
        <v>제 4 기  2020년 1월 1일부터 2020년 12월 31일까지</v>
      </c>
      <c r="B3" s="176"/>
      <c r="C3" s="176"/>
      <c r="D3" s="176"/>
      <c r="E3" s="176"/>
      <c r="F3" s="176"/>
      <c r="G3" s="176"/>
      <c r="H3" s="176"/>
    </row>
    <row r="4" spans="1:8" x14ac:dyDescent="0.3">
      <c r="A4" s="221"/>
      <c r="B4" s="221"/>
      <c r="C4" s="221"/>
      <c r="D4" s="221"/>
      <c r="E4" s="221"/>
    </row>
    <row r="5" spans="1:8" ht="21" thickBot="1" x14ac:dyDescent="0.35">
      <c r="A5" s="220" t="s">
        <v>105</v>
      </c>
      <c r="B5" s="220"/>
      <c r="C5" s="220"/>
      <c r="D5" s="219"/>
      <c r="E5" s="217"/>
      <c r="H5" s="217" t="s">
        <v>104</v>
      </c>
    </row>
    <row r="6" spans="1:8" ht="51" customHeight="1" thickBot="1" x14ac:dyDescent="0.35">
      <c r="A6" s="241" t="s">
        <v>1</v>
      </c>
      <c r="B6" s="240" t="s">
        <v>208</v>
      </c>
      <c r="C6" s="240"/>
      <c r="D6" s="239"/>
      <c r="E6" s="215" t="s">
        <v>198</v>
      </c>
      <c r="F6" s="163"/>
      <c r="G6" s="164" t="s">
        <v>197</v>
      </c>
      <c r="H6" s="163"/>
    </row>
    <row r="7" spans="1:8" ht="27.95" customHeight="1" x14ac:dyDescent="0.3">
      <c r="A7" s="238" t="s">
        <v>13</v>
      </c>
      <c r="B7" s="237" t="s">
        <v>174</v>
      </c>
      <c r="C7" s="237"/>
      <c r="D7" s="236"/>
      <c r="E7" s="235"/>
      <c r="F7" s="234">
        <f>E8+E9</f>
        <v>48657328768</v>
      </c>
      <c r="G7" s="235"/>
      <c r="H7" s="234">
        <v>42870691775</v>
      </c>
    </row>
    <row r="8" spans="1:8" ht="27.95" customHeight="1" x14ac:dyDescent="0.3">
      <c r="A8" s="191"/>
      <c r="B8" s="55" t="s">
        <v>170</v>
      </c>
      <c r="C8" s="55"/>
      <c r="D8" s="107"/>
      <c r="E8" s="229">
        <f>SUM('[1]PL(수탁)'!S8:S12)</f>
        <v>45031106430</v>
      </c>
      <c r="F8" s="190"/>
      <c r="G8" s="229">
        <v>39800858920</v>
      </c>
      <c r="H8" s="190"/>
    </row>
    <row r="9" spans="1:8" ht="27.75" customHeight="1" x14ac:dyDescent="0.3">
      <c r="A9" s="208"/>
      <c r="B9" s="55" t="s">
        <v>168</v>
      </c>
      <c r="C9" s="55"/>
      <c r="D9" s="107"/>
      <c r="E9" s="229">
        <f>'[1]PL(수탁)'!S13</f>
        <v>3626222338</v>
      </c>
      <c r="F9" s="190"/>
      <c r="G9" s="229">
        <v>3069832855</v>
      </c>
      <c r="H9" s="190"/>
    </row>
    <row r="10" spans="1:8" ht="27.75" customHeight="1" x14ac:dyDescent="0.3">
      <c r="A10" s="188" t="s">
        <v>5</v>
      </c>
      <c r="B10" s="187" t="s">
        <v>171</v>
      </c>
      <c r="C10" s="187"/>
      <c r="D10" s="186"/>
      <c r="E10" s="233"/>
      <c r="F10" s="184">
        <f>SUM(E11:E34)</f>
        <v>55200382559</v>
      </c>
      <c r="G10" s="233"/>
      <c r="H10" s="184">
        <v>47335333427</v>
      </c>
    </row>
    <row r="11" spans="1:8" ht="27.95" customHeight="1" x14ac:dyDescent="0.3">
      <c r="A11" s="191"/>
      <c r="B11" s="55" t="s">
        <v>167</v>
      </c>
      <c r="C11" s="55"/>
      <c r="D11" s="107"/>
      <c r="E11" s="229">
        <f>'[1]PL(수탁)'!S14</f>
        <v>8263017060</v>
      </c>
      <c r="F11" s="190"/>
      <c r="G11" s="229">
        <v>6725172964</v>
      </c>
      <c r="H11" s="190"/>
    </row>
    <row r="12" spans="1:8" ht="27.95" customHeight="1" x14ac:dyDescent="0.3">
      <c r="A12" s="191"/>
      <c r="B12" s="55" t="s">
        <v>166</v>
      </c>
      <c r="C12" s="55"/>
      <c r="D12" s="107"/>
      <c r="E12" s="229">
        <f>'[1]PL(수탁)'!S15</f>
        <v>18693386</v>
      </c>
      <c r="F12" s="190"/>
      <c r="G12" s="229">
        <v>18913200</v>
      </c>
      <c r="H12" s="190"/>
    </row>
    <row r="13" spans="1:8" ht="27.95" customHeight="1" x14ac:dyDescent="0.3">
      <c r="A13" s="188"/>
      <c r="B13" s="55" t="s">
        <v>164</v>
      </c>
      <c r="C13" s="55"/>
      <c r="D13" s="186"/>
      <c r="E13" s="229">
        <f>'[1]PL(수탁)'!S17</f>
        <v>12329967202</v>
      </c>
      <c r="F13" s="190"/>
      <c r="G13" s="229">
        <v>10568220751</v>
      </c>
      <c r="H13" s="190"/>
    </row>
    <row r="14" spans="1:8" ht="27.95" customHeight="1" x14ac:dyDescent="0.3">
      <c r="A14" s="188"/>
      <c r="B14" s="55" t="s">
        <v>165</v>
      </c>
      <c r="C14" s="55"/>
      <c r="D14" s="186"/>
      <c r="E14" s="229">
        <f>'[1]PL(수탁)'!S16</f>
        <v>588497364</v>
      </c>
      <c r="F14" s="190"/>
      <c r="G14" s="229">
        <v>493860389</v>
      </c>
      <c r="H14" s="190"/>
    </row>
    <row r="15" spans="1:8" ht="27.95" customHeight="1" x14ac:dyDescent="0.3">
      <c r="A15" s="191"/>
      <c r="B15" s="55" t="s">
        <v>163</v>
      </c>
      <c r="C15" s="55"/>
      <c r="D15" s="107"/>
      <c r="E15" s="229">
        <f>'[1]PL(수탁)'!S18</f>
        <v>2325905155</v>
      </c>
      <c r="F15" s="190"/>
      <c r="G15" s="229">
        <v>1633424618</v>
      </c>
      <c r="H15" s="190"/>
    </row>
    <row r="16" spans="1:8" ht="27.95" customHeight="1" x14ac:dyDescent="0.3">
      <c r="A16" s="191"/>
      <c r="B16" s="55" t="s">
        <v>162</v>
      </c>
      <c r="C16" s="55"/>
      <c r="D16" s="107"/>
      <c r="E16" s="229">
        <f>'[1]PL(수탁)'!S19</f>
        <v>28000550</v>
      </c>
      <c r="F16" s="190"/>
      <c r="G16" s="229">
        <v>41015695</v>
      </c>
      <c r="H16" s="190"/>
    </row>
    <row r="17" spans="1:8" ht="27.95" customHeight="1" x14ac:dyDescent="0.3">
      <c r="A17" s="191"/>
      <c r="B17" s="55" t="s">
        <v>161</v>
      </c>
      <c r="C17" s="55"/>
      <c r="D17" s="107"/>
      <c r="E17" s="229">
        <f>'[1]PL(수탁)'!S20</f>
        <v>599091238</v>
      </c>
      <c r="F17" s="190"/>
      <c r="G17" s="229">
        <v>746258679</v>
      </c>
      <c r="H17" s="190"/>
    </row>
    <row r="18" spans="1:8" ht="27.75" hidden="1" customHeight="1" x14ac:dyDescent="0.3">
      <c r="A18" s="191"/>
      <c r="B18" s="79" t="s">
        <v>160</v>
      </c>
      <c r="C18" s="79"/>
      <c r="D18" s="107"/>
      <c r="E18" s="229">
        <f>'[1]PL(수탁)'!S21</f>
        <v>0</v>
      </c>
      <c r="F18" s="190"/>
      <c r="G18" s="229">
        <v>0</v>
      </c>
      <c r="H18" s="190"/>
    </row>
    <row r="19" spans="1:8" ht="27.95" hidden="1" customHeight="1" x14ac:dyDescent="0.3">
      <c r="A19" s="191"/>
      <c r="B19" s="55" t="s">
        <v>159</v>
      </c>
      <c r="C19" s="55"/>
      <c r="D19" s="107"/>
      <c r="E19" s="229">
        <f>'[1]PL(수탁)'!S22</f>
        <v>0</v>
      </c>
      <c r="F19" s="190"/>
      <c r="G19" s="229">
        <v>0</v>
      </c>
      <c r="H19" s="190"/>
    </row>
    <row r="20" spans="1:8" ht="27.95" customHeight="1" x14ac:dyDescent="0.3">
      <c r="A20" s="191"/>
      <c r="B20" s="55" t="s">
        <v>158</v>
      </c>
      <c r="C20" s="55"/>
      <c r="D20" s="107"/>
      <c r="E20" s="229">
        <f>'[1]PL(수탁)'!S23</f>
        <v>1673807488</v>
      </c>
      <c r="F20" s="190"/>
      <c r="G20" s="229">
        <v>1399519454</v>
      </c>
      <c r="H20" s="190"/>
    </row>
    <row r="21" spans="1:8" ht="27.95" customHeight="1" x14ac:dyDescent="0.3">
      <c r="A21" s="191"/>
      <c r="B21" s="55" t="s">
        <v>157</v>
      </c>
      <c r="C21" s="55"/>
      <c r="D21" s="107"/>
      <c r="E21" s="229">
        <f>'[1]PL(수탁)'!S24</f>
        <v>2968325</v>
      </c>
      <c r="F21" s="190"/>
      <c r="G21" s="229">
        <v>5391990</v>
      </c>
      <c r="H21" s="190"/>
    </row>
    <row r="22" spans="1:8" ht="27.95" customHeight="1" x14ac:dyDescent="0.3">
      <c r="A22" s="191"/>
      <c r="B22" s="55" t="s">
        <v>156</v>
      </c>
      <c r="C22" s="55"/>
      <c r="D22" s="107"/>
      <c r="E22" s="229">
        <f>'[1]PL(수탁)'!S25</f>
        <v>1218416187</v>
      </c>
      <c r="F22" s="190"/>
      <c r="G22" s="229">
        <v>873425964</v>
      </c>
      <c r="H22" s="190"/>
    </row>
    <row r="23" spans="1:8" ht="27.95" customHeight="1" x14ac:dyDescent="0.3">
      <c r="A23" s="191"/>
      <c r="B23" s="55" t="s">
        <v>155</v>
      </c>
      <c r="C23" s="55"/>
      <c r="D23" s="107"/>
      <c r="E23" s="229">
        <f>'[1]PL(수탁)'!S26</f>
        <v>26710307654</v>
      </c>
      <c r="F23" s="190"/>
      <c r="G23" s="229">
        <v>23712282072</v>
      </c>
      <c r="H23" s="190"/>
    </row>
    <row r="24" spans="1:8" ht="27.95" customHeight="1" x14ac:dyDescent="0.3">
      <c r="A24" s="191"/>
      <c r="B24" s="55" t="s">
        <v>154</v>
      </c>
      <c r="C24" s="55"/>
      <c r="D24" s="107"/>
      <c r="E24" s="229">
        <f>'[1]PL(수탁)'!S27</f>
        <v>1399840</v>
      </c>
      <c r="F24" s="190"/>
      <c r="G24" s="229">
        <v>4238600</v>
      </c>
      <c r="H24" s="190"/>
    </row>
    <row r="25" spans="1:8" ht="27.95" hidden="1" customHeight="1" x14ac:dyDescent="0.3">
      <c r="A25" s="191"/>
      <c r="B25" s="55" t="s">
        <v>153</v>
      </c>
      <c r="C25" s="55"/>
      <c r="D25" s="107"/>
      <c r="E25" s="229">
        <f>'[1]PL(수탁)'!S28</f>
        <v>0</v>
      </c>
      <c r="F25" s="190"/>
      <c r="G25" s="229">
        <v>0</v>
      </c>
      <c r="H25" s="190"/>
    </row>
    <row r="26" spans="1:8" ht="27.95" customHeight="1" x14ac:dyDescent="0.3">
      <c r="A26" s="191"/>
      <c r="B26" s="55" t="s">
        <v>152</v>
      </c>
      <c r="C26" s="55"/>
      <c r="D26" s="107"/>
      <c r="E26" s="229">
        <f>'[1]PL(수탁)'!S29</f>
        <v>148569491</v>
      </c>
      <c r="F26" s="190"/>
      <c r="G26" s="229">
        <v>273439337</v>
      </c>
      <c r="H26" s="190"/>
    </row>
    <row r="27" spans="1:8" ht="27.95" customHeight="1" x14ac:dyDescent="0.3">
      <c r="A27" s="191"/>
      <c r="B27" s="55" t="s">
        <v>151</v>
      </c>
      <c r="C27" s="55"/>
      <c r="D27" s="107"/>
      <c r="E27" s="229">
        <f>'[1]PL(수탁)'!S30</f>
        <v>18555357</v>
      </c>
      <c r="F27" s="190"/>
      <c r="G27" s="229">
        <v>31090245</v>
      </c>
      <c r="H27" s="190"/>
    </row>
    <row r="28" spans="1:8" ht="27.95" hidden="1" customHeight="1" x14ac:dyDescent="0.3">
      <c r="A28" s="191"/>
      <c r="B28" s="55" t="s">
        <v>150</v>
      </c>
      <c r="C28" s="55"/>
      <c r="D28" s="107"/>
      <c r="E28" s="229">
        <f>'[1]PL(수탁)'!S31</f>
        <v>0</v>
      </c>
      <c r="F28" s="190"/>
      <c r="G28" s="229">
        <v>0</v>
      </c>
      <c r="H28" s="190"/>
    </row>
    <row r="29" spans="1:8" ht="27.95" customHeight="1" x14ac:dyDescent="0.3">
      <c r="A29" s="191"/>
      <c r="B29" s="55" t="s">
        <v>149</v>
      </c>
      <c r="C29" s="55"/>
      <c r="D29" s="107"/>
      <c r="E29" s="229">
        <f>'[1]PL(수탁)'!S32</f>
        <v>380053498</v>
      </c>
      <c r="F29" s="190"/>
      <c r="G29" s="229">
        <v>1616000</v>
      </c>
      <c r="H29" s="190"/>
    </row>
    <row r="30" spans="1:8" ht="27.75" hidden="1" customHeight="1" x14ac:dyDescent="0.3">
      <c r="A30" s="191"/>
      <c r="B30" s="55" t="s">
        <v>148</v>
      </c>
      <c r="C30" s="55"/>
      <c r="D30" s="107"/>
      <c r="E30" s="229">
        <f>'[1]PL(수탁)'!S33</f>
        <v>0</v>
      </c>
      <c r="F30" s="190"/>
      <c r="G30" s="229">
        <v>0</v>
      </c>
      <c r="H30" s="190"/>
    </row>
    <row r="31" spans="1:8" ht="27.75" hidden="1" customHeight="1" x14ac:dyDescent="0.3">
      <c r="A31" s="191"/>
      <c r="B31" s="55" t="s">
        <v>203</v>
      </c>
      <c r="C31" s="55"/>
      <c r="D31" s="107"/>
      <c r="E31" s="229">
        <f>'[1]PL(수탁)'!S34</f>
        <v>0</v>
      </c>
      <c r="F31" s="190"/>
      <c r="G31" s="229">
        <v>0</v>
      </c>
      <c r="H31" s="190"/>
    </row>
    <row r="32" spans="1:8" ht="27.95" customHeight="1" thickBot="1" x14ac:dyDescent="0.35">
      <c r="A32" s="191"/>
      <c r="B32" s="55" t="s">
        <v>146</v>
      </c>
      <c r="C32" s="55"/>
      <c r="D32" s="107"/>
      <c r="E32" s="229">
        <f>'[1]PL(수탁)'!S35</f>
        <v>893132764</v>
      </c>
      <c r="F32" s="190"/>
      <c r="G32" s="229">
        <v>807463469</v>
      </c>
      <c r="H32" s="190"/>
    </row>
    <row r="33" spans="1:8" ht="27.95" hidden="1" customHeight="1" x14ac:dyDescent="0.3">
      <c r="A33" s="191"/>
      <c r="B33" s="55" t="s">
        <v>207</v>
      </c>
      <c r="C33" s="55"/>
      <c r="D33" s="107"/>
      <c r="E33" s="229">
        <v>0</v>
      </c>
      <c r="F33" s="190"/>
      <c r="G33" s="229">
        <v>0</v>
      </c>
      <c r="H33" s="190"/>
    </row>
    <row r="34" spans="1:8" ht="27.95" hidden="1" customHeight="1" x14ac:dyDescent="0.3">
      <c r="A34" s="227"/>
      <c r="B34" s="230" t="s">
        <v>206</v>
      </c>
      <c r="C34" s="230"/>
      <c r="D34" s="226"/>
      <c r="E34" s="248">
        <v>0</v>
      </c>
      <c r="F34" s="228"/>
      <c r="G34" s="248">
        <v>0</v>
      </c>
      <c r="H34" s="228"/>
    </row>
    <row r="35" spans="1:8" ht="27.95" customHeight="1" thickBot="1" x14ac:dyDescent="0.35">
      <c r="A35" s="247"/>
      <c r="B35" s="246" t="s">
        <v>202</v>
      </c>
      <c r="C35" s="246"/>
      <c r="D35" s="245"/>
      <c r="E35" s="244"/>
      <c r="F35" s="243">
        <f>F7+F10</f>
        <v>103857711327</v>
      </c>
      <c r="G35" s="244"/>
      <c r="H35" s="243">
        <f>H7+H10</f>
        <v>90206025202</v>
      </c>
    </row>
    <row r="37" spans="1:8" x14ac:dyDescent="0.3">
      <c r="F37" s="222" t="b">
        <f>F35='#2. 손익계산서'!F19</f>
        <v>1</v>
      </c>
      <c r="G37" s="222"/>
      <c r="H37" s="222" t="b">
        <f>H35='#2. 손익계산서'!H19</f>
        <v>1</v>
      </c>
    </row>
    <row r="38" spans="1:8" x14ac:dyDescent="0.3">
      <c r="F38" s="222"/>
      <c r="G38" s="222"/>
      <c r="H38" s="222"/>
    </row>
    <row r="39" spans="1:8" hidden="1" x14ac:dyDescent="0.3">
      <c r="F39" s="222" t="b">
        <f>F35='#2. 손익계산서'!F19</f>
        <v>1</v>
      </c>
      <c r="G39" s="222"/>
      <c r="H39" s="222" t="b">
        <f>H35='#2. 손익계산서'!H19</f>
        <v>1</v>
      </c>
    </row>
    <row r="40" spans="1:8" x14ac:dyDescent="0.3">
      <c r="F40" s="222"/>
      <c r="G40" s="222"/>
      <c r="H40" s="222"/>
    </row>
  </sheetData>
  <mergeCells count="37">
    <mergeCell ref="B33:C33"/>
    <mergeCell ref="B34:C34"/>
    <mergeCell ref="B35:C35"/>
    <mergeCell ref="B26:C26"/>
    <mergeCell ref="B27:C27"/>
    <mergeCell ref="B28:C28"/>
    <mergeCell ref="B29:C29"/>
    <mergeCell ref="B31:C31"/>
    <mergeCell ref="B32:C32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18:C18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6:C6"/>
    <mergeCell ref="E6:F6"/>
    <mergeCell ref="G6:H6"/>
    <mergeCell ref="A1:H1"/>
    <mergeCell ref="A2:H2"/>
    <mergeCell ref="A3:H3"/>
    <mergeCell ref="A4:E4"/>
    <mergeCell ref="A5:C5"/>
  </mergeCells>
  <phoneticPr fontId="3" type="noConversion"/>
  <pageMargins left="0.69999998807907104" right="0.69999998807907104" top="0.75" bottom="0.75" header="0.30000001192092896" footer="0.30000001192092896"/>
  <pageSetup paperSize="9" scale="5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P39"/>
  <sheetViews>
    <sheetView view="pageBreakPreview" zoomScale="55" zoomScaleNormal="70" zoomScaleSheetLayoutView="55" workbookViewId="0">
      <selection activeCell="W81" sqref="W81"/>
    </sheetView>
  </sheetViews>
  <sheetFormatPr defaultRowHeight="16.5" x14ac:dyDescent="0.3"/>
  <cols>
    <col min="1" max="1" width="5" style="1" bestFit="1" customWidth="1"/>
    <col min="2" max="2" width="4.75" style="1" bestFit="1" customWidth="1"/>
    <col min="3" max="3" width="35.625" style="1" customWidth="1"/>
    <col min="4" max="4" width="3.5" style="1" customWidth="1"/>
    <col min="5" max="8" width="26.375" style="1" customWidth="1"/>
    <col min="9" max="9" width="18.125" style="1" bestFit="1" customWidth="1"/>
    <col min="10" max="10" width="14.875" style="1" hidden="1" customWidth="1"/>
    <col min="11" max="11" width="16.125" style="1" hidden="1" customWidth="1"/>
    <col min="12" max="12" width="8.625" style="1" hidden="1" customWidth="1"/>
    <col min="13" max="16" width="0" style="1" hidden="1" customWidth="1"/>
    <col min="17" max="16384" width="9" style="1"/>
  </cols>
  <sheetData>
    <row r="1" spans="1:16" ht="39" x14ac:dyDescent="0.3">
      <c r="A1" s="178" t="s">
        <v>210</v>
      </c>
      <c r="B1" s="178"/>
      <c r="C1" s="178"/>
      <c r="D1" s="178"/>
      <c r="E1" s="178"/>
      <c r="F1" s="178"/>
      <c r="G1" s="178"/>
      <c r="H1" s="178"/>
    </row>
    <row r="2" spans="1:16" ht="20.25" x14ac:dyDescent="0.3">
      <c r="A2" s="176" t="str">
        <f>'#3. 운영사업원가명세서'!A2:H2</f>
        <v>제 5 기  2021년 1월 1일부터 2021년 12월 31일까지</v>
      </c>
      <c r="B2" s="176"/>
      <c r="C2" s="176"/>
      <c r="D2" s="176"/>
      <c r="E2" s="176"/>
      <c r="F2" s="176"/>
      <c r="G2" s="176"/>
      <c r="H2" s="176"/>
      <c r="I2" s="242"/>
    </row>
    <row r="3" spans="1:16" ht="20.25" x14ac:dyDescent="0.3">
      <c r="A3" s="176" t="str">
        <f>'#3. 운영사업원가명세서'!A3:H3</f>
        <v>제 4 기  2020년 1월 1일부터 2020년 12월 31일까지</v>
      </c>
      <c r="B3" s="176"/>
      <c r="C3" s="176"/>
      <c r="D3" s="176"/>
      <c r="E3" s="176"/>
      <c r="F3" s="176"/>
      <c r="G3" s="176"/>
      <c r="H3" s="176"/>
      <c r="I3" s="242"/>
    </row>
    <row r="4" spans="1:16" x14ac:dyDescent="0.3">
      <c r="A4" s="221"/>
      <c r="B4" s="221"/>
      <c r="C4" s="221"/>
      <c r="D4" s="221"/>
      <c r="E4" s="221"/>
    </row>
    <row r="5" spans="1:16" ht="21" thickBot="1" x14ac:dyDescent="0.35">
      <c r="A5" s="220" t="s">
        <v>105</v>
      </c>
      <c r="B5" s="220"/>
      <c r="C5" s="220"/>
      <c r="D5" s="219"/>
      <c r="E5" s="217"/>
      <c r="H5" s="217" t="s">
        <v>104</v>
      </c>
    </row>
    <row r="6" spans="1:16" ht="53.25" customHeight="1" thickBot="1" x14ac:dyDescent="0.35">
      <c r="A6" s="241" t="s">
        <v>1</v>
      </c>
      <c r="B6" s="240" t="s">
        <v>204</v>
      </c>
      <c r="C6" s="240"/>
      <c r="D6" s="239"/>
      <c r="E6" s="215" t="s">
        <v>198</v>
      </c>
      <c r="F6" s="163"/>
      <c r="G6" s="164" t="s">
        <v>197</v>
      </c>
      <c r="H6" s="163"/>
    </row>
    <row r="7" spans="1:16" ht="27.95" customHeight="1" x14ac:dyDescent="0.3">
      <c r="A7" s="238" t="s">
        <v>13</v>
      </c>
      <c r="B7" s="237" t="s">
        <v>174</v>
      </c>
      <c r="C7" s="237"/>
      <c r="D7" s="236"/>
      <c r="E7" s="235"/>
      <c r="F7" s="234">
        <f>E8+E9</f>
        <v>1226740259054</v>
      </c>
      <c r="G7" s="235">
        <f>F8+F9</f>
        <v>0</v>
      </c>
      <c r="H7" s="234">
        <f>G8+G9</f>
        <v>1355123022747</v>
      </c>
      <c r="I7" s="198"/>
      <c r="J7" s="198"/>
      <c r="M7" s="50">
        <f>E7/100</f>
        <v>0</v>
      </c>
      <c r="N7" s="249">
        <f>F7/100</f>
        <v>12267402590.540001</v>
      </c>
      <c r="O7" s="50">
        <f>G7/100</f>
        <v>0</v>
      </c>
      <c r="P7" s="249">
        <f>H7/100</f>
        <v>13551230227.469999</v>
      </c>
    </row>
    <row r="8" spans="1:16" ht="27.95" customHeight="1" x14ac:dyDescent="0.3">
      <c r="A8" s="191"/>
      <c r="B8" s="55" t="s">
        <v>170</v>
      </c>
      <c r="C8" s="55"/>
      <c r="D8" s="107"/>
      <c r="E8" s="229">
        <f>'#2. 손익계산서'!F25+'#3. 운영사업원가명세서'!E8</f>
        <v>1131834191394</v>
      </c>
      <c r="F8" s="190"/>
      <c r="G8" s="250">
        <v>1187369665877</v>
      </c>
      <c r="H8" s="190"/>
      <c r="J8" s="198"/>
      <c r="M8" s="50">
        <f>E8/100</f>
        <v>11318341913.940001</v>
      </c>
      <c r="N8" s="50">
        <f>F8/100</f>
        <v>0</v>
      </c>
      <c r="O8" s="50">
        <f>G8/100</f>
        <v>11873696658.77</v>
      </c>
      <c r="P8" s="50">
        <f>H8/100</f>
        <v>0</v>
      </c>
    </row>
    <row r="9" spans="1:16" ht="27.95" customHeight="1" x14ac:dyDescent="0.3">
      <c r="A9" s="208"/>
      <c r="B9" s="55" t="s">
        <v>168</v>
      </c>
      <c r="C9" s="55"/>
      <c r="D9" s="107"/>
      <c r="E9" s="229">
        <f>'#2. 손익계산서'!F26+'#3. 운영사업원가명세서'!E9</f>
        <v>94906067660</v>
      </c>
      <c r="F9" s="190"/>
      <c r="G9" s="250">
        <v>167753356870</v>
      </c>
      <c r="H9" s="190"/>
      <c r="J9" s="198">
        <f>E9-161654721920</f>
        <v>-66748654260</v>
      </c>
      <c r="K9" s="198"/>
      <c r="M9" s="50">
        <f>E9/100</f>
        <v>949060676.60000002</v>
      </c>
      <c r="N9" s="50">
        <f>F9/100</f>
        <v>0</v>
      </c>
      <c r="O9" s="50">
        <f>G9/100</f>
        <v>1677533568.7</v>
      </c>
      <c r="P9" s="50">
        <f>H9/100</f>
        <v>0</v>
      </c>
    </row>
    <row r="10" spans="1:16" ht="27.95" customHeight="1" x14ac:dyDescent="0.3">
      <c r="A10" s="188" t="s">
        <v>5</v>
      </c>
      <c r="B10" s="187" t="s">
        <v>171</v>
      </c>
      <c r="C10" s="187"/>
      <c r="D10" s="186"/>
      <c r="E10" s="233"/>
      <c r="F10" s="184">
        <f>SUM(E11:E34)</f>
        <v>1340898765147</v>
      </c>
      <c r="G10" s="233">
        <f>SUM(F11:F34)</f>
        <v>0</v>
      </c>
      <c r="H10" s="184">
        <f>SUM(G11:G34)</f>
        <v>1294562493522</v>
      </c>
      <c r="M10" s="50">
        <f>E10/100</f>
        <v>0</v>
      </c>
      <c r="N10" s="249">
        <f>F10/100</f>
        <v>13408987651.469999</v>
      </c>
      <c r="O10" s="50">
        <f>G10/100</f>
        <v>0</v>
      </c>
      <c r="P10" s="249">
        <f>H10/100</f>
        <v>12945624935.219999</v>
      </c>
    </row>
    <row r="11" spans="1:16" ht="27.95" customHeight="1" x14ac:dyDescent="0.3">
      <c r="A11" s="191"/>
      <c r="B11" s="197" t="s">
        <v>167</v>
      </c>
      <c r="C11" s="197"/>
      <c r="D11" s="107"/>
      <c r="E11" s="229">
        <f>'#2. 손익계산서'!F27+'#3. 운영사업원가명세서'!E11</f>
        <v>173233660315</v>
      </c>
      <c r="F11" s="190"/>
      <c r="G11" s="250">
        <v>164205614765</v>
      </c>
      <c r="H11" s="190"/>
      <c r="I11" s="257"/>
      <c r="J11" s="256"/>
      <c r="K11" s="55"/>
      <c r="L11" s="55"/>
      <c r="M11" s="50">
        <f>E11/100</f>
        <v>1732336603.1500001</v>
      </c>
      <c r="N11" s="50">
        <f>F11/100</f>
        <v>0</v>
      </c>
      <c r="O11" s="50">
        <f>G11/100</f>
        <v>1642056147.6500001</v>
      </c>
      <c r="P11" s="50">
        <f>H11/100</f>
        <v>0</v>
      </c>
    </row>
    <row r="12" spans="1:16" ht="27.95" customHeight="1" x14ac:dyDescent="0.3">
      <c r="A12" s="191"/>
      <c r="B12" s="55" t="s">
        <v>166</v>
      </c>
      <c r="C12" s="55"/>
      <c r="D12" s="107"/>
      <c r="E12" s="229">
        <f>'#2. 손익계산서'!F28+'#3. 운영사업원가명세서'!E12</f>
        <v>437164689</v>
      </c>
      <c r="F12" s="190"/>
      <c r="G12" s="250">
        <v>466616673</v>
      </c>
      <c r="H12" s="190"/>
      <c r="I12" s="55"/>
      <c r="J12" s="55"/>
      <c r="K12" s="55"/>
      <c r="L12" s="55"/>
      <c r="M12" s="50">
        <f>E12/100</f>
        <v>4371646.8899999997</v>
      </c>
      <c r="N12" s="50">
        <f>F12/100</f>
        <v>0</v>
      </c>
      <c r="O12" s="50">
        <f>G12/100</f>
        <v>4666166.7300000004</v>
      </c>
      <c r="P12" s="50">
        <f>H12/100</f>
        <v>0</v>
      </c>
    </row>
    <row r="13" spans="1:16" ht="27.95" customHeight="1" x14ac:dyDescent="0.3">
      <c r="A13" s="188"/>
      <c r="B13" s="197" t="s">
        <v>164</v>
      </c>
      <c r="C13" s="197"/>
      <c r="D13" s="186"/>
      <c r="E13" s="229">
        <f>'#2. 손익계산서'!F30+'#3. 운영사업원가명세서'!E13</f>
        <v>177930289236</v>
      </c>
      <c r="F13" s="190"/>
      <c r="G13" s="250">
        <v>186196749453</v>
      </c>
      <c r="H13" s="190"/>
      <c r="I13" s="255"/>
      <c r="J13" s="255"/>
      <c r="K13" s="255"/>
      <c r="L13" s="255"/>
      <c r="M13" s="50">
        <f>E13/100</f>
        <v>1779302892.3599999</v>
      </c>
      <c r="N13" s="50">
        <f>F13/100</f>
        <v>0</v>
      </c>
      <c r="O13" s="50">
        <f>G13/100</f>
        <v>1861967494.53</v>
      </c>
      <c r="P13" s="50">
        <f>H13/100</f>
        <v>0</v>
      </c>
    </row>
    <row r="14" spans="1:16" ht="27.95" customHeight="1" x14ac:dyDescent="0.3">
      <c r="A14" s="188"/>
      <c r="B14" s="55" t="s">
        <v>165</v>
      </c>
      <c r="C14" s="55"/>
      <c r="D14" s="186"/>
      <c r="E14" s="229">
        <f>'#2. 손익계산서'!F29+'#3. 운영사업원가명세서'!E14</f>
        <v>15695723823</v>
      </c>
      <c r="F14" s="190"/>
      <c r="G14" s="250">
        <v>16949584587</v>
      </c>
      <c r="H14" s="190"/>
      <c r="I14" s="255"/>
      <c r="J14" s="255"/>
      <c r="K14" s="255"/>
      <c r="L14" s="255"/>
      <c r="M14" s="50">
        <f>E14/100</f>
        <v>156957238.22999999</v>
      </c>
      <c r="N14" s="50">
        <f>F14/100</f>
        <v>0</v>
      </c>
      <c r="O14" s="50">
        <f>G14/100</f>
        <v>169495845.87</v>
      </c>
      <c r="P14" s="50">
        <f>H14/100</f>
        <v>0</v>
      </c>
    </row>
    <row r="15" spans="1:16" ht="27.95" customHeight="1" x14ac:dyDescent="0.3">
      <c r="A15" s="191"/>
      <c r="B15" s="197" t="s">
        <v>163</v>
      </c>
      <c r="C15" s="197"/>
      <c r="D15" s="107"/>
      <c r="E15" s="229">
        <f>'#2. 손익계산서'!F31+'#3. 운영사업원가명세서'!E15</f>
        <v>4383368462</v>
      </c>
      <c r="F15" s="190"/>
      <c r="G15" s="250">
        <v>4935976115</v>
      </c>
      <c r="H15" s="190"/>
      <c r="I15" s="55"/>
      <c r="J15" s="55"/>
      <c r="K15" s="55"/>
      <c r="L15" s="55"/>
      <c r="M15" s="50">
        <f>E15/100</f>
        <v>43833684.619999997</v>
      </c>
      <c r="N15" s="50">
        <f>F15/100</f>
        <v>0</v>
      </c>
      <c r="O15" s="50">
        <f>G15/100</f>
        <v>49359761.149999999</v>
      </c>
      <c r="P15" s="50">
        <f>H15/100</f>
        <v>0</v>
      </c>
    </row>
    <row r="16" spans="1:16" ht="27.95" customHeight="1" x14ac:dyDescent="0.3">
      <c r="A16" s="191"/>
      <c r="B16" s="55" t="s">
        <v>162</v>
      </c>
      <c r="C16" s="55"/>
      <c r="D16" s="107"/>
      <c r="E16" s="229">
        <f>'#2. 손익계산서'!F32+'#3. 운영사업원가명세서'!E16</f>
        <v>550512410</v>
      </c>
      <c r="F16" s="190"/>
      <c r="G16" s="250">
        <v>954675702</v>
      </c>
      <c r="H16" s="190"/>
      <c r="I16" s="55"/>
      <c r="J16" s="55"/>
      <c r="K16" s="55"/>
      <c r="L16" s="55"/>
      <c r="M16" s="50">
        <f>E16/100</f>
        <v>5505124.0999999996</v>
      </c>
      <c r="N16" s="50">
        <f>F16/100</f>
        <v>0</v>
      </c>
      <c r="O16" s="50">
        <f>G16/100</f>
        <v>9546757.0199999996</v>
      </c>
      <c r="P16" s="50">
        <f>H16/100</f>
        <v>0</v>
      </c>
    </row>
    <row r="17" spans="1:16" ht="27.95" customHeight="1" x14ac:dyDescent="0.3">
      <c r="A17" s="191"/>
      <c r="B17" s="55" t="s">
        <v>161</v>
      </c>
      <c r="C17" s="55"/>
      <c r="D17" s="107"/>
      <c r="E17" s="229">
        <f>'#2. 손익계산서'!F33+'#3. 운영사업원가명세서'!E17</f>
        <v>2176767009</v>
      </c>
      <c r="F17" s="190"/>
      <c r="G17" s="250">
        <v>2513295717</v>
      </c>
      <c r="H17" s="190"/>
      <c r="I17" s="55"/>
      <c r="J17" s="55"/>
      <c r="K17" s="55"/>
      <c r="L17" s="55"/>
      <c r="M17" s="50">
        <f>E17/100</f>
        <v>21767670.09</v>
      </c>
      <c r="N17" s="50">
        <f>F17/100</f>
        <v>0</v>
      </c>
      <c r="O17" s="50">
        <f>G17/100</f>
        <v>25132957.170000002</v>
      </c>
      <c r="P17" s="50">
        <f>H17/100</f>
        <v>0</v>
      </c>
    </row>
    <row r="18" spans="1:16" ht="27.95" customHeight="1" x14ac:dyDescent="0.3">
      <c r="A18" s="191"/>
      <c r="B18" s="197" t="s">
        <v>160</v>
      </c>
      <c r="C18" s="197"/>
      <c r="D18" s="107"/>
      <c r="E18" s="229">
        <f>'#2. 손익계산서'!F34+'#3. 운영사업원가명세서'!E18</f>
        <v>380372156598</v>
      </c>
      <c r="F18" s="190"/>
      <c r="G18" s="250">
        <v>394756286540</v>
      </c>
      <c r="H18" s="190"/>
      <c r="I18" s="55"/>
      <c r="J18" s="55"/>
      <c r="K18" s="55"/>
      <c r="L18" s="55"/>
      <c r="M18" s="50">
        <f>E18/100</f>
        <v>3803721565.98</v>
      </c>
      <c r="N18" s="50">
        <f>F18/100</f>
        <v>0</v>
      </c>
      <c r="O18" s="50">
        <f>G18/100</f>
        <v>3947562865.4000001</v>
      </c>
      <c r="P18" s="50">
        <f>H18/100</f>
        <v>0</v>
      </c>
    </row>
    <row r="19" spans="1:16" ht="27.95" customHeight="1" x14ac:dyDescent="0.3">
      <c r="A19" s="191"/>
      <c r="B19" s="55" t="s">
        <v>159</v>
      </c>
      <c r="C19" s="55"/>
      <c r="D19" s="107"/>
      <c r="E19" s="229">
        <f>'#2. 손익계산서'!F35+'#3. 운영사업원가명세서'!E19</f>
        <v>4660290791</v>
      </c>
      <c r="F19" s="190"/>
      <c r="G19" s="250">
        <v>3233786884</v>
      </c>
      <c r="H19" s="190"/>
      <c r="I19" s="55"/>
      <c r="J19" s="55"/>
      <c r="K19" s="55"/>
      <c r="L19" s="55"/>
      <c r="M19" s="50">
        <f>E19/100</f>
        <v>46602907.909999996</v>
      </c>
      <c r="N19" s="50">
        <f>F19/100</f>
        <v>0</v>
      </c>
      <c r="O19" s="50">
        <f>G19/100</f>
        <v>32337868.84</v>
      </c>
      <c r="P19" s="50">
        <f>H19/100</f>
        <v>0</v>
      </c>
    </row>
    <row r="20" spans="1:16" ht="27.95" customHeight="1" x14ac:dyDescent="0.3">
      <c r="A20" s="191"/>
      <c r="B20" s="197" t="s">
        <v>158</v>
      </c>
      <c r="C20" s="197"/>
      <c r="D20" s="107"/>
      <c r="E20" s="229">
        <f>'#2. 손익계산서'!F36+'#3. 운영사업원가명세서'!E20</f>
        <v>37867754812</v>
      </c>
      <c r="F20" s="190"/>
      <c r="G20" s="250">
        <v>41874243740</v>
      </c>
      <c r="H20" s="190"/>
      <c r="I20" s="55"/>
      <c r="J20" s="55"/>
      <c r="K20" s="55"/>
      <c r="L20" s="55"/>
      <c r="M20" s="50">
        <f>E20/100</f>
        <v>378677548.12</v>
      </c>
      <c r="N20" s="50">
        <f>F20/100</f>
        <v>0</v>
      </c>
      <c r="O20" s="50">
        <f>G20/100</f>
        <v>418742437.39999998</v>
      </c>
      <c r="P20" s="50">
        <f>H20/100</f>
        <v>0</v>
      </c>
    </row>
    <row r="21" spans="1:16" ht="27.95" customHeight="1" x14ac:dyDescent="0.3">
      <c r="A21" s="191"/>
      <c r="B21" s="55" t="s">
        <v>157</v>
      </c>
      <c r="C21" s="55"/>
      <c r="D21" s="107"/>
      <c r="E21" s="229">
        <f>'#2. 손익계산서'!F37+'#3. 운영사업원가명세서'!E21</f>
        <v>357614415</v>
      </c>
      <c r="F21" s="190"/>
      <c r="G21" s="250">
        <v>394902659</v>
      </c>
      <c r="H21" s="190"/>
      <c r="I21" s="55"/>
      <c r="J21" s="55"/>
      <c r="K21" s="55"/>
      <c r="L21" s="55"/>
      <c r="M21" s="50">
        <f>E21/100</f>
        <v>3576144.15</v>
      </c>
      <c r="N21" s="50">
        <f>F21/100</f>
        <v>0</v>
      </c>
      <c r="O21" s="50">
        <f>G21/100</f>
        <v>3949026.59</v>
      </c>
      <c r="P21" s="50">
        <f>H21/100</f>
        <v>0</v>
      </c>
    </row>
    <row r="22" spans="1:16" ht="27.95" customHeight="1" x14ac:dyDescent="0.3">
      <c r="A22" s="191"/>
      <c r="B22" s="55" t="s">
        <v>156</v>
      </c>
      <c r="C22" s="55"/>
      <c r="D22" s="107"/>
      <c r="E22" s="229">
        <f>'#2. 손익계산서'!F38+'#3. 운영사업원가명세서'!E22</f>
        <v>1154607685</v>
      </c>
      <c r="F22" s="190"/>
      <c r="G22" s="250">
        <v>1199238639</v>
      </c>
      <c r="H22" s="190"/>
      <c r="I22" s="55"/>
      <c r="J22" s="55"/>
      <c r="K22" s="55"/>
      <c r="L22" s="55"/>
      <c r="M22" s="50">
        <f>E22/100</f>
        <v>11546076.85</v>
      </c>
      <c r="N22" s="50">
        <f>F22/100</f>
        <v>0</v>
      </c>
      <c r="O22" s="50">
        <f>G22/100</f>
        <v>11992386.390000001</v>
      </c>
      <c r="P22" s="50">
        <f>H22/100</f>
        <v>0</v>
      </c>
    </row>
    <row r="23" spans="1:16" ht="27.95" customHeight="1" x14ac:dyDescent="0.3">
      <c r="A23" s="191"/>
      <c r="B23" s="197" t="s">
        <v>155</v>
      </c>
      <c r="C23" s="197"/>
      <c r="D23" s="107"/>
      <c r="E23" s="229">
        <f>'#2. 손익계산서'!F39+'#3. 운영사업원가명세서'!E23</f>
        <v>305605157338</v>
      </c>
      <c r="F23" s="190"/>
      <c r="G23" s="250">
        <v>299794218169</v>
      </c>
      <c r="H23" s="190"/>
      <c r="I23" s="55"/>
      <c r="J23" s="55"/>
      <c r="K23" s="55"/>
      <c r="L23" s="55"/>
      <c r="M23" s="50">
        <f>E23/100</f>
        <v>3056051573.3800001</v>
      </c>
      <c r="N23" s="50">
        <f>F23/100</f>
        <v>0</v>
      </c>
      <c r="O23" s="50">
        <f>G23/100</f>
        <v>2997942181.6900001</v>
      </c>
      <c r="P23" s="50">
        <f>H23/100</f>
        <v>0</v>
      </c>
    </row>
    <row r="24" spans="1:16" ht="27.75" customHeight="1" x14ac:dyDescent="0.3">
      <c r="A24" s="191"/>
      <c r="B24" s="55" t="s">
        <v>154</v>
      </c>
      <c r="C24" s="55"/>
      <c r="D24" s="107"/>
      <c r="E24" s="229">
        <f>'#2. 손익계산서'!F40+'#3. 운영사업원가명세서'!E24</f>
        <v>77639276</v>
      </c>
      <c r="F24" s="190"/>
      <c r="G24" s="250">
        <v>138291878</v>
      </c>
      <c r="H24" s="190"/>
      <c r="I24" s="55"/>
      <c r="J24" s="55"/>
      <c r="K24" s="55"/>
      <c r="L24" s="55"/>
      <c r="M24" s="50">
        <f>E24/100</f>
        <v>776392.76</v>
      </c>
      <c r="N24" s="50">
        <f>F24/100</f>
        <v>0</v>
      </c>
      <c r="O24" s="50">
        <f>G24/100</f>
        <v>1382918.78</v>
      </c>
      <c r="P24" s="50">
        <f>H24/100</f>
        <v>0</v>
      </c>
    </row>
    <row r="25" spans="1:16" ht="27.95" customHeight="1" x14ac:dyDescent="0.3">
      <c r="A25" s="191"/>
      <c r="B25" s="55" t="s">
        <v>153</v>
      </c>
      <c r="C25" s="55"/>
      <c r="D25" s="107"/>
      <c r="E25" s="229">
        <f>'#2. 손익계산서'!F41+'#3. 운영사업원가명세서'!E25</f>
        <v>303691161</v>
      </c>
      <c r="F25" s="190"/>
      <c r="G25" s="250">
        <v>264767643</v>
      </c>
      <c r="H25" s="190"/>
      <c r="I25" s="55"/>
      <c r="J25" s="55"/>
      <c r="K25" s="55"/>
      <c r="L25" s="55"/>
      <c r="M25" s="50">
        <f>E25/100</f>
        <v>3036911.61</v>
      </c>
      <c r="N25" s="50">
        <f>F25/100</f>
        <v>0</v>
      </c>
      <c r="O25" s="50">
        <f>G25/100</f>
        <v>2647676.4300000002</v>
      </c>
      <c r="P25" s="50">
        <f>H25/100</f>
        <v>0</v>
      </c>
    </row>
    <row r="26" spans="1:16" ht="27.95" customHeight="1" x14ac:dyDescent="0.3">
      <c r="A26" s="191"/>
      <c r="B26" s="55" t="s">
        <v>152</v>
      </c>
      <c r="C26" s="55"/>
      <c r="D26" s="107"/>
      <c r="E26" s="229">
        <f>'#2. 손익계산서'!F42+'#3. 운영사업원가명세서'!E26</f>
        <v>5149990438</v>
      </c>
      <c r="F26" s="190"/>
      <c r="G26" s="250">
        <v>6004758765</v>
      </c>
      <c r="H26" s="190"/>
      <c r="I26" s="55"/>
      <c r="J26" s="55"/>
      <c r="K26" s="55"/>
      <c r="L26" s="55"/>
      <c r="M26" s="50">
        <f>E26/100</f>
        <v>51499904.380000003</v>
      </c>
      <c r="N26" s="50">
        <f>F26/100</f>
        <v>0</v>
      </c>
      <c r="O26" s="50">
        <f>G26/100</f>
        <v>60047587.649999999</v>
      </c>
      <c r="P26" s="50">
        <f>H26/100</f>
        <v>0</v>
      </c>
    </row>
    <row r="27" spans="1:16" ht="27.95" customHeight="1" x14ac:dyDescent="0.3">
      <c r="A27" s="191"/>
      <c r="B27" s="55" t="s">
        <v>151</v>
      </c>
      <c r="C27" s="55"/>
      <c r="D27" s="107"/>
      <c r="E27" s="229">
        <f>'#2. 손익계산서'!F43+'#3. 운영사업원가명세서'!E27</f>
        <v>1334972811</v>
      </c>
      <c r="F27" s="190"/>
      <c r="G27" s="250">
        <v>1841640021</v>
      </c>
      <c r="H27" s="190"/>
      <c r="I27" s="55"/>
      <c r="J27" s="55"/>
      <c r="K27" s="55"/>
      <c r="L27" s="55"/>
      <c r="M27" s="50">
        <f>E27/100</f>
        <v>13349728.109999999</v>
      </c>
      <c r="N27" s="50">
        <f>F27/100</f>
        <v>0</v>
      </c>
      <c r="O27" s="50">
        <f>G27/100</f>
        <v>18416400.210000001</v>
      </c>
      <c r="P27" s="50">
        <f>H27/100</f>
        <v>0</v>
      </c>
    </row>
    <row r="28" spans="1:16" ht="27.95" customHeight="1" x14ac:dyDescent="0.3">
      <c r="A28" s="191"/>
      <c r="B28" s="55" t="s">
        <v>150</v>
      </c>
      <c r="C28" s="55"/>
      <c r="D28" s="107"/>
      <c r="E28" s="229">
        <f>'#2. 손익계산서'!F44+'#3. 운영사업원가명세서'!E28</f>
        <v>795352198</v>
      </c>
      <c r="F28" s="190"/>
      <c r="G28" s="250">
        <v>851473432</v>
      </c>
      <c r="H28" s="190"/>
      <c r="I28" s="55"/>
      <c r="J28" s="55"/>
      <c r="K28" s="55"/>
      <c r="L28" s="55"/>
      <c r="M28" s="50">
        <f>E28/100</f>
        <v>7953521.9800000004</v>
      </c>
      <c r="N28" s="50">
        <f>F28/100</f>
        <v>0</v>
      </c>
      <c r="O28" s="50">
        <f>G28/100</f>
        <v>8514734.3200000003</v>
      </c>
      <c r="P28" s="50">
        <f>H28/100</f>
        <v>0</v>
      </c>
    </row>
    <row r="29" spans="1:16" ht="27.95" customHeight="1" x14ac:dyDescent="0.3">
      <c r="A29" s="191"/>
      <c r="B29" s="55" t="s">
        <v>149</v>
      </c>
      <c r="C29" s="55"/>
      <c r="D29" s="107"/>
      <c r="E29" s="229">
        <f>'#2. 손익계산서'!F45+'#3. 운영사업원가명세서'!E29</f>
        <v>56604725391</v>
      </c>
      <c r="F29" s="190"/>
      <c r="G29" s="250">
        <v>2244270577</v>
      </c>
      <c r="H29" s="190"/>
      <c r="I29" s="55"/>
      <c r="J29" s="55"/>
      <c r="K29" s="55"/>
      <c r="L29" s="55"/>
      <c r="M29" s="50">
        <f>E29/100</f>
        <v>566047253.90999997</v>
      </c>
      <c r="N29" s="50">
        <f>F29/100</f>
        <v>0</v>
      </c>
      <c r="O29" s="50">
        <f>G29/100</f>
        <v>22442705.77</v>
      </c>
      <c r="P29" s="50">
        <f>H29/100</f>
        <v>0</v>
      </c>
    </row>
    <row r="30" spans="1:16" ht="27.95" customHeight="1" x14ac:dyDescent="0.3">
      <c r="A30" s="191"/>
      <c r="B30" s="55" t="s">
        <v>148</v>
      </c>
      <c r="C30" s="55"/>
      <c r="D30" s="107"/>
      <c r="E30" s="229">
        <f>'#2. 손익계산서'!F46+'#3. 운영사업원가명세서'!E30</f>
        <v>1229494433</v>
      </c>
      <c r="F30" s="190"/>
      <c r="G30" s="250">
        <v>2139887296</v>
      </c>
      <c r="H30" s="190"/>
      <c r="I30" s="55"/>
      <c r="J30" s="55"/>
      <c r="K30" s="55"/>
      <c r="L30" s="55"/>
      <c r="M30" s="50">
        <f>E30/100</f>
        <v>12294944.33</v>
      </c>
      <c r="N30" s="50">
        <f>F30/100</f>
        <v>0</v>
      </c>
      <c r="O30" s="50">
        <f>G30/100</f>
        <v>21398872.960000001</v>
      </c>
      <c r="P30" s="50">
        <f>H30/100</f>
        <v>0</v>
      </c>
    </row>
    <row r="31" spans="1:16" ht="27.95" customHeight="1" x14ac:dyDescent="0.3">
      <c r="A31" s="191"/>
      <c r="B31" s="55" t="s">
        <v>203</v>
      </c>
      <c r="C31" s="55"/>
      <c r="D31" s="107"/>
      <c r="E31" s="229">
        <f>'#3. 운영사업원가명세서'!E31</f>
        <v>41661181987</v>
      </c>
      <c r="F31" s="190"/>
      <c r="G31" s="250">
        <v>47077216567</v>
      </c>
      <c r="H31" s="190"/>
      <c r="I31" s="55"/>
      <c r="J31" s="55"/>
      <c r="K31" s="55"/>
      <c r="L31" s="55"/>
      <c r="M31" s="50">
        <f>E31/100</f>
        <v>416611819.87</v>
      </c>
      <c r="N31" s="50">
        <f>F31/100</f>
        <v>0</v>
      </c>
      <c r="O31" s="50">
        <f>G31/100</f>
        <v>470772165.67000002</v>
      </c>
      <c r="P31" s="50">
        <f>H31/100</f>
        <v>0</v>
      </c>
    </row>
    <row r="32" spans="1:16" ht="27.95" customHeight="1" x14ac:dyDescent="0.3">
      <c r="A32" s="191"/>
      <c r="B32" s="55" t="s">
        <v>147</v>
      </c>
      <c r="C32" s="55"/>
      <c r="D32" s="107"/>
      <c r="E32" s="254">
        <f>'#2. 손익계산서'!F47</f>
        <v>6678199452</v>
      </c>
      <c r="F32" s="190"/>
      <c r="G32" s="253">
        <v>7263897707</v>
      </c>
      <c r="H32" s="190"/>
      <c r="I32" s="124"/>
      <c r="J32" s="124"/>
      <c r="K32" s="124"/>
      <c r="L32" s="124"/>
      <c r="M32" s="50">
        <f>E32/100</f>
        <v>66781994.520000003</v>
      </c>
      <c r="N32" s="50">
        <f>F32/100</f>
        <v>0</v>
      </c>
      <c r="O32" s="50">
        <f>G32/100</f>
        <v>72638977.069999993</v>
      </c>
      <c r="P32" s="50">
        <f>H32/100</f>
        <v>0</v>
      </c>
    </row>
    <row r="33" spans="1:16" ht="27.95" customHeight="1" x14ac:dyDescent="0.3">
      <c r="A33" s="191"/>
      <c r="B33" s="55" t="s">
        <v>146</v>
      </c>
      <c r="C33" s="55"/>
      <c r="D33" s="107"/>
      <c r="E33" s="229">
        <f>'#2. 손익계산서'!F48+'#3. 운영사업원가명세서'!E32</f>
        <v>18780739090</v>
      </c>
      <c r="F33" s="190"/>
      <c r="G33" s="250">
        <v>19055074791</v>
      </c>
      <c r="H33" s="190"/>
      <c r="I33" s="252"/>
      <c r="J33" s="55"/>
      <c r="K33" s="55"/>
      <c r="L33" s="55"/>
      <c r="M33" s="50">
        <f>E33/100</f>
        <v>187807390.90000001</v>
      </c>
      <c r="N33" s="50">
        <f>F33/100</f>
        <v>0</v>
      </c>
      <c r="O33" s="50">
        <f>G33/100</f>
        <v>190550747.91</v>
      </c>
      <c r="P33" s="50">
        <f>H33/100</f>
        <v>0</v>
      </c>
    </row>
    <row r="34" spans="1:16" ht="27.95" customHeight="1" thickBot="1" x14ac:dyDescent="0.35">
      <c r="A34" s="227"/>
      <c r="B34" s="251" t="s">
        <v>181</v>
      </c>
      <c r="C34" s="251"/>
      <c r="D34" s="226"/>
      <c r="E34" s="229">
        <f>'#4. 수탁사업원가명세서'!F35</f>
        <v>103857711327</v>
      </c>
      <c r="F34" s="228"/>
      <c r="G34" s="250">
        <v>90206025202</v>
      </c>
      <c r="H34" s="228"/>
      <c r="M34" s="120">
        <f>E34/100</f>
        <v>1038577113.27</v>
      </c>
      <c r="N34" s="50">
        <f>F34/100</f>
        <v>0</v>
      </c>
      <c r="O34" s="120">
        <f>G34/100</f>
        <v>902060252.01999998</v>
      </c>
      <c r="P34" s="50">
        <f>H34/100</f>
        <v>0</v>
      </c>
    </row>
    <row r="35" spans="1:16" ht="27.95" customHeight="1" thickBot="1" x14ac:dyDescent="0.35">
      <c r="A35" s="227"/>
      <c r="B35" s="30" t="s">
        <v>202</v>
      </c>
      <c r="C35" s="30"/>
      <c r="D35" s="226"/>
      <c r="E35" s="225"/>
      <c r="F35" s="224">
        <f>F7+F10</f>
        <v>2567639024201</v>
      </c>
      <c r="G35" s="225"/>
      <c r="H35" s="224">
        <f>H7+H10</f>
        <v>2649685516269</v>
      </c>
      <c r="M35" s="50">
        <f>E35/100</f>
        <v>0</v>
      </c>
      <c r="N35" s="249">
        <f>F35/100</f>
        <v>25676390242.009998</v>
      </c>
      <c r="O35" s="50">
        <f>G35/100</f>
        <v>0</v>
      </c>
      <c r="P35" s="249">
        <f>H35/100</f>
        <v>26496855162.689999</v>
      </c>
    </row>
    <row r="36" spans="1:16" ht="16.5" hidden="1" customHeight="1" x14ac:dyDescent="0.3">
      <c r="F36" s="1" t="b">
        <v>0</v>
      </c>
      <c r="H36" s="1" t="b">
        <v>0</v>
      </c>
    </row>
    <row r="38" spans="1:16" x14ac:dyDescent="0.3">
      <c r="F38" s="222" t="b">
        <f>F35='#2. 손익계산서'!G17+'#2. 손익계산서'!G24</f>
        <v>1</v>
      </c>
      <c r="G38" s="222"/>
      <c r="H38" s="222" t="b">
        <f>H35='#2. 손익계산서'!I17+'#2. 손익계산서'!I24</f>
        <v>1</v>
      </c>
    </row>
    <row r="39" spans="1:16" x14ac:dyDescent="0.3">
      <c r="F39" s="222"/>
      <c r="G39" s="222"/>
      <c r="H39" s="222"/>
    </row>
  </sheetData>
  <mergeCells count="80">
    <mergeCell ref="B34:C34"/>
    <mergeCell ref="B35:C35"/>
    <mergeCell ref="B33:C33"/>
    <mergeCell ref="B25:C25"/>
    <mergeCell ref="B26:C26"/>
    <mergeCell ref="B27:C27"/>
    <mergeCell ref="B28:C28"/>
    <mergeCell ref="B29:C29"/>
    <mergeCell ref="B30:C30"/>
    <mergeCell ref="B18:C18"/>
    <mergeCell ref="B19:C19"/>
    <mergeCell ref="B20:C20"/>
    <mergeCell ref="B21:C21"/>
    <mergeCell ref="B22:C22"/>
    <mergeCell ref="B23:C23"/>
    <mergeCell ref="B8:C8"/>
    <mergeCell ref="B9:C9"/>
    <mergeCell ref="B10:C10"/>
    <mergeCell ref="B11:C11"/>
    <mergeCell ref="B24:C24"/>
    <mergeCell ref="B13:C13"/>
    <mergeCell ref="B14:C14"/>
    <mergeCell ref="B15:C15"/>
    <mergeCell ref="B16:C16"/>
    <mergeCell ref="B17:C17"/>
    <mergeCell ref="B12:C12"/>
    <mergeCell ref="A1:H1"/>
    <mergeCell ref="A2:H2"/>
    <mergeCell ref="A3:H3"/>
    <mergeCell ref="A4:E4"/>
    <mergeCell ref="A5:C5"/>
    <mergeCell ref="B6:C6"/>
    <mergeCell ref="E6:F6"/>
    <mergeCell ref="G6:H6"/>
    <mergeCell ref="B7:C7"/>
    <mergeCell ref="I17:J17"/>
    <mergeCell ref="I18:J18"/>
    <mergeCell ref="I19:J19"/>
    <mergeCell ref="I20:J20"/>
    <mergeCell ref="K21:L21"/>
    <mergeCell ref="I12:J12"/>
    <mergeCell ref="I13:J13"/>
    <mergeCell ref="I14:J14"/>
    <mergeCell ref="I15:J15"/>
    <mergeCell ref="I16:J16"/>
    <mergeCell ref="K24:L24"/>
    <mergeCell ref="I26:J26"/>
    <mergeCell ref="I21:J21"/>
    <mergeCell ref="I22:J22"/>
    <mergeCell ref="I23:J23"/>
    <mergeCell ref="I24:J24"/>
    <mergeCell ref="I25:J25"/>
    <mergeCell ref="K17:L17"/>
    <mergeCell ref="K18:L18"/>
    <mergeCell ref="K19:L19"/>
    <mergeCell ref="K20:L20"/>
    <mergeCell ref="K22:L22"/>
    <mergeCell ref="K23:L23"/>
    <mergeCell ref="K11:L11"/>
    <mergeCell ref="K12:L12"/>
    <mergeCell ref="K13:L13"/>
    <mergeCell ref="K14:L14"/>
    <mergeCell ref="K15:L15"/>
    <mergeCell ref="K16:L16"/>
    <mergeCell ref="I33:J33"/>
    <mergeCell ref="I27:J27"/>
    <mergeCell ref="I28:J28"/>
    <mergeCell ref="I29:J29"/>
    <mergeCell ref="I30:J30"/>
    <mergeCell ref="B31:C31"/>
    <mergeCell ref="K30:L30"/>
    <mergeCell ref="K31:L31"/>
    <mergeCell ref="K33:L33"/>
    <mergeCell ref="B32:C32"/>
    <mergeCell ref="K25:L25"/>
    <mergeCell ref="K26:L26"/>
    <mergeCell ref="K27:L27"/>
    <mergeCell ref="K28:L28"/>
    <mergeCell ref="K29:L29"/>
    <mergeCell ref="I31:J31"/>
  </mergeCells>
  <phoneticPr fontId="3" type="noConversion"/>
  <pageMargins left="0.69999998807907104" right="0.69999998807907104" top="0.75" bottom="0.75" header="0.30000001192092896" footer="0.30000001192092896"/>
  <pageSetup paperSize="9" scale="5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3"/>
  <sheetViews>
    <sheetView view="pageBreakPreview" zoomScale="70" zoomScaleNormal="55" zoomScaleSheetLayoutView="70" workbookViewId="0">
      <selection activeCell="W81" sqref="W81"/>
    </sheetView>
  </sheetViews>
  <sheetFormatPr defaultRowHeight="16.5" x14ac:dyDescent="0.3"/>
  <cols>
    <col min="1" max="1" width="35.875" style="258" customWidth="1"/>
    <col min="2" max="2" width="27.875" style="258" bestFit="1" customWidth="1"/>
    <col min="3" max="3" width="26.25" style="258" bestFit="1" customWidth="1"/>
    <col min="4" max="4" width="28.875" style="258" bestFit="1" customWidth="1"/>
    <col min="5" max="5" width="26.25" style="258" bestFit="1" customWidth="1"/>
    <col min="6" max="16384" width="9" style="258"/>
  </cols>
  <sheetData>
    <row r="1" spans="1:5" ht="39" x14ac:dyDescent="0.3">
      <c r="A1" s="273" t="s">
        <v>232</v>
      </c>
      <c r="B1" s="273"/>
      <c r="C1" s="273"/>
      <c r="D1" s="273"/>
      <c r="E1" s="273"/>
    </row>
    <row r="2" spans="1:5" ht="20.25" customHeight="1" x14ac:dyDescent="0.3">
      <c r="A2" s="272" t="s">
        <v>231</v>
      </c>
      <c r="B2" s="272"/>
      <c r="C2" s="272"/>
      <c r="D2" s="272"/>
      <c r="E2" s="272"/>
    </row>
    <row r="3" spans="1:5" ht="20.25" customHeight="1" x14ac:dyDescent="0.3">
      <c r="A3" s="272" t="s">
        <v>230</v>
      </c>
      <c r="B3" s="272"/>
      <c r="C3" s="272"/>
      <c r="D3" s="272"/>
      <c r="E3" s="272"/>
    </row>
    <row r="4" spans="1:5" ht="21" thickBot="1" x14ac:dyDescent="0.4">
      <c r="A4" s="271" t="s">
        <v>105</v>
      </c>
      <c r="B4" s="270"/>
      <c r="C4" s="270"/>
      <c r="D4" s="270"/>
      <c r="E4" s="269" t="s">
        <v>104</v>
      </c>
    </row>
    <row r="5" spans="1:5" ht="24" x14ac:dyDescent="0.3">
      <c r="A5" s="268" t="s">
        <v>229</v>
      </c>
      <c r="B5" s="267" t="s">
        <v>228</v>
      </c>
      <c r="C5" s="267" t="s">
        <v>9</v>
      </c>
      <c r="D5" s="267" t="s">
        <v>227</v>
      </c>
      <c r="E5" s="266" t="s">
        <v>226</v>
      </c>
    </row>
    <row r="6" spans="1:5" ht="24" x14ac:dyDescent="0.3">
      <c r="A6" s="264" t="s">
        <v>225</v>
      </c>
      <c r="B6" s="263">
        <v>20676935389447</v>
      </c>
      <c r="C6" s="263">
        <v>2146163675987</v>
      </c>
      <c r="D6" s="263">
        <v>-14954704799743</v>
      </c>
      <c r="E6" s="262">
        <v>7868394265691</v>
      </c>
    </row>
    <row r="7" spans="1:5" s="265" customFormat="1" ht="24" x14ac:dyDescent="0.3">
      <c r="A7" s="264" t="s">
        <v>218</v>
      </c>
      <c r="B7" s="263">
        <v>323912762000</v>
      </c>
      <c r="C7" s="263" t="s">
        <v>212</v>
      </c>
      <c r="D7" s="263" t="s">
        <v>212</v>
      </c>
      <c r="E7" s="262">
        <v>323912762000</v>
      </c>
    </row>
    <row r="8" spans="1:5" s="265" customFormat="1" ht="24" x14ac:dyDescent="0.3">
      <c r="A8" s="264" t="s">
        <v>224</v>
      </c>
      <c r="B8" s="263" t="s">
        <v>212</v>
      </c>
      <c r="C8" s="263">
        <v>8199004618</v>
      </c>
      <c r="D8" s="263" t="s">
        <v>212</v>
      </c>
      <c r="E8" s="262">
        <v>8199004618</v>
      </c>
    </row>
    <row r="9" spans="1:5" ht="24" x14ac:dyDescent="0.3">
      <c r="A9" s="264" t="s">
        <v>223</v>
      </c>
      <c r="B9" s="263" t="s">
        <v>212</v>
      </c>
      <c r="C9" s="263">
        <v>24061580</v>
      </c>
      <c r="D9" s="263" t="s">
        <v>212</v>
      </c>
      <c r="E9" s="262">
        <v>24061580</v>
      </c>
    </row>
    <row r="10" spans="1:5" ht="24" x14ac:dyDescent="0.3">
      <c r="A10" s="264" t="s">
        <v>222</v>
      </c>
      <c r="B10" s="263" t="s">
        <v>212</v>
      </c>
      <c r="C10" s="263">
        <v>337110</v>
      </c>
      <c r="D10" s="263" t="s">
        <v>212</v>
      </c>
      <c r="E10" s="262">
        <v>337110</v>
      </c>
    </row>
    <row r="11" spans="1:5" ht="24" x14ac:dyDescent="0.3">
      <c r="A11" s="264" t="s">
        <v>221</v>
      </c>
      <c r="B11" s="263" t="s">
        <v>212</v>
      </c>
      <c r="C11" s="263" t="s">
        <v>212</v>
      </c>
      <c r="D11" s="263">
        <v>-1113736562637</v>
      </c>
      <c r="E11" s="262">
        <v>-1113736562637</v>
      </c>
    </row>
    <row r="12" spans="1:5" ht="24" x14ac:dyDescent="0.3">
      <c r="A12" s="264" t="s">
        <v>220</v>
      </c>
      <c r="B12" s="263">
        <v>21000848151447</v>
      </c>
      <c r="C12" s="263">
        <v>2154387079295</v>
      </c>
      <c r="D12" s="263">
        <v>-16068441362380</v>
      </c>
      <c r="E12" s="262">
        <v>7086793868362</v>
      </c>
    </row>
    <row r="13" spans="1:5" ht="24" x14ac:dyDescent="0.3">
      <c r="A13" s="264" t="s">
        <v>219</v>
      </c>
      <c r="B13" s="263">
        <v>21000848151447</v>
      </c>
      <c r="C13" s="263">
        <v>2154387079295</v>
      </c>
      <c r="D13" s="263">
        <v>-16068441362380</v>
      </c>
      <c r="E13" s="262">
        <v>7086793868362</v>
      </c>
    </row>
    <row r="14" spans="1:5" ht="24" x14ac:dyDescent="0.3">
      <c r="A14" s="264" t="s">
        <v>218</v>
      </c>
      <c r="B14" s="263">
        <v>215605059000</v>
      </c>
      <c r="C14" s="263" t="s">
        <v>212</v>
      </c>
      <c r="D14" s="263" t="s">
        <v>212</v>
      </c>
      <c r="E14" s="262">
        <v>215605059000</v>
      </c>
    </row>
    <row r="15" spans="1:5" ht="24" x14ac:dyDescent="0.3">
      <c r="A15" s="264" t="s">
        <v>217</v>
      </c>
      <c r="B15" s="263">
        <v>1062063664373</v>
      </c>
      <c r="C15" s="263" t="s">
        <v>212</v>
      </c>
      <c r="D15" s="263" t="s">
        <v>212</v>
      </c>
      <c r="E15" s="262">
        <v>1062063664373</v>
      </c>
    </row>
    <row r="16" spans="1:5" ht="24" x14ac:dyDescent="0.3">
      <c r="A16" s="264" t="s">
        <v>216</v>
      </c>
      <c r="B16" s="263" t="s">
        <v>212</v>
      </c>
      <c r="C16" s="263">
        <v>1076766460917</v>
      </c>
      <c r="D16" s="263" t="s">
        <v>212</v>
      </c>
      <c r="E16" s="262">
        <v>1076766460917</v>
      </c>
    </row>
    <row r="17" spans="1:5" ht="24" x14ac:dyDescent="0.3">
      <c r="A17" s="264" t="s">
        <v>215</v>
      </c>
      <c r="B17" s="263" t="s">
        <v>212</v>
      </c>
      <c r="C17" s="263">
        <v>26354960</v>
      </c>
      <c r="D17" s="263" t="s">
        <v>212</v>
      </c>
      <c r="E17" s="262">
        <v>26354960</v>
      </c>
    </row>
    <row r="18" spans="1:5" ht="24" x14ac:dyDescent="0.3">
      <c r="A18" s="264" t="s">
        <v>214</v>
      </c>
      <c r="B18" s="263" t="s">
        <v>212</v>
      </c>
      <c r="C18" s="263">
        <v>673482</v>
      </c>
      <c r="D18" s="263" t="s">
        <v>212</v>
      </c>
      <c r="E18" s="262">
        <v>673482</v>
      </c>
    </row>
    <row r="19" spans="1:5" ht="24" x14ac:dyDescent="0.3">
      <c r="A19" s="264" t="s">
        <v>213</v>
      </c>
      <c r="B19" s="263" t="s">
        <v>212</v>
      </c>
      <c r="C19" s="263" t="s">
        <v>212</v>
      </c>
      <c r="D19" s="263">
        <v>-964440384961</v>
      </c>
      <c r="E19" s="262">
        <v>-964440384961</v>
      </c>
    </row>
    <row r="20" spans="1:5" ht="24.75" thickBot="1" x14ac:dyDescent="0.35">
      <c r="A20" s="261" t="s">
        <v>211</v>
      </c>
      <c r="B20" s="260">
        <v>22278516874820</v>
      </c>
      <c r="C20" s="260">
        <v>3231180568654</v>
      </c>
      <c r="D20" s="260">
        <v>-17032881747341</v>
      </c>
      <c r="E20" s="260">
        <f>SUM(B20:D20)</f>
        <v>8476815696133</v>
      </c>
    </row>
    <row r="22" spans="1:5" x14ac:dyDescent="0.3">
      <c r="E22" s="259" t="b">
        <f>E20='#1. 재무상태표'!I118</f>
        <v>1</v>
      </c>
    </row>
    <row r="23" spans="1:5" x14ac:dyDescent="0.3">
      <c r="E23" s="259"/>
    </row>
  </sheetData>
  <mergeCells count="3">
    <mergeCell ref="A1:E1"/>
    <mergeCell ref="A2:E2"/>
    <mergeCell ref="A3:E3"/>
  </mergeCells>
  <phoneticPr fontId="3" type="noConversion"/>
  <pageMargins left="0.7" right="0.7" top="0.75" bottom="0.75" header="0.3" footer="0.3"/>
  <pageSetup paperSize="9" scale="55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92"/>
  <sheetViews>
    <sheetView view="pageBreakPreview" topLeftCell="A4" zoomScale="55" zoomScaleNormal="55" zoomScaleSheetLayoutView="55" workbookViewId="0">
      <selection activeCell="W81" sqref="W81"/>
    </sheetView>
  </sheetViews>
  <sheetFormatPr defaultRowHeight="16.5" x14ac:dyDescent="0.3"/>
  <cols>
    <col min="1" max="1" width="66.125" style="274" customWidth="1"/>
    <col min="2" max="4" width="27" style="274" bestFit="1" customWidth="1"/>
    <col min="5" max="5" width="25.75" style="274" bestFit="1" customWidth="1"/>
    <col min="6" max="10" width="9" style="274"/>
    <col min="11" max="11" width="49.875" style="274" bestFit="1" customWidth="1"/>
    <col min="12" max="13" width="25.375" style="275" bestFit="1" customWidth="1"/>
    <col min="14" max="14" width="27.625" style="275" bestFit="1" customWidth="1"/>
    <col min="15" max="15" width="25.375" style="275" bestFit="1" customWidth="1"/>
    <col min="16" max="16384" width="9" style="274"/>
  </cols>
  <sheetData>
    <row r="1" spans="1:15" ht="39" x14ac:dyDescent="0.3">
      <c r="A1" s="294" t="s">
        <v>319</v>
      </c>
      <c r="B1" s="294"/>
      <c r="C1" s="294"/>
      <c r="D1" s="294"/>
      <c r="E1" s="294"/>
    </row>
    <row r="2" spans="1:15" ht="27.95" customHeight="1" x14ac:dyDescent="0.3">
      <c r="A2" s="293" t="s">
        <v>318</v>
      </c>
      <c r="B2" s="293"/>
      <c r="C2" s="293"/>
      <c r="D2" s="293"/>
      <c r="E2" s="293"/>
    </row>
    <row r="3" spans="1:15" ht="27.95" customHeight="1" x14ac:dyDescent="0.3">
      <c r="A3" s="293" t="s">
        <v>317</v>
      </c>
      <c r="B3" s="293"/>
      <c r="C3" s="293"/>
      <c r="D3" s="293"/>
      <c r="E3" s="293"/>
    </row>
    <row r="4" spans="1:15" ht="27.95" customHeight="1" x14ac:dyDescent="0.35">
      <c r="A4" s="292" t="s">
        <v>105</v>
      </c>
      <c r="B4" s="291"/>
      <c r="C4" s="291"/>
      <c r="D4" s="291"/>
      <c r="E4" s="290" t="s">
        <v>104</v>
      </c>
    </row>
    <row r="5" spans="1:15" s="276" customFormat="1" ht="27.95" customHeight="1" x14ac:dyDescent="0.3">
      <c r="A5" s="289" t="s">
        <v>316</v>
      </c>
      <c r="B5" s="288" t="s">
        <v>315</v>
      </c>
      <c r="C5" s="287"/>
      <c r="D5" s="288" t="s">
        <v>314</v>
      </c>
      <c r="E5" s="287"/>
      <c r="L5" s="277"/>
      <c r="M5" s="277"/>
      <c r="N5" s="277"/>
      <c r="O5" s="277"/>
    </row>
    <row r="6" spans="1:15" s="285" customFormat="1" ht="27.95" customHeight="1" x14ac:dyDescent="0.3">
      <c r="A6" s="281" t="s">
        <v>313</v>
      </c>
      <c r="B6" s="278"/>
      <c r="C6" s="278">
        <v>-611402120955</v>
      </c>
      <c r="D6" s="278"/>
      <c r="E6" s="278">
        <v>-596182154607</v>
      </c>
      <c r="L6" s="286"/>
      <c r="M6" s="286"/>
      <c r="N6" s="286"/>
      <c r="O6" s="286"/>
    </row>
    <row r="7" spans="1:15" s="276" customFormat="1" ht="27.95" customHeight="1" x14ac:dyDescent="0.3">
      <c r="A7" s="284" t="s">
        <v>312</v>
      </c>
      <c r="B7" s="278">
        <v>-964440384961</v>
      </c>
      <c r="C7" s="278"/>
      <c r="D7" s="278">
        <v>-1113736562637</v>
      </c>
      <c r="E7" s="278"/>
      <c r="L7" s="277"/>
      <c r="M7" s="277"/>
      <c r="N7" s="277"/>
      <c r="O7" s="277"/>
    </row>
    <row r="8" spans="1:15" s="276" customFormat="1" ht="27.95" customHeight="1" x14ac:dyDescent="0.3">
      <c r="A8" s="284" t="s">
        <v>311</v>
      </c>
      <c r="B8" s="278">
        <v>524321518038</v>
      </c>
      <c r="C8" s="278"/>
      <c r="D8" s="278">
        <v>615758162195</v>
      </c>
      <c r="E8" s="278"/>
      <c r="L8" s="277"/>
      <c r="M8" s="277"/>
      <c r="N8" s="277"/>
      <c r="O8" s="277"/>
    </row>
    <row r="9" spans="1:15" s="276" customFormat="1" ht="27.95" customHeight="1" x14ac:dyDescent="0.3">
      <c r="A9" s="283" t="s">
        <v>310</v>
      </c>
      <c r="B9" s="282">
        <v>98532289998</v>
      </c>
      <c r="C9" s="282"/>
      <c r="D9" s="282">
        <v>170823189725</v>
      </c>
      <c r="E9" s="282"/>
      <c r="L9" s="277"/>
      <c r="M9" s="277"/>
      <c r="N9" s="277"/>
      <c r="O9" s="277"/>
    </row>
    <row r="10" spans="1:15" s="276" customFormat="1" ht="27.95" customHeight="1" x14ac:dyDescent="0.3">
      <c r="A10" s="283" t="s">
        <v>309</v>
      </c>
      <c r="B10" s="282">
        <v>380372156598</v>
      </c>
      <c r="C10" s="282"/>
      <c r="D10" s="282">
        <v>394756286540</v>
      </c>
      <c r="E10" s="282"/>
      <c r="L10" s="277"/>
      <c r="M10" s="277"/>
      <c r="N10" s="277"/>
      <c r="O10" s="277"/>
    </row>
    <row r="11" spans="1:15" s="276" customFormat="1" ht="27.95" customHeight="1" x14ac:dyDescent="0.3">
      <c r="A11" s="283" t="s">
        <v>308</v>
      </c>
      <c r="B11" s="282">
        <v>892618941</v>
      </c>
      <c r="C11" s="282"/>
      <c r="D11" s="282">
        <v>1383601340</v>
      </c>
      <c r="E11" s="282"/>
      <c r="L11" s="277"/>
      <c r="M11" s="277"/>
      <c r="N11" s="277"/>
      <c r="O11" s="277"/>
    </row>
    <row r="12" spans="1:15" s="276" customFormat="1" ht="27.95" customHeight="1" x14ac:dyDescent="0.3">
      <c r="A12" s="283" t="s">
        <v>307</v>
      </c>
      <c r="B12" s="282">
        <v>4660290791</v>
      </c>
      <c r="C12" s="282"/>
      <c r="D12" s="282">
        <v>3233786884</v>
      </c>
      <c r="E12" s="282"/>
      <c r="L12" s="277"/>
      <c r="M12" s="277"/>
      <c r="N12" s="277"/>
      <c r="O12" s="277"/>
    </row>
    <row r="13" spans="1:15" s="276" customFormat="1" ht="27.95" customHeight="1" x14ac:dyDescent="0.3">
      <c r="A13" s="283" t="s">
        <v>306</v>
      </c>
      <c r="B13" s="282">
        <v>6678199452</v>
      </c>
      <c r="C13" s="282"/>
      <c r="D13" s="282">
        <v>7263897707</v>
      </c>
      <c r="E13" s="282"/>
      <c r="L13" s="277"/>
      <c r="M13" s="277"/>
      <c r="N13" s="277"/>
      <c r="O13" s="277"/>
    </row>
    <row r="14" spans="1:15" s="276" customFormat="1" ht="27.95" customHeight="1" x14ac:dyDescent="0.3">
      <c r="A14" s="283" t="s">
        <v>305</v>
      </c>
      <c r="B14" s="282">
        <v>20168147076</v>
      </c>
      <c r="C14" s="282"/>
      <c r="D14" s="282">
        <v>25689817357</v>
      </c>
      <c r="E14" s="282"/>
      <c r="L14" s="277"/>
      <c r="M14" s="277"/>
      <c r="N14" s="277"/>
      <c r="O14" s="277"/>
    </row>
    <row r="15" spans="1:15" s="276" customFormat="1" ht="27.95" customHeight="1" x14ac:dyDescent="0.3">
      <c r="A15" s="283" t="s">
        <v>304</v>
      </c>
      <c r="B15" s="282">
        <v>393181095</v>
      </c>
      <c r="C15" s="282"/>
      <c r="D15" s="282">
        <v>81822507</v>
      </c>
      <c r="E15" s="282"/>
      <c r="L15" s="277"/>
      <c r="M15" s="277"/>
      <c r="N15" s="277"/>
      <c r="O15" s="277"/>
    </row>
    <row r="16" spans="1:15" s="276" customFormat="1" ht="27.95" customHeight="1" x14ac:dyDescent="0.3">
      <c r="A16" s="283" t="s">
        <v>303</v>
      </c>
      <c r="B16" s="282">
        <v>765816012</v>
      </c>
      <c r="C16" s="282"/>
      <c r="D16" s="282">
        <v>2800705151</v>
      </c>
      <c r="E16" s="282"/>
      <c r="L16" s="277"/>
      <c r="M16" s="277"/>
      <c r="N16" s="277"/>
      <c r="O16" s="277"/>
    </row>
    <row r="17" spans="1:15" s="276" customFormat="1" ht="27.95" customHeight="1" x14ac:dyDescent="0.3">
      <c r="A17" s="283" t="s">
        <v>302</v>
      </c>
      <c r="B17" s="282">
        <v>5046288588</v>
      </c>
      <c r="C17" s="282"/>
      <c r="D17" s="282">
        <v>7797858300</v>
      </c>
      <c r="E17" s="282"/>
      <c r="L17" s="277"/>
      <c r="M17" s="277"/>
      <c r="N17" s="277"/>
      <c r="O17" s="277"/>
    </row>
    <row r="18" spans="1:15" s="276" customFormat="1" ht="27.95" customHeight="1" x14ac:dyDescent="0.3">
      <c r="A18" s="283" t="s">
        <v>301</v>
      </c>
      <c r="B18" s="282">
        <v>16671000</v>
      </c>
      <c r="C18" s="282"/>
      <c r="D18" s="282">
        <v>6938000</v>
      </c>
      <c r="E18" s="282"/>
      <c r="L18" s="277"/>
      <c r="M18" s="277"/>
      <c r="N18" s="277"/>
      <c r="O18" s="277"/>
    </row>
    <row r="19" spans="1:15" s="276" customFormat="1" ht="27.95" customHeight="1" x14ac:dyDescent="0.3">
      <c r="A19" s="283" t="s">
        <v>300</v>
      </c>
      <c r="B19" s="282">
        <v>6795408487</v>
      </c>
      <c r="C19" s="282"/>
      <c r="D19" s="282">
        <v>1920258684</v>
      </c>
      <c r="E19" s="282"/>
      <c r="L19" s="277"/>
      <c r="M19" s="277"/>
      <c r="N19" s="277"/>
      <c r="O19" s="277"/>
    </row>
    <row r="20" spans="1:15" s="276" customFormat="1" ht="27.95" customHeight="1" x14ac:dyDescent="0.3">
      <c r="A20" s="283" t="s">
        <v>299</v>
      </c>
      <c r="B20" s="282">
        <v>450000</v>
      </c>
      <c r="C20" s="282"/>
      <c r="D20" s="282" t="s">
        <v>212</v>
      </c>
      <c r="E20" s="282"/>
      <c r="L20" s="277"/>
      <c r="M20" s="277"/>
      <c r="N20" s="277"/>
      <c r="O20" s="277"/>
    </row>
    <row r="21" spans="1:15" s="276" customFormat="1" ht="27.95" customHeight="1" x14ac:dyDescent="0.3">
      <c r="A21" s="284" t="s">
        <v>298</v>
      </c>
      <c r="B21" s="278">
        <v>-21523439941</v>
      </c>
      <c r="C21" s="278"/>
      <c r="D21" s="278">
        <v>-26008218275</v>
      </c>
      <c r="E21" s="282"/>
      <c r="L21" s="277"/>
      <c r="M21" s="277"/>
      <c r="N21" s="277"/>
      <c r="O21" s="277"/>
    </row>
    <row r="22" spans="1:15" s="276" customFormat="1" ht="27.95" customHeight="1" x14ac:dyDescent="0.3">
      <c r="A22" s="283" t="s">
        <v>297</v>
      </c>
      <c r="B22" s="282">
        <v>2529040299</v>
      </c>
      <c r="C22" s="282"/>
      <c r="D22" s="282">
        <v>1440154181</v>
      </c>
      <c r="E22" s="282"/>
      <c r="L22" s="277"/>
      <c r="M22" s="277"/>
      <c r="N22" s="277"/>
      <c r="O22" s="277"/>
    </row>
    <row r="23" spans="1:15" s="276" customFormat="1" ht="27.95" customHeight="1" x14ac:dyDescent="0.3">
      <c r="A23" s="283" t="s">
        <v>296</v>
      </c>
      <c r="B23" s="282">
        <v>2651933290</v>
      </c>
      <c r="C23" s="282"/>
      <c r="D23" s="282">
        <v>4560767437</v>
      </c>
      <c r="E23" s="282"/>
      <c r="L23" s="277"/>
      <c r="M23" s="277"/>
      <c r="N23" s="277"/>
      <c r="O23" s="277"/>
    </row>
    <row r="24" spans="1:15" s="276" customFormat="1" ht="27.95" customHeight="1" x14ac:dyDescent="0.3">
      <c r="A24" s="283" t="s">
        <v>295</v>
      </c>
      <c r="B24" s="282">
        <v>481651000</v>
      </c>
      <c r="C24" s="282"/>
      <c r="D24" s="282">
        <v>11683040326</v>
      </c>
      <c r="E24" s="282"/>
      <c r="L24" s="277"/>
      <c r="M24" s="277"/>
      <c r="N24" s="277"/>
      <c r="O24" s="277"/>
    </row>
    <row r="25" spans="1:15" s="276" customFormat="1" ht="27.95" customHeight="1" x14ac:dyDescent="0.3">
      <c r="A25" s="283" t="s">
        <v>294</v>
      </c>
      <c r="B25" s="282">
        <v>12505008267</v>
      </c>
      <c r="C25" s="282"/>
      <c r="D25" s="282">
        <v>8268756883</v>
      </c>
      <c r="E25" s="282"/>
      <c r="L25" s="277"/>
      <c r="M25" s="277"/>
      <c r="N25" s="277"/>
      <c r="O25" s="277"/>
    </row>
    <row r="26" spans="1:15" s="276" customFormat="1" ht="27.75" customHeight="1" x14ac:dyDescent="0.3">
      <c r="A26" s="283" t="s">
        <v>293</v>
      </c>
      <c r="B26" s="282">
        <v>48325113</v>
      </c>
      <c r="C26" s="282"/>
      <c r="D26" s="282">
        <v>55499448</v>
      </c>
      <c r="E26" s="282"/>
      <c r="L26" s="277"/>
      <c r="M26" s="277"/>
      <c r="N26" s="277"/>
      <c r="O26" s="277"/>
    </row>
    <row r="27" spans="1:15" s="276" customFormat="1" ht="27.95" customHeight="1" x14ac:dyDescent="0.3">
      <c r="A27" s="283" t="s">
        <v>292</v>
      </c>
      <c r="B27" s="282">
        <v>778221711</v>
      </c>
      <c r="C27" s="282"/>
      <c r="D27" s="282" t="s">
        <v>212</v>
      </c>
      <c r="E27" s="282"/>
      <c r="L27" s="277"/>
      <c r="M27" s="277"/>
      <c r="N27" s="277"/>
      <c r="O27" s="277"/>
    </row>
    <row r="28" spans="1:15" s="276" customFormat="1" ht="27.95" customHeight="1" x14ac:dyDescent="0.3">
      <c r="A28" s="283" t="s">
        <v>291</v>
      </c>
      <c r="B28" s="282">
        <v>2529260261</v>
      </c>
      <c r="C28" s="282"/>
      <c r="D28" s="282" t="s">
        <v>212</v>
      </c>
      <c r="E28" s="282"/>
      <c r="L28" s="277"/>
      <c r="M28" s="277"/>
      <c r="N28" s="277"/>
      <c r="O28" s="277"/>
    </row>
    <row r="29" spans="1:15" s="285" customFormat="1" ht="27.95" customHeight="1" x14ac:dyDescent="0.3">
      <c r="A29" s="284" t="s">
        <v>290</v>
      </c>
      <c r="B29" s="278">
        <v>-149759814091</v>
      </c>
      <c r="C29" s="278"/>
      <c r="D29" s="278">
        <v>-72195535890</v>
      </c>
      <c r="E29" s="278"/>
      <c r="L29" s="286"/>
      <c r="M29" s="286"/>
      <c r="N29" s="286"/>
      <c r="O29" s="286"/>
    </row>
    <row r="30" spans="1:15" s="276" customFormat="1" ht="27.95" customHeight="1" x14ac:dyDescent="0.3">
      <c r="A30" s="283" t="s">
        <v>289</v>
      </c>
      <c r="B30" s="282">
        <v>-16510520920</v>
      </c>
      <c r="C30" s="282"/>
      <c r="D30" s="282">
        <v>-673168826</v>
      </c>
      <c r="E30" s="282"/>
      <c r="L30" s="277"/>
      <c r="M30" s="277"/>
      <c r="N30" s="277"/>
      <c r="O30" s="277"/>
    </row>
    <row r="31" spans="1:15" s="276" customFormat="1" ht="27.95" customHeight="1" x14ac:dyDescent="0.3">
      <c r="A31" s="283" t="s">
        <v>288</v>
      </c>
      <c r="B31" s="282">
        <v>-18886462589</v>
      </c>
      <c r="C31" s="282"/>
      <c r="D31" s="282">
        <v>-16352721213</v>
      </c>
      <c r="E31" s="282"/>
      <c r="L31" s="277"/>
      <c r="M31" s="277"/>
      <c r="N31" s="277"/>
      <c r="O31" s="277"/>
    </row>
    <row r="32" spans="1:15" s="276" customFormat="1" ht="27.95" customHeight="1" x14ac:dyDescent="0.3">
      <c r="A32" s="283" t="s">
        <v>287</v>
      </c>
      <c r="B32" s="282">
        <v>-107009151</v>
      </c>
      <c r="C32" s="282"/>
      <c r="D32" s="282">
        <v>-31872134</v>
      </c>
      <c r="E32" s="282"/>
      <c r="L32" s="277"/>
      <c r="M32" s="277"/>
      <c r="N32" s="277"/>
      <c r="O32" s="277"/>
    </row>
    <row r="33" spans="1:15" s="276" customFormat="1" ht="27.95" customHeight="1" x14ac:dyDescent="0.3">
      <c r="A33" s="283" t="s">
        <v>286</v>
      </c>
      <c r="B33" s="282">
        <v>640355</v>
      </c>
      <c r="C33" s="282"/>
      <c r="D33" s="282">
        <v>11858181388</v>
      </c>
      <c r="E33" s="282"/>
      <c r="L33" s="277"/>
      <c r="M33" s="277"/>
      <c r="N33" s="277"/>
      <c r="O33" s="277"/>
    </row>
    <row r="34" spans="1:15" s="276" customFormat="1" ht="27.95" customHeight="1" x14ac:dyDescent="0.3">
      <c r="A34" s="283" t="s">
        <v>285</v>
      </c>
      <c r="B34" s="282">
        <v>37581811</v>
      </c>
      <c r="C34" s="282"/>
      <c r="D34" s="282">
        <v>44743800</v>
      </c>
      <c r="E34" s="282"/>
      <c r="L34" s="277"/>
      <c r="M34" s="277"/>
      <c r="N34" s="277"/>
      <c r="O34" s="277"/>
    </row>
    <row r="35" spans="1:15" s="276" customFormat="1" ht="27.95" customHeight="1" x14ac:dyDescent="0.3">
      <c r="A35" s="283" t="s">
        <v>284</v>
      </c>
      <c r="B35" s="282">
        <v>-5315200</v>
      </c>
      <c r="C35" s="282"/>
      <c r="D35" s="282">
        <v>251412350</v>
      </c>
      <c r="E35" s="282"/>
      <c r="L35" s="277"/>
      <c r="M35" s="277"/>
      <c r="N35" s="277"/>
      <c r="O35" s="277"/>
    </row>
    <row r="36" spans="1:15" s="276" customFormat="1" ht="27.95" customHeight="1" x14ac:dyDescent="0.3">
      <c r="A36" s="283" t="s">
        <v>283</v>
      </c>
      <c r="B36" s="282">
        <v>84654897</v>
      </c>
      <c r="C36" s="282"/>
      <c r="D36" s="282">
        <v>192306792</v>
      </c>
      <c r="E36" s="282"/>
      <c r="L36" s="277"/>
      <c r="M36" s="277"/>
      <c r="N36" s="277"/>
      <c r="O36" s="277"/>
    </row>
    <row r="37" spans="1:15" s="276" customFormat="1" ht="27.95" customHeight="1" x14ac:dyDescent="0.3">
      <c r="A37" s="283" t="s">
        <v>282</v>
      </c>
      <c r="B37" s="282">
        <v>-11665268501</v>
      </c>
      <c r="C37" s="282"/>
      <c r="D37" s="282">
        <v>3729879323</v>
      </c>
      <c r="E37" s="282"/>
      <c r="L37" s="277"/>
      <c r="M37" s="277"/>
      <c r="N37" s="277"/>
      <c r="O37" s="277"/>
    </row>
    <row r="38" spans="1:15" s="276" customFormat="1" ht="27.95" customHeight="1" x14ac:dyDescent="0.3">
      <c r="A38" s="283" t="s">
        <v>281</v>
      </c>
      <c r="B38" s="282" t="s">
        <v>212</v>
      </c>
      <c r="C38" s="282"/>
      <c r="D38" s="282">
        <v>-17300000</v>
      </c>
      <c r="E38" s="282"/>
      <c r="L38" s="277"/>
      <c r="M38" s="277"/>
      <c r="N38" s="277"/>
      <c r="O38" s="277"/>
    </row>
    <row r="39" spans="1:15" s="276" customFormat="1" ht="27.95" customHeight="1" x14ac:dyDescent="0.3">
      <c r="A39" s="283" t="s">
        <v>280</v>
      </c>
      <c r="B39" s="282">
        <v>-70226903299</v>
      </c>
      <c r="C39" s="282"/>
      <c r="D39" s="282">
        <v>-52727323213</v>
      </c>
      <c r="E39" s="282"/>
      <c r="L39" s="277"/>
      <c r="M39" s="277"/>
      <c r="N39" s="277"/>
      <c r="O39" s="277"/>
    </row>
    <row r="40" spans="1:15" s="276" customFormat="1" ht="27.95" customHeight="1" x14ac:dyDescent="0.3">
      <c r="A40" s="283" t="s">
        <v>279</v>
      </c>
      <c r="B40" s="282">
        <v>-130637931</v>
      </c>
      <c r="C40" s="282"/>
      <c r="D40" s="282">
        <v>-4736220741</v>
      </c>
      <c r="E40" s="282"/>
      <c r="L40" s="277"/>
      <c r="M40" s="277"/>
      <c r="N40" s="277"/>
      <c r="O40" s="277"/>
    </row>
    <row r="41" spans="1:15" s="276" customFormat="1" ht="27.95" customHeight="1" x14ac:dyDescent="0.3">
      <c r="A41" s="283" t="s">
        <v>278</v>
      </c>
      <c r="B41" s="282">
        <v>444164589</v>
      </c>
      <c r="C41" s="282"/>
      <c r="D41" s="282">
        <v>12444577393</v>
      </c>
      <c r="E41" s="282"/>
      <c r="L41" s="277"/>
      <c r="M41" s="277"/>
      <c r="N41" s="277"/>
      <c r="O41" s="277"/>
    </row>
    <row r="42" spans="1:15" s="276" customFormat="1" ht="27.95" customHeight="1" x14ac:dyDescent="0.3">
      <c r="A42" s="283" t="s">
        <v>277</v>
      </c>
      <c r="B42" s="282">
        <v>-20162590739</v>
      </c>
      <c r="C42" s="282"/>
      <c r="D42" s="282">
        <v>58836206300</v>
      </c>
      <c r="E42" s="282"/>
      <c r="L42" s="277"/>
      <c r="M42" s="277"/>
      <c r="N42" s="277"/>
      <c r="O42" s="277"/>
    </row>
    <row r="43" spans="1:15" s="276" customFormat="1" ht="27.95" customHeight="1" x14ac:dyDescent="0.3">
      <c r="A43" s="283" t="s">
        <v>276</v>
      </c>
      <c r="B43" s="282">
        <v>-1309283416</v>
      </c>
      <c r="C43" s="282"/>
      <c r="D43" s="282">
        <v>-1222919945</v>
      </c>
      <c r="E43" s="282"/>
      <c r="L43" s="277"/>
      <c r="M43" s="277"/>
      <c r="N43" s="277"/>
      <c r="O43" s="277"/>
    </row>
    <row r="44" spans="1:15" s="276" customFormat="1" ht="27.95" customHeight="1" x14ac:dyDescent="0.3">
      <c r="A44" s="283" t="s">
        <v>275</v>
      </c>
      <c r="B44" s="282">
        <v>-1313229293</v>
      </c>
      <c r="C44" s="282"/>
      <c r="D44" s="282">
        <v>-7007142439</v>
      </c>
      <c r="E44" s="282"/>
      <c r="L44" s="277"/>
      <c r="M44" s="277"/>
      <c r="N44" s="277"/>
      <c r="O44" s="277"/>
    </row>
    <row r="45" spans="1:15" s="276" customFormat="1" ht="27.95" customHeight="1" x14ac:dyDescent="0.3">
      <c r="A45" s="283" t="s">
        <v>274</v>
      </c>
      <c r="B45" s="282">
        <v>31395763622</v>
      </c>
      <c r="C45" s="282"/>
      <c r="D45" s="282">
        <v>716433930</v>
      </c>
      <c r="E45" s="282"/>
      <c r="L45" s="277"/>
      <c r="M45" s="277"/>
      <c r="N45" s="277"/>
      <c r="O45" s="277"/>
    </row>
    <row r="46" spans="1:15" s="276" customFormat="1" ht="27.95" customHeight="1" x14ac:dyDescent="0.3">
      <c r="A46" s="283" t="s">
        <v>273</v>
      </c>
      <c r="B46" s="282">
        <v>-560505508</v>
      </c>
      <c r="C46" s="282"/>
      <c r="D46" s="282">
        <v>88820733</v>
      </c>
      <c r="E46" s="282"/>
      <c r="L46" s="277"/>
      <c r="M46" s="277"/>
      <c r="N46" s="277"/>
      <c r="O46" s="277"/>
    </row>
    <row r="47" spans="1:15" s="276" customFormat="1" ht="27.75" customHeight="1" x14ac:dyDescent="0.3">
      <c r="A47" s="283" t="s">
        <v>272</v>
      </c>
      <c r="B47" s="282">
        <v>19449489634</v>
      </c>
      <c r="C47" s="282"/>
      <c r="D47" s="282">
        <v>-65020570</v>
      </c>
      <c r="E47" s="282"/>
      <c r="L47" s="277"/>
      <c r="M47" s="277"/>
      <c r="N47" s="277"/>
      <c r="O47" s="277"/>
    </row>
    <row r="48" spans="1:15" s="276" customFormat="1" ht="27.95" customHeight="1" x14ac:dyDescent="0.3">
      <c r="A48" s="283" t="s">
        <v>271</v>
      </c>
      <c r="B48" s="282">
        <v>3022162692</v>
      </c>
      <c r="C48" s="282"/>
      <c r="D48" s="282">
        <v>1944152743</v>
      </c>
      <c r="E48" s="282"/>
      <c r="L48" s="277"/>
      <c r="M48" s="277"/>
      <c r="N48" s="277"/>
      <c r="O48" s="277"/>
    </row>
    <row r="49" spans="1:15" s="276" customFormat="1" ht="27.95" customHeight="1" x14ac:dyDescent="0.3">
      <c r="A49" s="283" t="s">
        <v>270</v>
      </c>
      <c r="B49" s="282">
        <v>-68336809219</v>
      </c>
      <c r="C49" s="282"/>
      <c r="D49" s="282">
        <v>-76848074629</v>
      </c>
      <c r="E49" s="282"/>
      <c r="L49" s="277"/>
      <c r="M49" s="277"/>
      <c r="N49" s="277"/>
      <c r="O49" s="277"/>
    </row>
    <row r="50" spans="1:15" s="276" customFormat="1" ht="27.95" customHeight="1" x14ac:dyDescent="0.3">
      <c r="A50" s="283" t="s">
        <v>269</v>
      </c>
      <c r="B50" s="282">
        <v>2690200</v>
      </c>
      <c r="C50" s="282"/>
      <c r="D50" s="282">
        <v>3585800</v>
      </c>
      <c r="E50" s="282"/>
      <c r="L50" s="277"/>
      <c r="M50" s="277"/>
      <c r="N50" s="277"/>
      <c r="O50" s="277"/>
    </row>
    <row r="51" spans="1:15" s="276" customFormat="1" ht="27.95" customHeight="1" x14ac:dyDescent="0.3">
      <c r="A51" s="283" t="s">
        <v>236</v>
      </c>
      <c r="B51" s="282" t="s">
        <v>212</v>
      </c>
      <c r="C51" s="282"/>
      <c r="D51" s="282">
        <v>-4112072732</v>
      </c>
      <c r="E51" s="282"/>
      <c r="L51" s="277"/>
      <c r="M51" s="277"/>
      <c r="N51" s="277"/>
      <c r="O51" s="277"/>
    </row>
    <row r="52" spans="1:15" s="276" customFormat="1" ht="27.95" customHeight="1" x14ac:dyDescent="0.3">
      <c r="A52" s="283" t="s">
        <v>268</v>
      </c>
      <c r="B52" s="282">
        <v>6600000000</v>
      </c>
      <c r="C52" s="282"/>
      <c r="D52" s="282">
        <v>1488000000</v>
      </c>
      <c r="E52" s="282"/>
      <c r="L52" s="277"/>
      <c r="M52" s="277"/>
      <c r="N52" s="277"/>
      <c r="O52" s="277"/>
    </row>
    <row r="53" spans="1:15" s="276" customFormat="1" ht="27.95" customHeight="1" x14ac:dyDescent="0.3">
      <c r="A53" s="283" t="s">
        <v>267</v>
      </c>
      <c r="B53" s="282">
        <v>-1582426125</v>
      </c>
      <c r="C53" s="282"/>
      <c r="D53" s="282" t="s">
        <v>212</v>
      </c>
      <c r="E53" s="282"/>
      <c r="L53" s="277"/>
      <c r="M53" s="277"/>
      <c r="N53" s="277"/>
      <c r="O53" s="277"/>
    </row>
    <row r="54" spans="1:15" s="285" customFormat="1" ht="27.95" customHeight="1" x14ac:dyDescent="0.3">
      <c r="A54" s="281" t="s">
        <v>266</v>
      </c>
      <c r="B54" s="278"/>
      <c r="C54" s="278">
        <v>-555413598702</v>
      </c>
      <c r="D54" s="278"/>
      <c r="E54" s="278">
        <v>-492884836015</v>
      </c>
      <c r="L54" s="286"/>
      <c r="M54" s="286"/>
      <c r="N54" s="286"/>
      <c r="O54" s="286"/>
    </row>
    <row r="55" spans="1:15" s="276" customFormat="1" ht="27.95" customHeight="1" x14ac:dyDescent="0.3">
      <c r="A55" s="284" t="s">
        <v>265</v>
      </c>
      <c r="B55" s="278">
        <v>57013692500</v>
      </c>
      <c r="C55" s="278"/>
      <c r="D55" s="278">
        <v>141563554105</v>
      </c>
      <c r="E55" s="278"/>
      <c r="L55" s="277"/>
      <c r="M55" s="277"/>
      <c r="N55" s="277"/>
      <c r="O55" s="277"/>
    </row>
    <row r="56" spans="1:15" s="276" customFormat="1" ht="27.95" customHeight="1" x14ac:dyDescent="0.3">
      <c r="A56" s="283" t="s">
        <v>264</v>
      </c>
      <c r="B56" s="282">
        <v>2681336330</v>
      </c>
      <c r="C56" s="282"/>
      <c r="D56" s="282">
        <v>1915569210</v>
      </c>
      <c r="E56" s="282"/>
      <c r="L56" s="277"/>
      <c r="M56" s="277"/>
      <c r="N56" s="277"/>
      <c r="O56" s="277"/>
    </row>
    <row r="57" spans="1:15" s="276" customFormat="1" ht="27.95" customHeight="1" x14ac:dyDescent="0.3">
      <c r="A57" s="283" t="s">
        <v>263</v>
      </c>
      <c r="B57" s="282">
        <v>6755709279</v>
      </c>
      <c r="C57" s="282"/>
      <c r="D57" s="282">
        <v>9442020317</v>
      </c>
      <c r="E57" s="282"/>
      <c r="L57" s="277"/>
      <c r="M57" s="277"/>
      <c r="N57" s="277"/>
      <c r="O57" s="277"/>
    </row>
    <row r="58" spans="1:15" s="276" customFormat="1" ht="27.95" customHeight="1" x14ac:dyDescent="0.3">
      <c r="A58" s="283" t="s">
        <v>262</v>
      </c>
      <c r="B58" s="282">
        <v>355940000</v>
      </c>
      <c r="C58" s="282"/>
      <c r="D58" s="282">
        <v>1803913560</v>
      </c>
      <c r="E58" s="282"/>
      <c r="L58" s="277"/>
      <c r="M58" s="277"/>
      <c r="N58" s="277"/>
      <c r="O58" s="277"/>
    </row>
    <row r="59" spans="1:15" s="276" customFormat="1" ht="27.95" customHeight="1" x14ac:dyDescent="0.3">
      <c r="A59" s="283" t="s">
        <v>261</v>
      </c>
      <c r="B59" s="282">
        <v>6239786416</v>
      </c>
      <c r="C59" s="282"/>
      <c r="D59" s="282">
        <v>3185042352</v>
      </c>
      <c r="E59" s="282"/>
      <c r="L59" s="277"/>
      <c r="M59" s="277"/>
      <c r="N59" s="277"/>
      <c r="O59" s="277"/>
    </row>
    <row r="60" spans="1:15" s="276" customFormat="1" ht="27.95" customHeight="1" x14ac:dyDescent="0.3">
      <c r="A60" s="283" t="s">
        <v>240</v>
      </c>
      <c r="B60" s="282">
        <v>33481176643</v>
      </c>
      <c r="C60" s="282"/>
      <c r="D60" s="282">
        <v>105491778699</v>
      </c>
      <c r="E60" s="282"/>
      <c r="L60" s="277"/>
      <c r="M60" s="277"/>
      <c r="N60" s="277"/>
      <c r="O60" s="277"/>
    </row>
    <row r="61" spans="1:15" s="276" customFormat="1" ht="27.95" customHeight="1" x14ac:dyDescent="0.3">
      <c r="A61" s="283" t="s">
        <v>260</v>
      </c>
      <c r="B61" s="282">
        <v>304430000</v>
      </c>
      <c r="C61" s="282"/>
      <c r="D61" s="282">
        <v>1532740000</v>
      </c>
      <c r="E61" s="282"/>
      <c r="L61" s="277"/>
      <c r="M61" s="277"/>
      <c r="N61" s="277"/>
      <c r="O61" s="277"/>
    </row>
    <row r="62" spans="1:15" s="276" customFormat="1" ht="27.95" customHeight="1" x14ac:dyDescent="0.3">
      <c r="A62" s="283" t="s">
        <v>259</v>
      </c>
      <c r="B62" s="282">
        <v>7195313832</v>
      </c>
      <c r="C62" s="282"/>
      <c r="D62" s="282">
        <v>18192489967</v>
      </c>
      <c r="E62" s="282"/>
      <c r="L62" s="277"/>
      <c r="M62" s="277"/>
      <c r="N62" s="277"/>
      <c r="O62" s="277"/>
    </row>
    <row r="63" spans="1:15" s="276" customFormat="1" ht="27.95" customHeight="1" x14ac:dyDescent="0.3">
      <c r="A63" s="284" t="s">
        <v>258</v>
      </c>
      <c r="B63" s="278">
        <v>-612427291202</v>
      </c>
      <c r="C63" s="278"/>
      <c r="D63" s="278">
        <v>-634448390120</v>
      </c>
      <c r="E63" s="278"/>
      <c r="L63" s="277"/>
      <c r="M63" s="277"/>
      <c r="N63" s="277"/>
      <c r="O63" s="277"/>
    </row>
    <row r="64" spans="1:15" s="276" customFormat="1" ht="27.95" customHeight="1" x14ac:dyDescent="0.3">
      <c r="A64" s="283" t="s">
        <v>257</v>
      </c>
      <c r="B64" s="282">
        <v>941778320</v>
      </c>
      <c r="C64" s="282"/>
      <c r="D64" s="282" t="s">
        <v>212</v>
      </c>
      <c r="E64" s="282"/>
      <c r="L64" s="277"/>
      <c r="M64" s="277"/>
      <c r="N64" s="277"/>
      <c r="O64" s="277"/>
    </row>
    <row r="65" spans="1:15" s="276" customFormat="1" ht="27.95" customHeight="1" x14ac:dyDescent="0.3">
      <c r="A65" s="283" t="s">
        <v>256</v>
      </c>
      <c r="B65" s="282">
        <v>6508249920</v>
      </c>
      <c r="C65" s="282"/>
      <c r="D65" s="282">
        <v>8198291792</v>
      </c>
      <c r="E65" s="282"/>
      <c r="L65" s="277"/>
      <c r="M65" s="277"/>
      <c r="N65" s="277"/>
      <c r="O65" s="277"/>
    </row>
    <row r="66" spans="1:15" s="276" customFormat="1" ht="27.95" customHeight="1" x14ac:dyDescent="0.3">
      <c r="A66" s="283" t="s">
        <v>255</v>
      </c>
      <c r="B66" s="282">
        <v>5397020000</v>
      </c>
      <c r="C66" s="282"/>
      <c r="D66" s="282" t="s">
        <v>212</v>
      </c>
      <c r="E66" s="282"/>
      <c r="L66" s="277"/>
      <c r="M66" s="277"/>
      <c r="N66" s="277"/>
      <c r="O66" s="277"/>
    </row>
    <row r="67" spans="1:15" s="276" customFormat="1" ht="27.95" customHeight="1" x14ac:dyDescent="0.3">
      <c r="A67" s="283" t="s">
        <v>254</v>
      </c>
      <c r="B67" s="282">
        <v>1727105000</v>
      </c>
      <c r="C67" s="282"/>
      <c r="D67" s="282">
        <v>188783361</v>
      </c>
      <c r="E67" s="282"/>
      <c r="L67" s="277"/>
      <c r="M67" s="277"/>
      <c r="N67" s="277"/>
      <c r="O67" s="277"/>
    </row>
    <row r="68" spans="1:15" s="276" customFormat="1" ht="27.95" customHeight="1" x14ac:dyDescent="0.3">
      <c r="A68" s="283" t="s">
        <v>253</v>
      </c>
      <c r="B68" s="282" t="s">
        <v>212</v>
      </c>
      <c r="C68" s="282"/>
      <c r="D68" s="282">
        <v>27833470</v>
      </c>
      <c r="E68" s="282"/>
      <c r="L68" s="277"/>
      <c r="M68" s="277"/>
      <c r="N68" s="277"/>
      <c r="O68" s="277"/>
    </row>
    <row r="69" spans="1:15" s="276" customFormat="1" ht="27.95" customHeight="1" x14ac:dyDescent="0.3">
      <c r="A69" s="283" t="s">
        <v>252</v>
      </c>
      <c r="B69" s="282">
        <v>53225748</v>
      </c>
      <c r="C69" s="282"/>
      <c r="D69" s="282" t="s">
        <v>212</v>
      </c>
      <c r="E69" s="282"/>
      <c r="L69" s="277"/>
      <c r="M69" s="277"/>
      <c r="N69" s="277"/>
      <c r="O69" s="277"/>
    </row>
    <row r="70" spans="1:15" s="276" customFormat="1" ht="27.95" customHeight="1" x14ac:dyDescent="0.3">
      <c r="A70" s="283" t="s">
        <v>251</v>
      </c>
      <c r="B70" s="282">
        <v>576520672941</v>
      </c>
      <c r="C70" s="282"/>
      <c r="D70" s="282">
        <v>620293818336</v>
      </c>
      <c r="E70" s="282"/>
      <c r="L70" s="277"/>
      <c r="M70" s="277"/>
      <c r="N70" s="277"/>
      <c r="O70" s="277"/>
    </row>
    <row r="71" spans="1:15" s="276" customFormat="1" ht="27.95" customHeight="1" x14ac:dyDescent="0.3">
      <c r="A71" s="283" t="s">
        <v>250</v>
      </c>
      <c r="B71" s="282">
        <v>10472841059</v>
      </c>
      <c r="C71" s="282"/>
      <c r="D71" s="282">
        <v>5336620386</v>
      </c>
      <c r="E71" s="282"/>
      <c r="L71" s="277"/>
      <c r="M71" s="277"/>
      <c r="N71" s="277"/>
      <c r="O71" s="277"/>
    </row>
    <row r="72" spans="1:15" s="276" customFormat="1" ht="27.95" customHeight="1" x14ac:dyDescent="0.3">
      <c r="A72" s="283" t="s">
        <v>249</v>
      </c>
      <c r="B72" s="282" t="s">
        <v>212</v>
      </c>
      <c r="C72" s="282"/>
      <c r="D72" s="282">
        <v>267755000</v>
      </c>
      <c r="E72" s="282"/>
      <c r="L72" s="277"/>
      <c r="M72" s="277"/>
      <c r="N72" s="277"/>
      <c r="O72" s="277"/>
    </row>
    <row r="73" spans="1:15" s="276" customFormat="1" ht="27.95" customHeight="1" x14ac:dyDescent="0.3">
      <c r="A73" s="283" t="s">
        <v>248</v>
      </c>
      <c r="B73" s="282">
        <v>469018590</v>
      </c>
      <c r="C73" s="282"/>
      <c r="D73" s="282">
        <v>135287775</v>
      </c>
      <c r="E73" s="282"/>
      <c r="L73" s="277"/>
      <c r="M73" s="277"/>
      <c r="N73" s="277"/>
      <c r="O73" s="277"/>
    </row>
    <row r="74" spans="1:15" s="276" customFormat="1" ht="27.95" customHeight="1" x14ac:dyDescent="0.3">
      <c r="A74" s="283" t="s">
        <v>247</v>
      </c>
      <c r="B74" s="282">
        <v>10302240045</v>
      </c>
      <c r="C74" s="282"/>
      <c r="D74" s="282" t="s">
        <v>212</v>
      </c>
      <c r="E74" s="282"/>
      <c r="L74" s="277"/>
      <c r="M74" s="277"/>
      <c r="N74" s="277"/>
      <c r="O74" s="277"/>
    </row>
    <row r="75" spans="1:15" s="276" customFormat="1" ht="27.95" customHeight="1" x14ac:dyDescent="0.3">
      <c r="A75" s="283" t="s">
        <v>246</v>
      </c>
      <c r="B75" s="282">
        <v>35139579</v>
      </c>
      <c r="C75" s="282"/>
      <c r="D75" s="282" t="s">
        <v>212</v>
      </c>
      <c r="E75" s="282"/>
      <c r="L75" s="277"/>
      <c r="M75" s="277"/>
      <c r="N75" s="277"/>
      <c r="O75" s="277"/>
    </row>
    <row r="76" spans="1:15" s="285" customFormat="1" ht="27.75" customHeight="1" x14ac:dyDescent="0.3">
      <c r="A76" s="281" t="s">
        <v>245</v>
      </c>
      <c r="B76" s="278"/>
      <c r="C76" s="278">
        <v>1281433403331</v>
      </c>
      <c r="D76" s="278"/>
      <c r="E76" s="278">
        <v>1139348850400</v>
      </c>
      <c r="L76" s="286"/>
      <c r="M76" s="286"/>
      <c r="N76" s="286"/>
      <c r="O76" s="286"/>
    </row>
    <row r="77" spans="1:15" s="285" customFormat="1" ht="27.95" customHeight="1" x14ac:dyDescent="0.3">
      <c r="A77" s="284" t="s">
        <v>244</v>
      </c>
      <c r="B77" s="278">
        <v>2335723719871</v>
      </c>
      <c r="C77" s="278"/>
      <c r="D77" s="278">
        <v>2291748850400</v>
      </c>
      <c r="E77" s="278"/>
      <c r="L77" s="286"/>
      <c r="M77" s="286"/>
      <c r="N77" s="286"/>
      <c r="O77" s="286"/>
    </row>
    <row r="78" spans="1:15" s="276" customFormat="1" ht="27.95" customHeight="1" x14ac:dyDescent="0.3">
      <c r="A78" s="283" t="s">
        <v>243</v>
      </c>
      <c r="B78" s="282">
        <v>720000000000</v>
      </c>
      <c r="C78" s="282"/>
      <c r="D78" s="282">
        <v>1260000000000</v>
      </c>
      <c r="E78" s="282"/>
      <c r="L78" s="277"/>
      <c r="M78" s="277"/>
      <c r="N78" s="277"/>
      <c r="O78" s="277"/>
    </row>
    <row r="79" spans="1:15" s="276" customFormat="1" ht="27.95" customHeight="1" x14ac:dyDescent="0.3">
      <c r="A79" s="283" t="s">
        <v>242</v>
      </c>
      <c r="B79" s="282">
        <v>1399705060000</v>
      </c>
      <c r="C79" s="282"/>
      <c r="D79" s="282">
        <v>707836088400</v>
      </c>
      <c r="E79" s="282"/>
      <c r="L79" s="277"/>
      <c r="M79" s="277"/>
      <c r="N79" s="277"/>
      <c r="O79" s="277"/>
    </row>
    <row r="80" spans="1:15" s="276" customFormat="1" ht="27.95" customHeight="1" x14ac:dyDescent="0.3">
      <c r="A80" s="283" t="s">
        <v>241</v>
      </c>
      <c r="B80" s="282">
        <v>215605059000</v>
      </c>
      <c r="C80" s="282"/>
      <c r="D80" s="282">
        <v>323912762000</v>
      </c>
      <c r="E80" s="282"/>
      <c r="L80" s="277"/>
      <c r="M80" s="277"/>
      <c r="N80" s="277"/>
      <c r="O80" s="277"/>
    </row>
    <row r="81" spans="1:15" s="276" customFormat="1" ht="27.95" customHeight="1" x14ac:dyDescent="0.3">
      <c r="A81" s="283" t="s">
        <v>240</v>
      </c>
      <c r="B81" s="282">
        <v>413600871</v>
      </c>
      <c r="C81" s="282"/>
      <c r="D81" s="282" t="s">
        <v>212</v>
      </c>
      <c r="E81" s="282"/>
      <c r="L81" s="277"/>
      <c r="M81" s="277"/>
      <c r="N81" s="277"/>
      <c r="O81" s="277"/>
    </row>
    <row r="82" spans="1:15" s="276" customFormat="1" ht="27.95" customHeight="1" x14ac:dyDescent="0.3">
      <c r="A82" s="284" t="s">
        <v>239</v>
      </c>
      <c r="B82" s="278">
        <v>-1054290316540</v>
      </c>
      <c r="C82" s="278"/>
      <c r="D82" s="278">
        <v>-1152400000000</v>
      </c>
      <c r="E82" s="278"/>
      <c r="L82" s="277"/>
      <c r="M82" s="277"/>
      <c r="N82" s="277"/>
      <c r="O82" s="277"/>
    </row>
    <row r="83" spans="1:15" s="276" customFormat="1" ht="27.95" customHeight="1" x14ac:dyDescent="0.3">
      <c r="A83" s="283" t="s">
        <v>238</v>
      </c>
      <c r="B83" s="282">
        <v>1020000000000</v>
      </c>
      <c r="C83" s="282"/>
      <c r="D83" s="282">
        <v>960000000000</v>
      </c>
      <c r="E83" s="282"/>
      <c r="L83" s="277"/>
      <c r="M83" s="277"/>
      <c r="N83" s="277"/>
      <c r="O83" s="277"/>
    </row>
    <row r="84" spans="1:15" s="276" customFormat="1" ht="27.95" customHeight="1" x14ac:dyDescent="0.3">
      <c r="A84" s="283" t="s">
        <v>237</v>
      </c>
      <c r="B84" s="282">
        <v>17400000000</v>
      </c>
      <c r="C84" s="282"/>
      <c r="D84" s="282">
        <v>192400000000</v>
      </c>
      <c r="E84" s="282"/>
      <c r="L84" s="277"/>
      <c r="M84" s="277"/>
      <c r="N84" s="277"/>
      <c r="O84" s="277"/>
    </row>
    <row r="85" spans="1:15" s="276" customFormat="1" ht="27.95" customHeight="1" x14ac:dyDescent="0.3">
      <c r="A85" s="283" t="s">
        <v>236</v>
      </c>
      <c r="B85" s="282">
        <v>16890316540</v>
      </c>
      <c r="C85" s="282"/>
      <c r="D85" s="282" t="s">
        <v>212</v>
      </c>
      <c r="E85" s="282"/>
      <c r="L85" s="277"/>
      <c r="M85" s="277"/>
      <c r="N85" s="277"/>
      <c r="O85" s="277"/>
    </row>
    <row r="86" spans="1:15" s="276" customFormat="1" ht="27.95" customHeight="1" x14ac:dyDescent="0.3">
      <c r="A86" s="281" t="s">
        <v>235</v>
      </c>
      <c r="B86" s="278"/>
      <c r="C86" s="278">
        <v>114617683674</v>
      </c>
      <c r="D86" s="278"/>
      <c r="E86" s="278">
        <v>50281859778</v>
      </c>
      <c r="L86" s="277"/>
      <c r="M86" s="277"/>
      <c r="N86" s="277"/>
      <c r="O86" s="277"/>
    </row>
    <row r="87" spans="1:15" s="276" customFormat="1" ht="27.95" customHeight="1" x14ac:dyDescent="0.3">
      <c r="A87" s="281" t="s">
        <v>234</v>
      </c>
      <c r="B87" s="278"/>
      <c r="C87" s="278">
        <v>242838910791</v>
      </c>
      <c r="D87" s="278"/>
      <c r="E87" s="278">
        <v>192557051013</v>
      </c>
      <c r="L87" s="277"/>
      <c r="M87" s="277"/>
      <c r="N87" s="277"/>
      <c r="O87" s="277"/>
    </row>
    <row r="88" spans="1:15" s="276" customFormat="1" ht="27.95" customHeight="1" x14ac:dyDescent="0.3">
      <c r="A88" s="280" t="s">
        <v>233</v>
      </c>
      <c r="B88" s="279"/>
      <c r="C88" s="278">
        <v>357456594465</v>
      </c>
      <c r="D88" s="278"/>
      <c r="E88" s="278">
        <v>242838910791</v>
      </c>
      <c r="L88" s="277"/>
      <c r="M88" s="277"/>
      <c r="N88" s="277"/>
      <c r="O88" s="277"/>
    </row>
    <row r="91" spans="1:15" x14ac:dyDescent="0.3">
      <c r="C91" s="274" t="b">
        <f>C87='#1. 재무상태표'!J10</f>
        <v>1</v>
      </c>
    </row>
    <row r="92" spans="1:15" x14ac:dyDescent="0.3">
      <c r="C92" s="274" t="b">
        <f>C88='#1. 재무상태표'!H10</f>
        <v>1</v>
      </c>
    </row>
  </sheetData>
  <mergeCells count="5">
    <mergeCell ref="A1:E1"/>
    <mergeCell ref="A2:E2"/>
    <mergeCell ref="A3:E3"/>
    <mergeCell ref="B5:C5"/>
    <mergeCell ref="D5:E5"/>
  </mergeCells>
  <phoneticPr fontId="3" type="noConversion"/>
  <pageMargins left="0.7" right="0.7" top="0.75" bottom="0.75" header="0.3" footer="0.3"/>
  <pageSetup paperSize="9" scale="4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67"/>
  <sheetViews>
    <sheetView view="pageBreakPreview" zoomScale="85" zoomScaleNormal="85" zoomScaleSheetLayoutView="85" workbookViewId="0">
      <selection activeCell="J106" sqref="J106"/>
    </sheetView>
  </sheetViews>
  <sheetFormatPr defaultRowHeight="16.5" x14ac:dyDescent="0.3"/>
  <cols>
    <col min="1" max="2" width="22.5" style="318" bestFit="1" customWidth="1"/>
    <col min="3" max="3" width="61.5" style="318" bestFit="1" customWidth="1"/>
    <col min="4" max="5" width="22.5" style="318" bestFit="1" customWidth="1"/>
    <col min="6" max="6" width="32" style="258" hidden="1" customWidth="1"/>
    <col min="7" max="7" width="7.625" style="275" hidden="1" customWidth="1"/>
    <col min="8" max="16384" width="9" style="258"/>
  </cols>
  <sheetData>
    <row r="1" spans="1:7" ht="33.75" x14ac:dyDescent="0.3">
      <c r="A1" s="295" t="s">
        <v>320</v>
      </c>
      <c r="B1" s="296"/>
      <c r="C1" s="296"/>
      <c r="D1" s="296"/>
      <c r="E1" s="297"/>
    </row>
    <row r="2" spans="1:7" ht="17.25" thickBot="1" x14ac:dyDescent="0.35">
      <c r="A2" s="298" t="s">
        <v>321</v>
      </c>
      <c r="B2" s="258"/>
      <c r="C2" s="258"/>
      <c r="D2" s="258"/>
      <c r="E2" s="299" t="s">
        <v>322</v>
      </c>
    </row>
    <row r="3" spans="1:7" ht="18" thickBot="1" x14ac:dyDescent="0.35">
      <c r="A3" s="300" t="s">
        <v>323</v>
      </c>
      <c r="B3" s="301" t="s">
        <v>324</v>
      </c>
      <c r="C3" s="301" t="s">
        <v>325</v>
      </c>
      <c r="D3" s="301" t="s">
        <v>326</v>
      </c>
      <c r="E3" s="302" t="s">
        <v>323</v>
      </c>
      <c r="F3" s="300" t="s">
        <v>524</v>
      </c>
      <c r="G3" s="311" t="s">
        <v>323</v>
      </c>
    </row>
    <row r="4" spans="1:7" ht="17.25" x14ac:dyDescent="0.3">
      <c r="A4" s="312">
        <v>2914252760</v>
      </c>
      <c r="B4" s="312">
        <v>131736034387</v>
      </c>
      <c r="C4" s="303" t="s">
        <v>327</v>
      </c>
      <c r="D4" s="304">
        <v>128821781627</v>
      </c>
      <c r="E4" s="304">
        <v>0</v>
      </c>
      <c r="F4" s="313" t="s">
        <v>525</v>
      </c>
      <c r="G4" s="314">
        <f t="shared" ref="G4:G69" si="0">A4-E4</f>
        <v>2914252760</v>
      </c>
    </row>
    <row r="5" spans="1:7" ht="17.25" x14ac:dyDescent="0.3">
      <c r="A5" s="304">
        <v>0</v>
      </c>
      <c r="B5" s="312">
        <v>720000000000</v>
      </c>
      <c r="C5" s="305" t="s">
        <v>328</v>
      </c>
      <c r="D5" s="304">
        <v>720000000000</v>
      </c>
      <c r="E5" s="304">
        <v>0</v>
      </c>
      <c r="F5" s="313" t="s">
        <v>525</v>
      </c>
      <c r="G5" s="314">
        <f t="shared" si="0"/>
        <v>0</v>
      </c>
    </row>
    <row r="6" spans="1:7" ht="18" customHeight="1" x14ac:dyDescent="0.3">
      <c r="A6" s="304">
        <v>29383175342</v>
      </c>
      <c r="B6" s="312">
        <v>10278744158443</v>
      </c>
      <c r="C6" s="305" t="s">
        <v>329</v>
      </c>
      <c r="D6" s="304">
        <v>10249360983101</v>
      </c>
      <c r="E6" s="304">
        <v>0</v>
      </c>
      <c r="F6" s="313" t="s">
        <v>525</v>
      </c>
      <c r="G6" s="314">
        <f t="shared" si="0"/>
        <v>29383175342</v>
      </c>
    </row>
    <row r="7" spans="1:7" ht="17.25" x14ac:dyDescent="0.3">
      <c r="A7" s="304">
        <v>325159166363</v>
      </c>
      <c r="B7" s="312">
        <v>3280435771974</v>
      </c>
      <c r="C7" s="305" t="s">
        <v>330</v>
      </c>
      <c r="D7" s="304">
        <v>2955276605611</v>
      </c>
      <c r="E7" s="304">
        <v>0</v>
      </c>
      <c r="F7" s="313" t="s">
        <v>525</v>
      </c>
      <c r="G7" s="314">
        <f t="shared" si="0"/>
        <v>325159166363</v>
      </c>
    </row>
    <row r="8" spans="1:7" ht="17.25" x14ac:dyDescent="0.3">
      <c r="A8" s="304">
        <v>0</v>
      </c>
      <c r="B8" s="315">
        <v>97576058899</v>
      </c>
      <c r="C8" s="306" t="s">
        <v>331</v>
      </c>
      <c r="D8" s="307">
        <v>203651277224</v>
      </c>
      <c r="E8" s="307">
        <v>106075218325</v>
      </c>
      <c r="F8" s="316" t="s">
        <v>525</v>
      </c>
      <c r="G8" s="317">
        <f t="shared" si="0"/>
        <v>-106075218325</v>
      </c>
    </row>
    <row r="9" spans="1:7" ht="17.25" x14ac:dyDescent="0.3">
      <c r="A9" s="304">
        <v>0</v>
      </c>
      <c r="B9" s="315">
        <v>1151091443</v>
      </c>
      <c r="C9" s="306" t="s">
        <v>332</v>
      </c>
      <c r="D9" s="307">
        <v>1555529980</v>
      </c>
      <c r="E9" s="307">
        <v>404438537</v>
      </c>
      <c r="F9" s="316" t="s">
        <v>525</v>
      </c>
      <c r="G9" s="317">
        <f t="shared" si="0"/>
        <v>-404438537</v>
      </c>
    </row>
    <row r="10" spans="1:7" ht="18" customHeight="1" x14ac:dyDescent="0.3">
      <c r="A10" s="304">
        <v>0</v>
      </c>
      <c r="B10" s="315">
        <v>17684361455</v>
      </c>
      <c r="C10" s="306" t="s">
        <v>333</v>
      </c>
      <c r="D10" s="307">
        <v>34179269967</v>
      </c>
      <c r="E10" s="307">
        <v>16494908512</v>
      </c>
      <c r="F10" s="316" t="s">
        <v>525</v>
      </c>
      <c r="G10" s="317">
        <f t="shared" si="0"/>
        <v>-16494908512</v>
      </c>
    </row>
    <row r="11" spans="1:7" ht="18" customHeight="1" x14ac:dyDescent="0.3">
      <c r="A11" s="304">
        <v>4296706910</v>
      </c>
      <c r="B11" s="315">
        <v>4296706910</v>
      </c>
      <c r="C11" s="306" t="s">
        <v>334</v>
      </c>
      <c r="D11" s="307">
        <v>0</v>
      </c>
      <c r="E11" s="307">
        <v>0</v>
      </c>
      <c r="F11" s="316" t="s">
        <v>525</v>
      </c>
      <c r="G11" s="317">
        <f t="shared" si="0"/>
        <v>4296706910</v>
      </c>
    </row>
    <row r="12" spans="1:7" ht="17.25" x14ac:dyDescent="0.3">
      <c r="A12" s="304">
        <v>0</v>
      </c>
      <c r="B12" s="315">
        <v>90000000000</v>
      </c>
      <c r="C12" s="306" t="s">
        <v>335</v>
      </c>
      <c r="D12" s="307">
        <v>90000000000</v>
      </c>
      <c r="E12" s="307">
        <v>0</v>
      </c>
      <c r="F12" s="316" t="s">
        <v>525</v>
      </c>
      <c r="G12" s="317">
        <f t="shared" si="0"/>
        <v>0</v>
      </c>
    </row>
    <row r="13" spans="1:7" ht="16.5" customHeight="1" x14ac:dyDescent="0.3">
      <c r="A13" s="304">
        <v>85784778400</v>
      </c>
      <c r="B13" s="315">
        <v>1190249497811</v>
      </c>
      <c r="C13" s="306" t="s">
        <v>336</v>
      </c>
      <c r="D13" s="307">
        <v>1104464719411</v>
      </c>
      <c r="E13" s="307">
        <v>0</v>
      </c>
      <c r="F13" s="316" t="s">
        <v>525</v>
      </c>
      <c r="G13" s="317">
        <f>A13-E13</f>
        <v>85784778400</v>
      </c>
    </row>
    <row r="14" spans="1:7" ht="17.25" x14ac:dyDescent="0.3">
      <c r="A14" s="304">
        <v>0</v>
      </c>
      <c r="B14" s="315">
        <v>358582785</v>
      </c>
      <c r="C14" s="306" t="s">
        <v>337</v>
      </c>
      <c r="D14" s="307">
        <v>25485239427</v>
      </c>
      <c r="E14" s="307">
        <v>25126656642</v>
      </c>
      <c r="F14" s="316" t="s">
        <v>525</v>
      </c>
      <c r="G14" s="317">
        <f t="shared" si="0"/>
        <v>-25126656642</v>
      </c>
    </row>
    <row r="15" spans="1:7" ht="17.25" x14ac:dyDescent="0.3">
      <c r="A15" s="304">
        <v>2129731120</v>
      </c>
      <c r="B15" s="315">
        <v>4811067450</v>
      </c>
      <c r="C15" s="306" t="s">
        <v>338</v>
      </c>
      <c r="D15" s="307">
        <v>2681336330</v>
      </c>
      <c r="E15" s="307">
        <v>0</v>
      </c>
      <c r="F15" s="316" t="s">
        <v>525</v>
      </c>
      <c r="G15" s="317">
        <f t="shared" si="0"/>
        <v>2129731120</v>
      </c>
    </row>
    <row r="16" spans="1:7" ht="17.25" x14ac:dyDescent="0.3">
      <c r="A16" s="304">
        <v>71313411965</v>
      </c>
      <c r="B16" s="315">
        <v>137489593560</v>
      </c>
      <c r="C16" s="306" t="s">
        <v>339</v>
      </c>
      <c r="D16" s="307">
        <v>66176181595</v>
      </c>
      <c r="E16" s="307">
        <v>0</v>
      </c>
      <c r="F16" s="316" t="s">
        <v>525</v>
      </c>
      <c r="G16" s="317">
        <f t="shared" si="0"/>
        <v>71313411965</v>
      </c>
    </row>
    <row r="17" spans="1:7" ht="17.25" x14ac:dyDescent="0.3">
      <c r="A17" s="304">
        <v>0</v>
      </c>
      <c r="B17" s="315">
        <v>778221711</v>
      </c>
      <c r="C17" s="306" t="s">
        <v>337</v>
      </c>
      <c r="D17" s="307">
        <v>31507037394</v>
      </c>
      <c r="E17" s="307">
        <v>30728815683</v>
      </c>
      <c r="F17" s="316" t="s">
        <v>525</v>
      </c>
      <c r="G17" s="317">
        <f t="shared" si="0"/>
        <v>-30728815683</v>
      </c>
    </row>
    <row r="18" spans="1:7" ht="17.25" x14ac:dyDescent="0.3">
      <c r="A18" s="304">
        <v>139327018</v>
      </c>
      <c r="B18" s="315">
        <v>2145848003</v>
      </c>
      <c r="C18" s="306" t="s">
        <v>340</v>
      </c>
      <c r="D18" s="307">
        <v>2006520985</v>
      </c>
      <c r="E18" s="307">
        <v>0</v>
      </c>
      <c r="F18" s="316" t="s">
        <v>525</v>
      </c>
      <c r="G18" s="317">
        <f t="shared" si="0"/>
        <v>139327018</v>
      </c>
    </row>
    <row r="19" spans="1:7" ht="16.5" customHeight="1" x14ac:dyDescent="0.3">
      <c r="A19" s="304">
        <v>343792244267</v>
      </c>
      <c r="B19" s="315">
        <v>1041016844464</v>
      </c>
      <c r="C19" s="306" t="s">
        <v>341</v>
      </c>
      <c r="D19" s="307">
        <v>697224600197</v>
      </c>
      <c r="E19" s="307">
        <v>0</v>
      </c>
      <c r="F19" s="316" t="s">
        <v>525</v>
      </c>
      <c r="G19" s="317">
        <f t="shared" si="0"/>
        <v>343792244267</v>
      </c>
    </row>
    <row r="20" spans="1:7" ht="16.5" customHeight="1" x14ac:dyDescent="0.3">
      <c r="A20" s="304">
        <v>0</v>
      </c>
      <c r="B20" s="307">
        <v>0</v>
      </c>
      <c r="C20" s="306" t="s">
        <v>342</v>
      </c>
      <c r="D20" s="307">
        <v>343123803449</v>
      </c>
      <c r="E20" s="307">
        <v>343123803449</v>
      </c>
      <c r="F20" s="316" t="s">
        <v>525</v>
      </c>
      <c r="G20" s="317">
        <f t="shared" si="0"/>
        <v>-343123803449</v>
      </c>
    </row>
    <row r="21" spans="1:7" ht="17.25" x14ac:dyDescent="0.3">
      <c r="A21" s="304">
        <v>230974576</v>
      </c>
      <c r="B21" s="315">
        <v>5005822333</v>
      </c>
      <c r="C21" s="306" t="s">
        <v>343</v>
      </c>
      <c r="D21" s="307">
        <v>4774847757</v>
      </c>
      <c r="E21" s="307">
        <v>0</v>
      </c>
      <c r="F21" s="316" t="s">
        <v>525</v>
      </c>
      <c r="G21" s="317">
        <f t="shared" si="0"/>
        <v>230974576</v>
      </c>
    </row>
    <row r="22" spans="1:7" ht="17.25" x14ac:dyDescent="0.3">
      <c r="A22" s="304">
        <v>0</v>
      </c>
      <c r="B22" s="315">
        <v>1515001220</v>
      </c>
      <c r="C22" s="306" t="s">
        <v>344</v>
      </c>
      <c r="D22" s="307">
        <v>1515001220</v>
      </c>
      <c r="E22" s="307">
        <v>0</v>
      </c>
      <c r="F22" s="316" t="s">
        <v>525</v>
      </c>
      <c r="G22" s="317">
        <f t="shared" si="0"/>
        <v>0</v>
      </c>
    </row>
    <row r="23" spans="1:7" ht="17.25" x14ac:dyDescent="0.3">
      <c r="A23" s="304">
        <v>221823284</v>
      </c>
      <c r="B23" s="315">
        <v>320157760</v>
      </c>
      <c r="C23" s="306" t="s">
        <v>345</v>
      </c>
      <c r="D23" s="307">
        <v>98334476</v>
      </c>
      <c r="E23" s="307">
        <v>0</v>
      </c>
      <c r="F23" s="316" t="s">
        <v>525</v>
      </c>
      <c r="G23" s="317">
        <f t="shared" si="0"/>
        <v>221823284</v>
      </c>
    </row>
    <row r="24" spans="1:7" ht="17.25" x14ac:dyDescent="0.3">
      <c r="A24" s="304">
        <v>0</v>
      </c>
      <c r="B24" s="315">
        <v>27179872231</v>
      </c>
      <c r="C24" s="306" t="s">
        <v>346</v>
      </c>
      <c r="D24" s="307">
        <v>27179872231</v>
      </c>
      <c r="E24" s="307">
        <v>0</v>
      </c>
      <c r="F24" s="316" t="s">
        <v>525</v>
      </c>
      <c r="G24" s="317">
        <f t="shared" si="0"/>
        <v>0</v>
      </c>
    </row>
    <row r="25" spans="1:7" ht="17.25" x14ac:dyDescent="0.3">
      <c r="A25" s="304">
        <v>19954181</v>
      </c>
      <c r="B25" s="315">
        <v>59330941</v>
      </c>
      <c r="C25" s="306" t="s">
        <v>347</v>
      </c>
      <c r="D25" s="307">
        <v>39376760</v>
      </c>
      <c r="E25" s="307">
        <v>0</v>
      </c>
      <c r="F25" s="316" t="s">
        <v>525</v>
      </c>
      <c r="G25" s="317">
        <f t="shared" si="0"/>
        <v>19954181</v>
      </c>
    </row>
    <row r="26" spans="1:7" ht="16.5" customHeight="1" x14ac:dyDescent="0.3">
      <c r="A26" s="304">
        <v>1191655435</v>
      </c>
      <c r="B26" s="315">
        <v>1228501208</v>
      </c>
      <c r="C26" s="306" t="s">
        <v>348</v>
      </c>
      <c r="D26" s="307">
        <v>36845773</v>
      </c>
      <c r="E26" s="307">
        <v>0</v>
      </c>
      <c r="F26" s="316" t="s">
        <v>525</v>
      </c>
      <c r="G26" s="317">
        <f t="shared" si="0"/>
        <v>1191655435</v>
      </c>
    </row>
    <row r="27" spans="1:7" ht="17.25" x14ac:dyDescent="0.3">
      <c r="A27" s="304">
        <v>65611993310</v>
      </c>
      <c r="B27" s="315">
        <v>95333729419</v>
      </c>
      <c r="C27" s="306" t="s">
        <v>349</v>
      </c>
      <c r="D27" s="307">
        <v>29721736109</v>
      </c>
      <c r="E27" s="307">
        <v>0</v>
      </c>
      <c r="F27" s="316" t="s">
        <v>525</v>
      </c>
      <c r="G27" s="317">
        <f t="shared" si="0"/>
        <v>65611993310</v>
      </c>
    </row>
    <row r="28" spans="1:7" ht="17.25" x14ac:dyDescent="0.3">
      <c r="A28" s="304">
        <v>531309148</v>
      </c>
      <c r="B28" s="315">
        <v>1271230691</v>
      </c>
      <c r="C28" s="306" t="s">
        <v>350</v>
      </c>
      <c r="D28" s="307">
        <v>739921543</v>
      </c>
      <c r="E28" s="307">
        <v>0</v>
      </c>
      <c r="F28" s="316" t="s">
        <v>525</v>
      </c>
      <c r="G28" s="317">
        <f t="shared" si="0"/>
        <v>531309148</v>
      </c>
    </row>
    <row r="29" spans="1:7" ht="17.25" x14ac:dyDescent="0.3">
      <c r="A29" s="304">
        <v>451154160</v>
      </c>
      <c r="B29" s="315">
        <v>451154160</v>
      </c>
      <c r="C29" s="306" t="s">
        <v>351</v>
      </c>
      <c r="D29" s="307">
        <v>0</v>
      </c>
      <c r="E29" s="307">
        <v>0</v>
      </c>
      <c r="F29" s="316" t="s">
        <v>525</v>
      </c>
      <c r="G29" s="317">
        <f t="shared" si="0"/>
        <v>451154160</v>
      </c>
    </row>
    <row r="30" spans="1:7" ht="17.25" x14ac:dyDescent="0.3">
      <c r="A30" s="304">
        <v>50600633526</v>
      </c>
      <c r="B30" s="315">
        <v>60302850670</v>
      </c>
      <c r="C30" s="306" t="s">
        <v>352</v>
      </c>
      <c r="D30" s="307">
        <v>9702217144</v>
      </c>
      <c r="E30" s="307">
        <v>0</v>
      </c>
      <c r="F30" s="316" t="s">
        <v>525</v>
      </c>
      <c r="G30" s="317">
        <f t="shared" si="0"/>
        <v>50600633526</v>
      </c>
    </row>
    <row r="31" spans="1:7" ht="17.25" x14ac:dyDescent="0.3">
      <c r="A31" s="304">
        <v>32014381890</v>
      </c>
      <c r="B31" s="315">
        <v>35068426512</v>
      </c>
      <c r="C31" s="306" t="s">
        <v>353</v>
      </c>
      <c r="D31" s="307">
        <v>3054044622</v>
      </c>
      <c r="E31" s="307">
        <v>0</v>
      </c>
      <c r="F31" s="316" t="s">
        <v>525</v>
      </c>
      <c r="G31" s="317">
        <f t="shared" si="0"/>
        <v>32014381890</v>
      </c>
    </row>
    <row r="32" spans="1:7" s="318" customFormat="1" ht="17.25" x14ac:dyDescent="0.3">
      <c r="A32" s="304">
        <v>4932351171900</v>
      </c>
      <c r="B32" s="315">
        <v>4947414084610</v>
      </c>
      <c r="C32" s="306" t="s">
        <v>354</v>
      </c>
      <c r="D32" s="307">
        <v>15062912710</v>
      </c>
      <c r="E32" s="307">
        <v>0</v>
      </c>
      <c r="F32" s="316" t="s">
        <v>525</v>
      </c>
      <c r="G32" s="317">
        <f t="shared" si="0"/>
        <v>4932351171900</v>
      </c>
    </row>
    <row r="33" spans="1:7" ht="17.25" x14ac:dyDescent="0.3">
      <c r="A33" s="304">
        <v>465534994407</v>
      </c>
      <c r="B33" s="315">
        <v>465603049633</v>
      </c>
      <c r="C33" s="306" t="s">
        <v>355</v>
      </c>
      <c r="D33" s="307">
        <v>68055226</v>
      </c>
      <c r="E33" s="307">
        <v>0</v>
      </c>
      <c r="F33" s="316" t="s">
        <v>525</v>
      </c>
      <c r="G33" s="317">
        <f t="shared" si="0"/>
        <v>465534994407</v>
      </c>
    </row>
    <row r="34" spans="1:7" ht="17.25" x14ac:dyDescent="0.3">
      <c r="A34" s="304">
        <v>0</v>
      </c>
      <c r="B34" s="315">
        <v>69011613</v>
      </c>
      <c r="C34" s="306" t="s">
        <v>356</v>
      </c>
      <c r="D34" s="307">
        <v>317674337498</v>
      </c>
      <c r="E34" s="307">
        <v>317605325885</v>
      </c>
      <c r="F34" s="316" t="s">
        <v>525</v>
      </c>
      <c r="G34" s="317">
        <f t="shared" si="0"/>
        <v>-317605325885</v>
      </c>
    </row>
    <row r="35" spans="1:7" ht="17.25" x14ac:dyDescent="0.3">
      <c r="A35" s="304">
        <v>0</v>
      </c>
      <c r="B35" s="304">
        <v>0</v>
      </c>
      <c r="C35" s="306" t="s">
        <v>331</v>
      </c>
      <c r="D35" s="307">
        <v>760400320</v>
      </c>
      <c r="E35" s="307">
        <v>760400320</v>
      </c>
      <c r="F35" s="316" t="s">
        <v>525</v>
      </c>
      <c r="G35" s="317">
        <f t="shared" si="0"/>
        <v>-760400320</v>
      </c>
    </row>
    <row r="36" spans="1:7" ht="17.25" x14ac:dyDescent="0.3">
      <c r="A36" s="304">
        <v>207226763</v>
      </c>
      <c r="B36" s="304">
        <v>207591802</v>
      </c>
      <c r="C36" s="306" t="s">
        <v>357</v>
      </c>
      <c r="D36" s="307">
        <v>365039</v>
      </c>
      <c r="E36" s="307">
        <v>0</v>
      </c>
      <c r="F36" s="316" t="s">
        <v>525</v>
      </c>
      <c r="G36" s="317">
        <f t="shared" si="0"/>
        <v>207226763</v>
      </c>
    </row>
    <row r="37" spans="1:7" ht="17.25" x14ac:dyDescent="0.3">
      <c r="A37" s="304">
        <v>96182335525</v>
      </c>
      <c r="B37" s="304">
        <v>97081594543</v>
      </c>
      <c r="C37" s="306" t="s">
        <v>358</v>
      </c>
      <c r="D37" s="307">
        <v>899259018</v>
      </c>
      <c r="E37" s="307">
        <v>0</v>
      </c>
      <c r="F37" s="316" t="s">
        <v>525</v>
      </c>
      <c r="G37" s="317">
        <f t="shared" si="0"/>
        <v>96182335525</v>
      </c>
    </row>
    <row r="38" spans="1:7" ht="17.25" x14ac:dyDescent="0.3">
      <c r="A38" s="304">
        <v>0</v>
      </c>
      <c r="B38" s="304">
        <v>790533664</v>
      </c>
      <c r="C38" s="306" t="s">
        <v>356</v>
      </c>
      <c r="D38" s="307">
        <v>61600683661</v>
      </c>
      <c r="E38" s="307">
        <v>60810149997</v>
      </c>
      <c r="F38" s="316" t="s">
        <v>525</v>
      </c>
      <c r="G38" s="317">
        <f t="shared" si="0"/>
        <v>-60810149997</v>
      </c>
    </row>
    <row r="39" spans="1:7" ht="17.25" x14ac:dyDescent="0.3">
      <c r="A39" s="304">
        <v>0</v>
      </c>
      <c r="B39" s="304">
        <v>0</v>
      </c>
      <c r="C39" s="306" t="s">
        <v>331</v>
      </c>
      <c r="D39" s="307">
        <v>14669998</v>
      </c>
      <c r="E39" s="307">
        <v>14669998</v>
      </c>
      <c r="F39" s="316" t="s">
        <v>525</v>
      </c>
      <c r="G39" s="317">
        <f t="shared" si="0"/>
        <v>-14669998</v>
      </c>
    </row>
    <row r="40" spans="1:7" ht="17.25" x14ac:dyDescent="0.3">
      <c r="A40" s="304">
        <v>61125</v>
      </c>
      <c r="B40" s="304">
        <v>61125</v>
      </c>
      <c r="C40" s="306" t="s">
        <v>357</v>
      </c>
      <c r="D40" s="307">
        <v>0</v>
      </c>
      <c r="E40" s="307">
        <v>0</v>
      </c>
      <c r="F40" s="316" t="s">
        <v>525</v>
      </c>
      <c r="G40" s="317">
        <f t="shared" si="0"/>
        <v>61125</v>
      </c>
    </row>
    <row r="41" spans="1:7" ht="17.25" x14ac:dyDescent="0.3">
      <c r="A41" s="304">
        <v>12045651905975</v>
      </c>
      <c r="B41" s="304">
        <v>12055863908736</v>
      </c>
      <c r="C41" s="306" t="s">
        <v>359</v>
      </c>
      <c r="D41" s="307">
        <v>10212002761</v>
      </c>
      <c r="E41" s="307">
        <v>0</v>
      </c>
      <c r="F41" s="316" t="s">
        <v>525</v>
      </c>
      <c r="G41" s="317">
        <f t="shared" si="0"/>
        <v>12045651905975</v>
      </c>
    </row>
    <row r="42" spans="1:7" ht="17.25" x14ac:dyDescent="0.3">
      <c r="A42" s="304">
        <v>0</v>
      </c>
      <c r="B42" s="304">
        <v>4675070204</v>
      </c>
      <c r="C42" s="306" t="s">
        <v>356</v>
      </c>
      <c r="D42" s="307">
        <v>4945695694661</v>
      </c>
      <c r="E42" s="307">
        <v>4941020624457</v>
      </c>
      <c r="F42" s="316" t="s">
        <v>525</v>
      </c>
      <c r="G42" s="317">
        <f t="shared" si="0"/>
        <v>-4941020624457</v>
      </c>
    </row>
    <row r="43" spans="1:7" ht="17.25" x14ac:dyDescent="0.3">
      <c r="A43" s="304">
        <v>0</v>
      </c>
      <c r="B43" s="304">
        <v>738165066</v>
      </c>
      <c r="C43" s="306" t="s">
        <v>331</v>
      </c>
      <c r="D43" s="307">
        <v>150716821069</v>
      </c>
      <c r="E43" s="307">
        <v>149978656003</v>
      </c>
      <c r="F43" s="316" t="s">
        <v>525</v>
      </c>
      <c r="G43" s="317">
        <f t="shared" si="0"/>
        <v>-149978656003</v>
      </c>
    </row>
    <row r="44" spans="1:7" ht="17.25" x14ac:dyDescent="0.3">
      <c r="A44" s="304">
        <v>7646177113</v>
      </c>
      <c r="B44" s="304">
        <v>7657613571</v>
      </c>
      <c r="C44" s="306" t="s">
        <v>357</v>
      </c>
      <c r="D44" s="307">
        <v>11436458</v>
      </c>
      <c r="E44" s="307">
        <v>0</v>
      </c>
      <c r="F44" s="316" t="s">
        <v>525</v>
      </c>
      <c r="G44" s="317">
        <f t="shared" si="0"/>
        <v>7646177113</v>
      </c>
    </row>
    <row r="45" spans="1:7" ht="17.25" x14ac:dyDescent="0.3">
      <c r="A45" s="304">
        <v>0</v>
      </c>
      <c r="B45" s="304">
        <v>6167970</v>
      </c>
      <c r="C45" s="306" t="s">
        <v>332</v>
      </c>
      <c r="D45" s="307">
        <v>372134170</v>
      </c>
      <c r="E45" s="307">
        <v>365966200</v>
      </c>
      <c r="F45" s="316" t="s">
        <v>525</v>
      </c>
      <c r="G45" s="317">
        <f t="shared" si="0"/>
        <v>-365966200</v>
      </c>
    </row>
    <row r="46" spans="1:7" ht="17.25" x14ac:dyDescent="0.3">
      <c r="A46" s="304">
        <v>28975304</v>
      </c>
      <c r="B46" s="304">
        <v>29389502</v>
      </c>
      <c r="C46" s="306" t="s">
        <v>360</v>
      </c>
      <c r="D46" s="307">
        <v>414198</v>
      </c>
      <c r="E46" s="307">
        <v>0</v>
      </c>
      <c r="F46" s="316" t="s">
        <v>525</v>
      </c>
      <c r="G46" s="317">
        <f t="shared" si="0"/>
        <v>28975304</v>
      </c>
    </row>
    <row r="47" spans="1:7" ht="17.25" x14ac:dyDescent="0.3">
      <c r="A47" s="304">
        <v>2210143026003</v>
      </c>
      <c r="B47" s="304">
        <v>2245383925136</v>
      </c>
      <c r="C47" s="306" t="s">
        <v>361</v>
      </c>
      <c r="D47" s="307">
        <v>35240899133</v>
      </c>
      <c r="E47" s="307">
        <v>0</v>
      </c>
      <c r="F47" s="316" t="s">
        <v>525</v>
      </c>
      <c r="G47" s="317">
        <f t="shared" si="0"/>
        <v>2210143026003</v>
      </c>
    </row>
    <row r="48" spans="1:7" ht="17.25" x14ac:dyDescent="0.3">
      <c r="A48" s="304">
        <v>0</v>
      </c>
      <c r="B48" s="304">
        <v>29730857932</v>
      </c>
      <c r="C48" s="306" t="s">
        <v>356</v>
      </c>
      <c r="D48" s="307">
        <v>1395571488003</v>
      </c>
      <c r="E48" s="307">
        <v>1365840630071</v>
      </c>
      <c r="F48" s="316" t="s">
        <v>525</v>
      </c>
      <c r="G48" s="317">
        <f t="shared" si="0"/>
        <v>-1365840630071</v>
      </c>
    </row>
    <row r="49" spans="1:7" ht="17.25" x14ac:dyDescent="0.3">
      <c r="A49" s="304">
        <v>0</v>
      </c>
      <c r="B49" s="304">
        <v>473250924</v>
      </c>
      <c r="C49" s="306" t="s">
        <v>331</v>
      </c>
      <c r="D49" s="307">
        <v>78779777077</v>
      </c>
      <c r="E49" s="307">
        <v>78306526153</v>
      </c>
      <c r="F49" s="316" t="s">
        <v>525</v>
      </c>
      <c r="G49" s="317">
        <f t="shared" si="0"/>
        <v>-78306526153</v>
      </c>
    </row>
    <row r="50" spans="1:7" ht="17.25" x14ac:dyDescent="0.3">
      <c r="A50" s="304">
        <v>7113074569</v>
      </c>
      <c r="B50" s="304">
        <v>7133878390</v>
      </c>
      <c r="C50" s="306" t="s">
        <v>357</v>
      </c>
      <c r="D50" s="307">
        <v>20803821</v>
      </c>
      <c r="E50" s="307">
        <v>0</v>
      </c>
      <c r="F50" s="316" t="s">
        <v>525</v>
      </c>
      <c r="G50" s="317">
        <f t="shared" si="0"/>
        <v>7113074569</v>
      </c>
    </row>
    <row r="51" spans="1:7" ht="17.25" x14ac:dyDescent="0.3">
      <c r="A51" s="304">
        <v>2773085211530</v>
      </c>
      <c r="B51" s="304">
        <v>2812998904852</v>
      </c>
      <c r="C51" s="306" t="s">
        <v>362</v>
      </c>
      <c r="D51" s="307">
        <v>39913693322</v>
      </c>
      <c r="E51" s="307">
        <v>0</v>
      </c>
      <c r="F51" s="316" t="s">
        <v>525</v>
      </c>
      <c r="G51" s="317">
        <f t="shared" si="0"/>
        <v>2773085211530</v>
      </c>
    </row>
    <row r="52" spans="1:7" ht="17.25" x14ac:dyDescent="0.3">
      <c r="A52" s="304">
        <v>0</v>
      </c>
      <c r="B52" s="304">
        <v>34369736711</v>
      </c>
      <c r="C52" s="306" t="s">
        <v>356</v>
      </c>
      <c r="D52" s="307">
        <v>1855157040729</v>
      </c>
      <c r="E52" s="307">
        <v>1820787304018</v>
      </c>
      <c r="F52" s="316" t="s">
        <v>525</v>
      </c>
      <c r="G52" s="317">
        <f t="shared" si="0"/>
        <v>-1820787304018</v>
      </c>
    </row>
    <row r="53" spans="1:7" ht="17.25" x14ac:dyDescent="0.3">
      <c r="A53" s="304">
        <v>0</v>
      </c>
      <c r="B53" s="304">
        <v>0</v>
      </c>
      <c r="C53" s="306" t="s">
        <v>331</v>
      </c>
      <c r="D53" s="307">
        <v>4653973478</v>
      </c>
      <c r="E53" s="307">
        <v>4653973478</v>
      </c>
      <c r="F53" s="316" t="s">
        <v>525</v>
      </c>
      <c r="G53" s="317">
        <f t="shared" si="0"/>
        <v>-4653973478</v>
      </c>
    </row>
    <row r="54" spans="1:7" ht="17.25" x14ac:dyDescent="0.3">
      <c r="A54" s="304">
        <v>155707003</v>
      </c>
      <c r="B54" s="304">
        <v>155707003</v>
      </c>
      <c r="C54" s="306" t="s">
        <v>357</v>
      </c>
      <c r="D54" s="307">
        <v>0</v>
      </c>
      <c r="E54" s="307">
        <v>0</v>
      </c>
      <c r="F54" s="316" t="s">
        <v>525</v>
      </c>
      <c r="G54" s="317">
        <f t="shared" si="0"/>
        <v>155707003</v>
      </c>
    </row>
    <row r="55" spans="1:7" ht="17.25" x14ac:dyDescent="0.3">
      <c r="A55" s="304">
        <v>6134105679</v>
      </c>
      <c r="B55" s="304">
        <v>6371696818</v>
      </c>
      <c r="C55" s="306" t="s">
        <v>363</v>
      </c>
      <c r="D55" s="307">
        <v>237591139</v>
      </c>
      <c r="E55" s="307">
        <v>0</v>
      </c>
      <c r="F55" s="316" t="s">
        <v>525</v>
      </c>
      <c r="G55" s="317">
        <f t="shared" si="0"/>
        <v>6134105679</v>
      </c>
    </row>
    <row r="56" spans="1:7" ht="17.25" x14ac:dyDescent="0.3">
      <c r="A56" s="304">
        <v>0</v>
      </c>
      <c r="B56" s="304">
        <v>391339090</v>
      </c>
      <c r="C56" s="306" t="s">
        <v>356</v>
      </c>
      <c r="D56" s="307">
        <v>4985279427</v>
      </c>
      <c r="E56" s="307">
        <v>4593940337</v>
      </c>
      <c r="F56" s="316" t="s">
        <v>525</v>
      </c>
      <c r="G56" s="317">
        <f t="shared" si="0"/>
        <v>-4593940337</v>
      </c>
    </row>
    <row r="57" spans="1:7" ht="17.25" x14ac:dyDescent="0.3">
      <c r="A57" s="304">
        <v>0</v>
      </c>
      <c r="B57" s="304">
        <v>539923</v>
      </c>
      <c r="C57" s="306" t="s">
        <v>331</v>
      </c>
      <c r="D57" s="307">
        <v>335794451</v>
      </c>
      <c r="E57" s="307">
        <v>335254528</v>
      </c>
      <c r="F57" s="316" t="s">
        <v>525</v>
      </c>
      <c r="G57" s="317">
        <f t="shared" si="0"/>
        <v>-335254528</v>
      </c>
    </row>
    <row r="58" spans="1:7" ht="17.25" x14ac:dyDescent="0.3">
      <c r="A58" s="304">
        <v>59063652</v>
      </c>
      <c r="B58" s="304">
        <v>73658650</v>
      </c>
      <c r="C58" s="306" t="s">
        <v>357</v>
      </c>
      <c r="D58" s="307">
        <v>14594998</v>
      </c>
      <c r="E58" s="307">
        <v>0</v>
      </c>
      <c r="F58" s="316" t="s">
        <v>525</v>
      </c>
      <c r="G58" s="317">
        <f t="shared" si="0"/>
        <v>59063652</v>
      </c>
    </row>
    <row r="59" spans="1:7" ht="17.25" x14ac:dyDescent="0.3">
      <c r="A59" s="304">
        <v>0</v>
      </c>
      <c r="B59" s="304">
        <v>660000</v>
      </c>
      <c r="C59" s="306" t="s">
        <v>364</v>
      </c>
      <c r="D59" s="307">
        <v>856100880</v>
      </c>
      <c r="E59" s="307">
        <v>855440880</v>
      </c>
      <c r="F59" s="316" t="s">
        <v>525</v>
      </c>
      <c r="G59" s="317">
        <f t="shared" si="0"/>
        <v>-855440880</v>
      </c>
    </row>
    <row r="60" spans="1:7" ht="17.25" x14ac:dyDescent="0.3">
      <c r="A60" s="304">
        <v>198586199</v>
      </c>
      <c r="B60" s="304">
        <v>244657033</v>
      </c>
      <c r="C60" s="306" t="s">
        <v>365</v>
      </c>
      <c r="D60" s="307">
        <v>46070834</v>
      </c>
      <c r="E60" s="307">
        <v>0</v>
      </c>
      <c r="F60" s="316" t="s">
        <v>525</v>
      </c>
      <c r="G60" s="317">
        <f t="shared" si="0"/>
        <v>198586199</v>
      </c>
    </row>
    <row r="61" spans="1:7" ht="17.25" x14ac:dyDescent="0.3">
      <c r="A61" s="304">
        <v>132544686537</v>
      </c>
      <c r="B61" s="304">
        <v>141694107409</v>
      </c>
      <c r="C61" s="306" t="s">
        <v>366</v>
      </c>
      <c r="D61" s="307">
        <v>9149420872</v>
      </c>
      <c r="E61" s="307">
        <v>0</v>
      </c>
      <c r="F61" s="316" t="s">
        <v>525</v>
      </c>
      <c r="G61" s="317">
        <f t="shared" si="0"/>
        <v>132544686537</v>
      </c>
    </row>
    <row r="62" spans="1:7" ht="17.25" x14ac:dyDescent="0.3">
      <c r="A62" s="304">
        <v>0</v>
      </c>
      <c r="B62" s="304">
        <v>2487595608</v>
      </c>
      <c r="C62" s="306" t="s">
        <v>356</v>
      </c>
      <c r="D62" s="307">
        <v>109296822073</v>
      </c>
      <c r="E62" s="307">
        <v>106809226465</v>
      </c>
      <c r="F62" s="316" t="s">
        <v>525</v>
      </c>
      <c r="G62" s="317">
        <f t="shared" si="0"/>
        <v>-106809226465</v>
      </c>
    </row>
    <row r="63" spans="1:7" ht="17.25" x14ac:dyDescent="0.3">
      <c r="A63" s="304">
        <v>0</v>
      </c>
      <c r="B63" s="304">
        <v>11051400</v>
      </c>
      <c r="C63" s="306" t="s">
        <v>331</v>
      </c>
      <c r="D63" s="307">
        <v>210173908</v>
      </c>
      <c r="E63" s="307">
        <v>199122508</v>
      </c>
      <c r="F63" s="316" t="s">
        <v>525</v>
      </c>
      <c r="G63" s="317">
        <f t="shared" si="0"/>
        <v>-199122508</v>
      </c>
    </row>
    <row r="64" spans="1:7" ht="17.25" x14ac:dyDescent="0.3">
      <c r="A64" s="304">
        <v>143485344</v>
      </c>
      <c r="B64" s="304">
        <v>144252904</v>
      </c>
      <c r="C64" s="306" t="s">
        <v>357</v>
      </c>
      <c r="D64" s="307">
        <v>767560</v>
      </c>
      <c r="E64" s="307">
        <v>0</v>
      </c>
      <c r="F64" s="316" t="s">
        <v>525</v>
      </c>
      <c r="G64" s="317">
        <f t="shared" si="0"/>
        <v>143485344</v>
      </c>
    </row>
    <row r="65" spans="1:7" ht="17.25" x14ac:dyDescent="0.3">
      <c r="A65" s="304">
        <v>0</v>
      </c>
      <c r="B65" s="304">
        <v>309079772</v>
      </c>
      <c r="C65" s="306" t="s">
        <v>332</v>
      </c>
      <c r="D65" s="307">
        <v>722623072</v>
      </c>
      <c r="E65" s="307">
        <v>413543300</v>
      </c>
      <c r="F65" s="316" t="s">
        <v>525</v>
      </c>
      <c r="G65" s="317">
        <f t="shared" si="0"/>
        <v>-413543300</v>
      </c>
    </row>
    <row r="66" spans="1:7" ht="17.25" x14ac:dyDescent="0.3">
      <c r="A66" s="304">
        <v>132986172</v>
      </c>
      <c r="B66" s="304">
        <v>210691376</v>
      </c>
      <c r="C66" s="306" t="s">
        <v>360</v>
      </c>
      <c r="D66" s="307">
        <v>77705204</v>
      </c>
      <c r="E66" s="307">
        <v>0</v>
      </c>
      <c r="F66" s="316" t="s">
        <v>525</v>
      </c>
      <c r="G66" s="317">
        <f t="shared" si="0"/>
        <v>132986172</v>
      </c>
    </row>
    <row r="67" spans="1:7" ht="17.25" x14ac:dyDescent="0.3">
      <c r="A67" s="304">
        <v>318641680443</v>
      </c>
      <c r="B67" s="304">
        <v>1598865519664</v>
      </c>
      <c r="C67" s="306" t="s">
        <v>367</v>
      </c>
      <c r="D67" s="307">
        <v>1280223839221</v>
      </c>
      <c r="E67" s="307">
        <v>0</v>
      </c>
      <c r="F67" s="316" t="s">
        <v>525</v>
      </c>
      <c r="G67" s="317">
        <f t="shared" si="0"/>
        <v>318641680443</v>
      </c>
    </row>
    <row r="68" spans="1:7" ht="17.25" x14ac:dyDescent="0.3">
      <c r="A68" s="304">
        <v>338827096539</v>
      </c>
      <c r="B68" s="304">
        <v>338827096539</v>
      </c>
      <c r="C68" s="306" t="s">
        <v>368</v>
      </c>
      <c r="D68" s="307">
        <v>0</v>
      </c>
      <c r="E68" s="307">
        <v>0</v>
      </c>
      <c r="F68" s="316" t="s">
        <v>525</v>
      </c>
      <c r="G68" s="317">
        <f t="shared" si="0"/>
        <v>338827096539</v>
      </c>
    </row>
    <row r="69" spans="1:7" ht="17.25" x14ac:dyDescent="0.3">
      <c r="A69" s="304">
        <v>0</v>
      </c>
      <c r="B69" s="304">
        <v>49348504806</v>
      </c>
      <c r="C69" s="306" t="s">
        <v>331</v>
      </c>
      <c r="D69" s="307">
        <v>81973077083</v>
      </c>
      <c r="E69" s="307">
        <v>32624572277</v>
      </c>
      <c r="F69" s="316" t="s">
        <v>525</v>
      </c>
      <c r="G69" s="317">
        <f t="shared" si="0"/>
        <v>-32624572277</v>
      </c>
    </row>
    <row r="70" spans="1:7" ht="17.25" x14ac:dyDescent="0.3">
      <c r="A70" s="304">
        <v>8532046869</v>
      </c>
      <c r="B70" s="304">
        <v>8532046869</v>
      </c>
      <c r="C70" s="306" t="s">
        <v>369</v>
      </c>
      <c r="D70" s="307">
        <v>0</v>
      </c>
      <c r="E70" s="307">
        <v>0</v>
      </c>
      <c r="F70" s="316" t="s">
        <v>525</v>
      </c>
      <c r="G70" s="317">
        <f t="shared" ref="G70:G141" si="1">A70-E70</f>
        <v>8532046869</v>
      </c>
    </row>
    <row r="71" spans="1:7" ht="17.25" x14ac:dyDescent="0.3">
      <c r="A71" s="304">
        <v>0</v>
      </c>
      <c r="B71" s="304">
        <v>0</v>
      </c>
      <c r="C71" s="306" t="s">
        <v>356</v>
      </c>
      <c r="D71" s="307">
        <v>5597381255</v>
      </c>
      <c r="E71" s="307">
        <v>5597381255</v>
      </c>
      <c r="F71" s="316" t="s">
        <v>525</v>
      </c>
      <c r="G71" s="317">
        <f t="shared" si="1"/>
        <v>-5597381255</v>
      </c>
    </row>
    <row r="72" spans="1:7" ht="17.25" x14ac:dyDescent="0.3">
      <c r="A72" s="304">
        <v>137223735</v>
      </c>
      <c r="B72" s="304">
        <v>137223735</v>
      </c>
      <c r="C72" s="306" t="s">
        <v>370</v>
      </c>
      <c r="D72" s="307">
        <v>0</v>
      </c>
      <c r="E72" s="307">
        <v>0</v>
      </c>
      <c r="F72" s="316" t="s">
        <v>525</v>
      </c>
      <c r="G72" s="317">
        <f t="shared" si="1"/>
        <v>137223735</v>
      </c>
    </row>
    <row r="73" spans="1:7" ht="17.25" x14ac:dyDescent="0.3">
      <c r="A73" s="304">
        <v>0</v>
      </c>
      <c r="B73" s="304">
        <v>26159519</v>
      </c>
      <c r="C73" s="306" t="s">
        <v>371</v>
      </c>
      <c r="D73" s="307">
        <v>137223735</v>
      </c>
      <c r="E73" s="307">
        <v>111064216</v>
      </c>
      <c r="F73" s="316" t="s">
        <v>525</v>
      </c>
      <c r="G73" s="317">
        <f t="shared" si="1"/>
        <v>-111064216</v>
      </c>
    </row>
    <row r="74" spans="1:7" ht="18" customHeight="1" x14ac:dyDescent="0.3">
      <c r="A74" s="304">
        <v>0</v>
      </c>
      <c r="B74" s="304">
        <v>0</v>
      </c>
      <c r="C74" s="306" t="s">
        <v>372</v>
      </c>
      <c r="D74" s="307">
        <v>26159519</v>
      </c>
      <c r="E74" s="307">
        <v>26159519</v>
      </c>
      <c r="F74" s="316" t="s">
        <v>525</v>
      </c>
      <c r="G74" s="317">
        <f t="shared" si="1"/>
        <v>-26159519</v>
      </c>
    </row>
    <row r="75" spans="1:7" ht="17.25" x14ac:dyDescent="0.3">
      <c r="A75" s="304">
        <v>7444285556</v>
      </c>
      <c r="B75" s="304">
        <v>7444285556</v>
      </c>
      <c r="C75" s="306" t="s">
        <v>373</v>
      </c>
      <c r="D75" s="307">
        <v>0</v>
      </c>
      <c r="E75" s="307">
        <v>0</v>
      </c>
      <c r="F75" s="316" t="s">
        <v>525</v>
      </c>
      <c r="G75" s="317">
        <f t="shared" si="1"/>
        <v>7444285556</v>
      </c>
    </row>
    <row r="76" spans="1:7" s="320" customFormat="1" ht="17.25" x14ac:dyDescent="0.3">
      <c r="A76" s="304">
        <v>0</v>
      </c>
      <c r="B76" s="304">
        <v>478571309</v>
      </c>
      <c r="C76" s="306" t="s">
        <v>374</v>
      </c>
      <c r="D76" s="307">
        <v>7444285557</v>
      </c>
      <c r="E76" s="307">
        <v>6965714248</v>
      </c>
      <c r="F76" s="319" t="s">
        <v>525</v>
      </c>
      <c r="G76" s="317">
        <f t="shared" si="1"/>
        <v>-6965714248</v>
      </c>
    </row>
    <row r="77" spans="1:7" ht="17.25" x14ac:dyDescent="0.3">
      <c r="A77" s="304">
        <v>0</v>
      </c>
      <c r="B77" s="304">
        <v>0</v>
      </c>
      <c r="C77" s="306" t="s">
        <v>375</v>
      </c>
      <c r="D77" s="307">
        <v>478571308</v>
      </c>
      <c r="E77" s="307">
        <v>478571308</v>
      </c>
      <c r="F77" s="316" t="s">
        <v>525</v>
      </c>
      <c r="G77" s="317">
        <f t="shared" si="1"/>
        <v>-478571308</v>
      </c>
    </row>
    <row r="78" spans="1:7" ht="17.25" x14ac:dyDescent="0.3">
      <c r="A78" s="304">
        <v>9950924058</v>
      </c>
      <c r="B78" s="304">
        <v>9950924058</v>
      </c>
      <c r="C78" s="306" t="s">
        <v>376</v>
      </c>
      <c r="D78" s="307">
        <v>0</v>
      </c>
      <c r="E78" s="307">
        <v>0</v>
      </c>
      <c r="F78" s="316" t="s">
        <v>525</v>
      </c>
      <c r="G78" s="317">
        <f t="shared" si="1"/>
        <v>9950924058</v>
      </c>
    </row>
    <row r="79" spans="1:7" ht="17.25" x14ac:dyDescent="0.3">
      <c r="A79" s="304">
        <v>0</v>
      </c>
      <c r="B79" s="304">
        <v>4021117017</v>
      </c>
      <c r="C79" s="306" t="s">
        <v>377</v>
      </c>
      <c r="D79" s="307">
        <v>9950924058</v>
      </c>
      <c r="E79" s="307">
        <v>5929807041</v>
      </c>
      <c r="F79" s="316" t="s">
        <v>525</v>
      </c>
      <c r="G79" s="317">
        <f t="shared" si="1"/>
        <v>-5929807041</v>
      </c>
    </row>
    <row r="80" spans="1:7" ht="17.25" x14ac:dyDescent="0.3">
      <c r="A80" s="304">
        <v>0</v>
      </c>
      <c r="B80" s="304">
        <v>0</v>
      </c>
      <c r="C80" s="306" t="s">
        <v>378</v>
      </c>
      <c r="D80" s="307">
        <v>4021117017</v>
      </c>
      <c r="E80" s="307">
        <v>4021117017</v>
      </c>
      <c r="F80" s="316" t="s">
        <v>525</v>
      </c>
      <c r="G80" s="317">
        <f t="shared" si="1"/>
        <v>-4021117017</v>
      </c>
    </row>
    <row r="81" spans="1:7" s="321" customFormat="1" ht="17.25" x14ac:dyDescent="0.3">
      <c r="A81" s="304">
        <v>58986632456</v>
      </c>
      <c r="B81" s="304">
        <v>58986632456</v>
      </c>
      <c r="C81" s="306" t="s">
        <v>379</v>
      </c>
      <c r="D81" s="307">
        <v>0</v>
      </c>
      <c r="E81" s="307">
        <v>0</v>
      </c>
      <c r="F81" s="316" t="s">
        <v>525</v>
      </c>
      <c r="G81" s="317">
        <f t="shared" si="1"/>
        <v>58986632456</v>
      </c>
    </row>
    <row r="82" spans="1:7" s="321" customFormat="1" ht="17.25" x14ac:dyDescent="0.3">
      <c r="A82" s="304">
        <v>0</v>
      </c>
      <c r="B82" s="304">
        <v>15428014616</v>
      </c>
      <c r="C82" s="306" t="s">
        <v>380</v>
      </c>
      <c r="D82" s="307">
        <v>58986632456</v>
      </c>
      <c r="E82" s="307">
        <v>43558617840</v>
      </c>
      <c r="F82" s="316" t="s">
        <v>525</v>
      </c>
      <c r="G82" s="317">
        <f t="shared" si="1"/>
        <v>-43558617840</v>
      </c>
    </row>
    <row r="83" spans="1:7" s="321" customFormat="1" ht="17.25" x14ac:dyDescent="0.3">
      <c r="A83" s="304">
        <v>0</v>
      </c>
      <c r="B83" s="304">
        <v>0</v>
      </c>
      <c r="C83" s="306" t="s">
        <v>381</v>
      </c>
      <c r="D83" s="307">
        <v>15428014616</v>
      </c>
      <c r="E83" s="307">
        <v>15428014616</v>
      </c>
      <c r="F83" s="316" t="s">
        <v>525</v>
      </c>
      <c r="G83" s="317">
        <f t="shared" si="1"/>
        <v>-15428014616</v>
      </c>
    </row>
    <row r="84" spans="1:7" ht="17.25" x14ac:dyDescent="0.3">
      <c r="A84" s="304">
        <v>35290883</v>
      </c>
      <c r="B84" s="304">
        <v>35290883</v>
      </c>
      <c r="C84" s="306" t="s">
        <v>382</v>
      </c>
      <c r="D84" s="307">
        <v>0</v>
      </c>
      <c r="E84" s="307">
        <v>0</v>
      </c>
      <c r="F84" s="316" t="s">
        <v>525</v>
      </c>
      <c r="G84" s="317">
        <f t="shared" si="1"/>
        <v>35290883</v>
      </c>
    </row>
    <row r="85" spans="1:7" ht="17.25" x14ac:dyDescent="0.3">
      <c r="A85" s="304">
        <v>0</v>
      </c>
      <c r="B85" s="304">
        <v>22840505</v>
      </c>
      <c r="C85" s="306" t="s">
        <v>383</v>
      </c>
      <c r="D85" s="307">
        <v>35290883</v>
      </c>
      <c r="E85" s="307">
        <v>12450378</v>
      </c>
      <c r="F85" s="316" t="s">
        <v>525</v>
      </c>
      <c r="G85" s="317">
        <f t="shared" si="1"/>
        <v>-12450378</v>
      </c>
    </row>
    <row r="86" spans="1:7" s="318" customFormat="1" ht="17.25" x14ac:dyDescent="0.3">
      <c r="A86" s="304">
        <v>0</v>
      </c>
      <c r="B86" s="304">
        <v>0</v>
      </c>
      <c r="C86" s="306" t="s">
        <v>384</v>
      </c>
      <c r="D86" s="307">
        <v>22840505</v>
      </c>
      <c r="E86" s="307">
        <v>22840505</v>
      </c>
      <c r="F86" s="316" t="s">
        <v>525</v>
      </c>
      <c r="G86" s="317">
        <f t="shared" si="1"/>
        <v>-22840505</v>
      </c>
    </row>
    <row r="87" spans="1:7" ht="17.25" x14ac:dyDescent="0.3">
      <c r="A87" s="304">
        <v>3913183511</v>
      </c>
      <c r="B87" s="304">
        <v>3947886692</v>
      </c>
      <c r="C87" s="306" t="s">
        <v>385</v>
      </c>
      <c r="D87" s="307">
        <v>34703181</v>
      </c>
      <c r="E87" s="307">
        <v>0</v>
      </c>
      <c r="F87" s="316" t="s">
        <v>525</v>
      </c>
      <c r="G87" s="317">
        <f t="shared" si="1"/>
        <v>3913183511</v>
      </c>
    </row>
    <row r="88" spans="1:7" ht="17.25" x14ac:dyDescent="0.3">
      <c r="A88" s="304">
        <v>1738765279</v>
      </c>
      <c r="B88" s="304">
        <v>1738765279</v>
      </c>
      <c r="C88" s="306" t="s">
        <v>386</v>
      </c>
      <c r="D88" s="307">
        <v>0</v>
      </c>
      <c r="E88" s="307">
        <v>0</v>
      </c>
      <c r="F88" s="316" t="s">
        <v>525</v>
      </c>
      <c r="G88" s="317">
        <f t="shared" si="1"/>
        <v>1738765279</v>
      </c>
    </row>
    <row r="89" spans="1:7" ht="17.25" x14ac:dyDescent="0.3">
      <c r="A89" s="304">
        <v>0</v>
      </c>
      <c r="B89" s="304">
        <v>1821992006</v>
      </c>
      <c r="C89" s="306" t="s">
        <v>387</v>
      </c>
      <c r="D89" s="307">
        <v>3600900394</v>
      </c>
      <c r="E89" s="307">
        <v>1778908388</v>
      </c>
      <c r="F89" s="316" t="s">
        <v>525</v>
      </c>
      <c r="G89" s="317">
        <f t="shared" si="1"/>
        <v>-1778908388</v>
      </c>
    </row>
    <row r="90" spans="1:7" ht="17.25" x14ac:dyDescent="0.3">
      <c r="A90" s="304">
        <v>0</v>
      </c>
      <c r="B90" s="304">
        <v>28478611</v>
      </c>
      <c r="C90" s="306" t="s">
        <v>388</v>
      </c>
      <c r="D90" s="307">
        <v>1868450416</v>
      </c>
      <c r="E90" s="307">
        <v>1839971805</v>
      </c>
      <c r="F90" s="316" t="s">
        <v>525</v>
      </c>
      <c r="G90" s="317">
        <f t="shared" si="1"/>
        <v>-1839971805</v>
      </c>
    </row>
    <row r="91" spans="1:7" ht="17.25" x14ac:dyDescent="0.3">
      <c r="A91" s="304"/>
      <c r="B91" s="304"/>
      <c r="C91" s="306" t="s">
        <v>389</v>
      </c>
      <c r="D91" s="307">
        <v>1558676352</v>
      </c>
      <c r="E91" s="307">
        <v>1558676352</v>
      </c>
      <c r="F91" s="316" t="s">
        <v>525</v>
      </c>
      <c r="G91" s="317">
        <f t="shared" si="1"/>
        <v>-1558676352</v>
      </c>
    </row>
    <row r="92" spans="1:7" ht="17.25" x14ac:dyDescent="0.3">
      <c r="A92" s="304">
        <v>0</v>
      </c>
      <c r="B92" s="304">
        <v>81403046</v>
      </c>
      <c r="C92" s="306" t="s">
        <v>390</v>
      </c>
      <c r="D92" s="307">
        <v>375706364</v>
      </c>
      <c r="E92" s="307">
        <v>294303318</v>
      </c>
      <c r="F92" s="316" t="s">
        <v>525</v>
      </c>
      <c r="G92" s="317">
        <f t="shared" si="1"/>
        <v>-294303318</v>
      </c>
    </row>
    <row r="93" spans="1:7" ht="17.25" x14ac:dyDescent="0.3">
      <c r="A93" s="304"/>
      <c r="B93" s="304"/>
      <c r="C93" s="306" t="s">
        <v>391</v>
      </c>
      <c r="D93" s="307">
        <v>180088927</v>
      </c>
      <c r="E93" s="307">
        <v>180088927</v>
      </c>
      <c r="F93" s="316" t="s">
        <v>525</v>
      </c>
      <c r="G93" s="317">
        <f t="shared" si="1"/>
        <v>-180088927</v>
      </c>
    </row>
    <row r="94" spans="1:7" ht="17.25" x14ac:dyDescent="0.3">
      <c r="A94" s="304">
        <v>945441941</v>
      </c>
      <c r="B94" s="304">
        <v>11465042142</v>
      </c>
      <c r="C94" s="306" t="s">
        <v>392</v>
      </c>
      <c r="D94" s="307">
        <v>10519600201</v>
      </c>
      <c r="E94" s="307">
        <v>0</v>
      </c>
      <c r="F94" s="316" t="s">
        <v>525</v>
      </c>
      <c r="G94" s="317">
        <f t="shared" si="1"/>
        <v>945441941</v>
      </c>
    </row>
    <row r="95" spans="1:7" ht="17.25" x14ac:dyDescent="0.3">
      <c r="A95" s="304">
        <v>4296706910</v>
      </c>
      <c r="B95" s="304">
        <v>4296706910</v>
      </c>
      <c r="C95" s="306" t="s">
        <v>393</v>
      </c>
      <c r="D95" s="307">
        <v>0</v>
      </c>
      <c r="E95" s="307">
        <v>0</v>
      </c>
      <c r="F95" s="316" t="s">
        <v>525</v>
      </c>
      <c r="G95" s="317">
        <f t="shared" si="1"/>
        <v>4296706910</v>
      </c>
    </row>
    <row r="96" spans="1:7" ht="17.25" x14ac:dyDescent="0.3">
      <c r="A96" s="304">
        <v>0</v>
      </c>
      <c r="B96" s="304">
        <v>2626302952</v>
      </c>
      <c r="C96" s="306" t="s">
        <v>394</v>
      </c>
      <c r="D96" s="307">
        <v>2633106952</v>
      </c>
      <c r="E96" s="307">
        <v>6804000</v>
      </c>
      <c r="F96" s="316" t="s">
        <v>525</v>
      </c>
      <c r="G96" s="317">
        <f t="shared" si="1"/>
        <v>-6804000</v>
      </c>
    </row>
    <row r="97" spans="1:7" ht="17.25" x14ac:dyDescent="0.3">
      <c r="A97" s="304">
        <v>0</v>
      </c>
      <c r="B97" s="304">
        <v>6240056492</v>
      </c>
      <c r="C97" s="306" t="s">
        <v>395</v>
      </c>
      <c r="D97" s="307">
        <v>7178694433</v>
      </c>
      <c r="E97" s="307">
        <v>938637941</v>
      </c>
      <c r="F97" s="316" t="s">
        <v>525</v>
      </c>
      <c r="G97" s="317">
        <f t="shared" si="1"/>
        <v>-938637941</v>
      </c>
    </row>
    <row r="98" spans="1:7" ht="17.25" x14ac:dyDescent="0.3">
      <c r="A98" s="304"/>
      <c r="B98" s="304"/>
      <c r="C98" s="306" t="s">
        <v>396</v>
      </c>
      <c r="D98" s="307">
        <v>4296706910</v>
      </c>
      <c r="E98" s="307">
        <v>4296706910</v>
      </c>
      <c r="F98" s="316" t="s">
        <v>525</v>
      </c>
      <c r="G98" s="317">
        <f t="shared" si="1"/>
        <v>-4296706910</v>
      </c>
    </row>
    <row r="99" spans="1:7" ht="17.25" x14ac:dyDescent="0.3">
      <c r="A99" s="304">
        <v>102497973</v>
      </c>
      <c r="B99" s="304">
        <v>349145165</v>
      </c>
      <c r="C99" s="306" t="s">
        <v>397</v>
      </c>
      <c r="D99" s="307">
        <v>246647192</v>
      </c>
      <c r="E99" s="307">
        <v>0</v>
      </c>
      <c r="F99" s="316" t="s">
        <v>525</v>
      </c>
      <c r="G99" s="317">
        <f t="shared" si="1"/>
        <v>102497973</v>
      </c>
    </row>
    <row r="100" spans="1:7" ht="17.25" x14ac:dyDescent="0.3">
      <c r="A100" s="304">
        <v>762995</v>
      </c>
      <c r="B100" s="304">
        <v>23017450</v>
      </c>
      <c r="C100" s="306" t="s">
        <v>398</v>
      </c>
      <c r="D100" s="307">
        <v>22254455</v>
      </c>
      <c r="E100" s="307">
        <v>0</v>
      </c>
      <c r="F100" s="316" t="s">
        <v>525</v>
      </c>
      <c r="G100" s="317">
        <f t="shared" si="1"/>
        <v>762995</v>
      </c>
    </row>
    <row r="101" spans="1:7" ht="17.25" x14ac:dyDescent="0.3">
      <c r="A101" s="304">
        <v>66953</v>
      </c>
      <c r="B101" s="304">
        <v>5103000</v>
      </c>
      <c r="C101" s="306" t="s">
        <v>399</v>
      </c>
      <c r="D101" s="307">
        <v>5036047</v>
      </c>
      <c r="E101" s="307">
        <v>0</v>
      </c>
      <c r="F101" s="316" t="s">
        <v>525</v>
      </c>
      <c r="G101" s="317">
        <f t="shared" si="1"/>
        <v>66953</v>
      </c>
    </row>
    <row r="102" spans="1:7" ht="17.25" x14ac:dyDescent="0.3">
      <c r="A102" s="304">
        <v>28654286</v>
      </c>
      <c r="B102" s="304">
        <v>71270390</v>
      </c>
      <c r="C102" s="306" t="s">
        <v>400</v>
      </c>
      <c r="D102" s="307">
        <v>42616104</v>
      </c>
      <c r="E102" s="307">
        <v>0</v>
      </c>
      <c r="F102" s="316" t="s">
        <v>525</v>
      </c>
      <c r="G102" s="317">
        <f t="shared" si="1"/>
        <v>28654286</v>
      </c>
    </row>
    <row r="103" spans="1:7" s="316" customFormat="1" ht="17.25" x14ac:dyDescent="0.3">
      <c r="A103" s="304">
        <v>99598023461</v>
      </c>
      <c r="B103" s="304">
        <v>99598023461</v>
      </c>
      <c r="C103" s="306" t="s">
        <v>401</v>
      </c>
      <c r="D103" s="307">
        <v>0</v>
      </c>
      <c r="E103" s="307">
        <v>0</v>
      </c>
      <c r="F103" s="316" t="s">
        <v>525</v>
      </c>
      <c r="G103" s="317">
        <f t="shared" si="1"/>
        <v>99598023461</v>
      </c>
    </row>
    <row r="104" spans="1:7" ht="17.25" x14ac:dyDescent="0.3">
      <c r="A104" s="304">
        <v>21617710653</v>
      </c>
      <c r="B104" s="304">
        <v>76715011009</v>
      </c>
      <c r="C104" s="306" t="s">
        <v>402</v>
      </c>
      <c r="D104" s="307">
        <v>55097300356</v>
      </c>
      <c r="E104" s="307">
        <v>0</v>
      </c>
      <c r="F104" s="316" t="s">
        <v>525</v>
      </c>
      <c r="G104" s="317">
        <f t="shared" si="1"/>
        <v>21617710653</v>
      </c>
    </row>
    <row r="105" spans="1:7" ht="17.25" x14ac:dyDescent="0.3">
      <c r="A105" s="304">
        <v>0</v>
      </c>
      <c r="B105" s="304">
        <v>0</v>
      </c>
      <c r="C105" s="306" t="s">
        <v>331</v>
      </c>
      <c r="D105" s="307">
        <v>0</v>
      </c>
      <c r="E105" s="307">
        <v>0</v>
      </c>
      <c r="F105" s="316" t="s">
        <v>525</v>
      </c>
      <c r="G105" s="317">
        <f t="shared" si="1"/>
        <v>0</v>
      </c>
    </row>
    <row r="106" spans="1:7" ht="17.25" x14ac:dyDescent="0.3">
      <c r="A106" s="304">
        <v>0</v>
      </c>
      <c r="B106" s="304">
        <v>0</v>
      </c>
      <c r="C106" s="306" t="s">
        <v>357</v>
      </c>
      <c r="D106" s="307">
        <v>0</v>
      </c>
      <c r="E106" s="307">
        <v>0</v>
      </c>
      <c r="F106" s="316" t="s">
        <v>525</v>
      </c>
      <c r="G106" s="317">
        <f t="shared" si="1"/>
        <v>0</v>
      </c>
    </row>
    <row r="107" spans="1:7" ht="17.25" x14ac:dyDescent="0.3">
      <c r="A107" s="304">
        <v>465837743</v>
      </c>
      <c r="B107" s="304">
        <v>465837743</v>
      </c>
      <c r="C107" s="306" t="s">
        <v>403</v>
      </c>
      <c r="D107" s="307">
        <v>0</v>
      </c>
      <c r="E107" s="307">
        <v>0</v>
      </c>
      <c r="F107" s="316" t="s">
        <v>525</v>
      </c>
      <c r="G107" s="317">
        <f t="shared" si="1"/>
        <v>465837743</v>
      </c>
    </row>
    <row r="108" spans="1:7" ht="17.25" x14ac:dyDescent="0.3">
      <c r="A108" s="304">
        <v>975417866</v>
      </c>
      <c r="B108" s="304">
        <v>975417866</v>
      </c>
      <c r="C108" s="306" t="s">
        <v>404</v>
      </c>
      <c r="D108" s="307">
        <v>0</v>
      </c>
      <c r="E108" s="307">
        <v>0</v>
      </c>
      <c r="F108" s="316" t="s">
        <v>525</v>
      </c>
      <c r="G108" s="317">
        <f t="shared" si="1"/>
        <v>975417866</v>
      </c>
    </row>
    <row r="109" spans="1:7" s="321" customFormat="1" ht="17.25" x14ac:dyDescent="0.3">
      <c r="A109" s="304">
        <v>0</v>
      </c>
      <c r="B109" s="304">
        <v>124862368</v>
      </c>
      <c r="C109" s="306" t="s">
        <v>405</v>
      </c>
      <c r="D109" s="307">
        <v>465837743</v>
      </c>
      <c r="E109" s="307">
        <v>340975375</v>
      </c>
      <c r="F109" s="316" t="s">
        <v>525</v>
      </c>
      <c r="G109" s="317">
        <f t="shared" si="1"/>
        <v>-340975375</v>
      </c>
    </row>
    <row r="110" spans="1:7" s="321" customFormat="1" ht="17.25" x14ac:dyDescent="0.3">
      <c r="A110" s="304">
        <v>0</v>
      </c>
      <c r="B110" s="304">
        <v>0</v>
      </c>
      <c r="C110" s="306" t="s">
        <v>406</v>
      </c>
      <c r="D110" s="307">
        <v>43448395</v>
      </c>
      <c r="E110" s="307">
        <v>43448395</v>
      </c>
      <c r="F110" s="316" t="s">
        <v>525</v>
      </c>
      <c r="G110" s="317">
        <f t="shared" si="1"/>
        <v>-43448395</v>
      </c>
    </row>
    <row r="111" spans="1:7" ht="17.25" x14ac:dyDescent="0.3">
      <c r="A111" s="304">
        <v>0</v>
      </c>
      <c r="B111" s="304">
        <v>0</v>
      </c>
      <c r="C111" s="306" t="s">
        <v>407</v>
      </c>
      <c r="D111" s="307">
        <v>124862368</v>
      </c>
      <c r="E111" s="307">
        <v>124862368</v>
      </c>
      <c r="F111" s="316" t="s">
        <v>525</v>
      </c>
      <c r="G111" s="317">
        <f t="shared" si="1"/>
        <v>-124862368</v>
      </c>
    </row>
    <row r="112" spans="1:7" ht="17.25" x14ac:dyDescent="0.3">
      <c r="A112" s="304">
        <v>0</v>
      </c>
      <c r="B112" s="304">
        <v>0</v>
      </c>
      <c r="C112" s="306" t="s">
        <v>408</v>
      </c>
      <c r="D112" s="307">
        <v>931969471</v>
      </c>
      <c r="E112" s="307">
        <v>931969471</v>
      </c>
      <c r="F112" s="316" t="s">
        <v>525</v>
      </c>
      <c r="G112" s="317">
        <f t="shared" si="1"/>
        <v>-931969471</v>
      </c>
    </row>
    <row r="113" spans="1:7" ht="17.25" x14ac:dyDescent="0.3">
      <c r="A113" s="304">
        <v>1241309884</v>
      </c>
      <c r="B113" s="304">
        <v>1246637238</v>
      </c>
      <c r="C113" s="306" t="s">
        <v>409</v>
      </c>
      <c r="D113" s="307">
        <v>5327354</v>
      </c>
      <c r="E113" s="307">
        <v>0</v>
      </c>
      <c r="F113" s="316" t="s">
        <v>525</v>
      </c>
      <c r="G113" s="317">
        <f t="shared" si="1"/>
        <v>1241309884</v>
      </c>
    </row>
    <row r="114" spans="1:7" ht="17.25" x14ac:dyDescent="0.3">
      <c r="A114" s="304">
        <v>0</v>
      </c>
      <c r="B114" s="304">
        <v>0</v>
      </c>
      <c r="C114" s="306" t="s">
        <v>337</v>
      </c>
      <c r="D114" s="307">
        <v>1179746238</v>
      </c>
      <c r="E114" s="307">
        <v>1179746238</v>
      </c>
      <c r="F114" s="316" t="s">
        <v>525</v>
      </c>
      <c r="G114" s="317">
        <f t="shared" si="1"/>
        <v>-1179746238</v>
      </c>
    </row>
    <row r="115" spans="1:7" ht="17.25" x14ac:dyDescent="0.3">
      <c r="A115" s="304">
        <v>2293965500</v>
      </c>
      <c r="B115" s="304">
        <v>2398843500</v>
      </c>
      <c r="C115" s="306" t="s">
        <v>410</v>
      </c>
      <c r="D115" s="307">
        <v>104878000</v>
      </c>
      <c r="E115" s="307">
        <v>0</v>
      </c>
      <c r="F115" s="316" t="s">
        <v>525</v>
      </c>
      <c r="G115" s="317">
        <f t="shared" si="1"/>
        <v>2293965500</v>
      </c>
    </row>
    <row r="116" spans="1:7" ht="17.25" x14ac:dyDescent="0.3">
      <c r="A116" s="304">
        <v>14770574051</v>
      </c>
      <c r="B116" s="304">
        <v>17436258736</v>
      </c>
      <c r="C116" s="306" t="s">
        <v>411</v>
      </c>
      <c r="D116" s="307">
        <v>2665684685</v>
      </c>
      <c r="E116" s="307">
        <v>0</v>
      </c>
      <c r="F116" s="316" t="s">
        <v>525</v>
      </c>
      <c r="G116" s="317">
        <f t="shared" si="1"/>
        <v>14770574051</v>
      </c>
    </row>
    <row r="117" spans="1:7" ht="17.25" x14ac:dyDescent="0.3">
      <c r="A117" s="304">
        <v>0</v>
      </c>
      <c r="B117" s="304">
        <v>720000000000</v>
      </c>
      <c r="C117" s="306" t="s">
        <v>412</v>
      </c>
      <c r="D117" s="307">
        <v>720000000000</v>
      </c>
      <c r="E117" s="307">
        <v>0</v>
      </c>
      <c r="F117" s="316" t="s">
        <v>526</v>
      </c>
      <c r="G117" s="317">
        <f t="shared" si="1"/>
        <v>0</v>
      </c>
    </row>
    <row r="118" spans="1:7" ht="17.25" x14ac:dyDescent="0.3">
      <c r="A118" s="304">
        <v>0</v>
      </c>
      <c r="B118" s="304">
        <v>2063655486868</v>
      </c>
      <c r="C118" s="306" t="s">
        <v>413</v>
      </c>
      <c r="D118" s="307">
        <v>2324923523031</v>
      </c>
      <c r="E118" s="307">
        <v>261268036163</v>
      </c>
      <c r="F118" s="316" t="s">
        <v>526</v>
      </c>
      <c r="G118" s="317">
        <f t="shared" si="1"/>
        <v>-261268036163</v>
      </c>
    </row>
    <row r="119" spans="1:7" ht="17.25" x14ac:dyDescent="0.3">
      <c r="A119" s="304">
        <v>0</v>
      </c>
      <c r="B119" s="304">
        <v>34276121</v>
      </c>
      <c r="C119" s="306" t="s">
        <v>414</v>
      </c>
      <c r="D119" s="307">
        <v>34276121</v>
      </c>
      <c r="E119" s="307">
        <v>0</v>
      </c>
      <c r="F119" s="316" t="s">
        <v>526</v>
      </c>
      <c r="G119" s="317">
        <f t="shared" si="1"/>
        <v>0</v>
      </c>
    </row>
    <row r="120" spans="1:7" ht="17.25" x14ac:dyDescent="0.3">
      <c r="A120" s="304">
        <v>0</v>
      </c>
      <c r="B120" s="304">
        <v>1362980776489</v>
      </c>
      <c r="C120" s="306" t="s">
        <v>415</v>
      </c>
      <c r="D120" s="307">
        <v>1365235827472</v>
      </c>
      <c r="E120" s="307">
        <v>2255050983</v>
      </c>
      <c r="F120" s="316" t="s">
        <v>526</v>
      </c>
      <c r="G120" s="317">
        <f t="shared" si="1"/>
        <v>-2255050983</v>
      </c>
    </row>
    <row r="121" spans="1:7" ht="17.25" x14ac:dyDescent="0.3">
      <c r="A121" s="304">
        <v>0</v>
      </c>
      <c r="B121" s="304">
        <v>1011377211192</v>
      </c>
      <c r="C121" s="306" t="s">
        <v>416</v>
      </c>
      <c r="D121" s="307">
        <v>1088025769624</v>
      </c>
      <c r="E121" s="307">
        <v>76648558432</v>
      </c>
      <c r="F121" s="316" t="s">
        <v>526</v>
      </c>
      <c r="G121" s="317">
        <f t="shared" si="1"/>
        <v>-76648558432</v>
      </c>
    </row>
    <row r="122" spans="1:7" ht="17.25" x14ac:dyDescent="0.3">
      <c r="A122" s="304">
        <v>0</v>
      </c>
      <c r="B122" s="304">
        <v>663101313628</v>
      </c>
      <c r="C122" s="306" t="s">
        <v>417</v>
      </c>
      <c r="D122" s="307">
        <v>854116148965</v>
      </c>
      <c r="E122" s="307">
        <v>191014835337</v>
      </c>
      <c r="F122" s="316" t="s">
        <v>526</v>
      </c>
      <c r="G122" s="317">
        <f t="shared" si="1"/>
        <v>-191014835337</v>
      </c>
    </row>
    <row r="123" spans="1:7" ht="17.25" x14ac:dyDescent="0.3">
      <c r="A123" s="304">
        <v>0</v>
      </c>
      <c r="B123" s="304">
        <v>242642688846</v>
      </c>
      <c r="C123" s="306" t="s">
        <v>418</v>
      </c>
      <c r="D123" s="307">
        <v>246134565977</v>
      </c>
      <c r="E123" s="307">
        <v>3491877131</v>
      </c>
      <c r="F123" s="316" t="s">
        <v>526</v>
      </c>
      <c r="G123" s="317">
        <f t="shared" si="1"/>
        <v>-3491877131</v>
      </c>
    </row>
    <row r="124" spans="1:7" ht="17.25" x14ac:dyDescent="0.3">
      <c r="A124" s="304">
        <v>0</v>
      </c>
      <c r="B124" s="304">
        <v>13050000000</v>
      </c>
      <c r="C124" s="306" t="s">
        <v>419</v>
      </c>
      <c r="D124" s="307">
        <v>213050000000</v>
      </c>
      <c r="E124" s="307">
        <v>200000000000</v>
      </c>
      <c r="F124" s="316" t="s">
        <v>526</v>
      </c>
      <c r="G124" s="317">
        <f t="shared" si="1"/>
        <v>-200000000000</v>
      </c>
    </row>
    <row r="125" spans="1:7" ht="17.25" x14ac:dyDescent="0.3">
      <c r="A125" s="304">
        <v>0</v>
      </c>
      <c r="B125" s="304">
        <v>67888075444</v>
      </c>
      <c r="C125" s="306" t="s">
        <v>420</v>
      </c>
      <c r="D125" s="307">
        <v>78939732051</v>
      </c>
      <c r="E125" s="307">
        <v>11051656607</v>
      </c>
      <c r="F125" s="316" t="s">
        <v>526</v>
      </c>
      <c r="G125" s="317">
        <f t="shared" si="1"/>
        <v>-11051656607</v>
      </c>
    </row>
    <row r="126" spans="1:7" ht="17.25" x14ac:dyDescent="0.3">
      <c r="A126" s="304">
        <v>0</v>
      </c>
      <c r="B126" s="304">
        <v>1366475210</v>
      </c>
      <c r="C126" s="306" t="s">
        <v>421</v>
      </c>
      <c r="D126" s="307">
        <v>3752718337</v>
      </c>
      <c r="E126" s="307">
        <v>2386243127</v>
      </c>
      <c r="F126" s="316" t="s">
        <v>526</v>
      </c>
      <c r="G126" s="317">
        <f t="shared" si="1"/>
        <v>-2386243127</v>
      </c>
    </row>
    <row r="127" spans="1:7" ht="17.25" x14ac:dyDescent="0.3">
      <c r="A127" s="304">
        <v>0</v>
      </c>
      <c r="B127" s="304">
        <v>45768408</v>
      </c>
      <c r="C127" s="306" t="s">
        <v>422</v>
      </c>
      <c r="D127" s="307">
        <v>45768408</v>
      </c>
      <c r="E127" s="307">
        <v>0</v>
      </c>
      <c r="F127" s="316" t="s">
        <v>526</v>
      </c>
      <c r="G127" s="317">
        <f t="shared" si="1"/>
        <v>0</v>
      </c>
    </row>
    <row r="128" spans="1:7" ht="17.25" x14ac:dyDescent="0.3">
      <c r="A128" s="304">
        <v>0</v>
      </c>
      <c r="B128" s="304">
        <v>121744745761</v>
      </c>
      <c r="C128" s="306" t="s">
        <v>423</v>
      </c>
      <c r="D128" s="307">
        <v>138635062301</v>
      </c>
      <c r="E128" s="307">
        <v>16890316540</v>
      </c>
      <c r="F128" s="316" t="s">
        <v>526</v>
      </c>
      <c r="G128" s="317">
        <f t="shared" si="1"/>
        <v>-16890316540</v>
      </c>
    </row>
    <row r="129" spans="1:7" ht="17.25" x14ac:dyDescent="0.3">
      <c r="A129" s="304">
        <v>0</v>
      </c>
      <c r="B129" s="304">
        <v>26307961859</v>
      </c>
      <c r="C129" s="306" t="s">
        <v>424</v>
      </c>
      <c r="D129" s="307">
        <v>156136648532</v>
      </c>
      <c r="E129" s="307">
        <v>129828686673</v>
      </c>
      <c r="F129" s="316" t="s">
        <v>526</v>
      </c>
      <c r="G129" s="317">
        <f t="shared" si="1"/>
        <v>-129828686673</v>
      </c>
    </row>
    <row r="130" spans="1:7" ht="17.25" x14ac:dyDescent="0.3">
      <c r="A130" s="304">
        <v>0</v>
      </c>
      <c r="B130" s="304">
        <v>200000000000</v>
      </c>
      <c r="C130" s="306" t="s">
        <v>425</v>
      </c>
      <c r="D130" s="307">
        <v>2838000000000</v>
      </c>
      <c r="E130" s="307">
        <v>2638000000000</v>
      </c>
      <c r="F130" s="316" t="s">
        <v>526</v>
      </c>
      <c r="G130" s="317">
        <f t="shared" si="1"/>
        <v>-2638000000000</v>
      </c>
    </row>
    <row r="131" spans="1:7" ht="17.25" x14ac:dyDescent="0.3">
      <c r="A131" s="304">
        <v>478644494</v>
      </c>
      <c r="B131" s="304">
        <v>548022766</v>
      </c>
      <c r="C131" s="306" t="s">
        <v>426</v>
      </c>
      <c r="D131" s="307">
        <v>69378272</v>
      </c>
      <c r="E131" s="307">
        <v>0</v>
      </c>
      <c r="F131" s="316" t="s">
        <v>526</v>
      </c>
      <c r="G131" s="317">
        <f t="shared" si="1"/>
        <v>478644494</v>
      </c>
    </row>
    <row r="132" spans="1:7" ht="17.25" x14ac:dyDescent="0.3">
      <c r="A132" s="304">
        <v>0</v>
      </c>
      <c r="B132" s="304">
        <v>662999075000</v>
      </c>
      <c r="C132" s="306" t="s">
        <v>427</v>
      </c>
      <c r="D132" s="307">
        <v>1422309320000</v>
      </c>
      <c r="E132" s="307">
        <v>759310245000</v>
      </c>
      <c r="F132" s="316" t="s">
        <v>526</v>
      </c>
      <c r="G132" s="317">
        <f t="shared" si="1"/>
        <v>-759310245000</v>
      </c>
    </row>
    <row r="133" spans="1:7" ht="17.25" x14ac:dyDescent="0.3">
      <c r="A133" s="304">
        <v>0</v>
      </c>
      <c r="B133" s="304">
        <v>33028137002</v>
      </c>
      <c r="C133" s="306" t="s">
        <v>428</v>
      </c>
      <c r="D133" s="307">
        <v>37424573467</v>
      </c>
      <c r="E133" s="307">
        <v>4396436465</v>
      </c>
      <c r="F133" s="316" t="s">
        <v>526</v>
      </c>
      <c r="G133" s="317">
        <f t="shared" si="1"/>
        <v>-4396436465</v>
      </c>
    </row>
    <row r="134" spans="1:7" ht="17.25" x14ac:dyDescent="0.3">
      <c r="A134" s="304">
        <v>13297310</v>
      </c>
      <c r="B134" s="304">
        <v>38830808</v>
      </c>
      <c r="C134" s="306" t="s">
        <v>429</v>
      </c>
      <c r="D134" s="307">
        <v>25533498</v>
      </c>
      <c r="E134" s="307">
        <v>0</v>
      </c>
      <c r="F134" s="316" t="s">
        <v>526</v>
      </c>
      <c r="G134" s="317">
        <f t="shared" si="1"/>
        <v>13297310</v>
      </c>
    </row>
    <row r="135" spans="1:7" ht="17.25" x14ac:dyDescent="0.3">
      <c r="A135" s="304">
        <v>0</v>
      </c>
      <c r="B135" s="304">
        <v>46751866096</v>
      </c>
      <c r="C135" s="306" t="s">
        <v>430</v>
      </c>
      <c r="D135" s="307">
        <v>81419713633</v>
      </c>
      <c r="E135" s="307">
        <v>34667847537</v>
      </c>
      <c r="F135" s="316" t="s">
        <v>526</v>
      </c>
      <c r="G135" s="317">
        <f t="shared" si="1"/>
        <v>-34667847537</v>
      </c>
    </row>
    <row r="136" spans="1:7" ht="17.25" x14ac:dyDescent="0.3">
      <c r="A136" s="304">
        <v>0</v>
      </c>
      <c r="B136" s="304">
        <v>293562506796</v>
      </c>
      <c r="C136" s="306" t="s">
        <v>431</v>
      </c>
      <c r="D136" s="307">
        <v>1470556386408</v>
      </c>
      <c r="E136" s="307">
        <v>1176993879612</v>
      </c>
      <c r="F136" s="316" t="s">
        <v>526</v>
      </c>
      <c r="G136" s="317">
        <f t="shared" si="1"/>
        <v>-1176993879612</v>
      </c>
    </row>
    <row r="137" spans="1:7" ht="17.25" x14ac:dyDescent="0.3">
      <c r="A137" s="304">
        <v>288141770</v>
      </c>
      <c r="B137" s="304">
        <v>290831970</v>
      </c>
      <c r="C137" s="306" t="s">
        <v>432</v>
      </c>
      <c r="D137" s="307">
        <v>2690200</v>
      </c>
      <c r="E137" s="307">
        <v>0</v>
      </c>
      <c r="F137" s="316" t="s">
        <v>526</v>
      </c>
      <c r="G137" s="317">
        <f t="shared" si="1"/>
        <v>288141770</v>
      </c>
    </row>
    <row r="138" spans="1:7" ht="17.25" x14ac:dyDescent="0.3">
      <c r="A138" s="304">
        <v>0</v>
      </c>
      <c r="B138" s="304">
        <v>5459524298</v>
      </c>
      <c r="C138" s="306" t="s">
        <v>433</v>
      </c>
      <c r="D138" s="307">
        <v>30590261363</v>
      </c>
      <c r="E138" s="307">
        <v>25130737065</v>
      </c>
      <c r="F138" s="316" t="s">
        <v>526</v>
      </c>
      <c r="G138" s="317">
        <f t="shared" si="1"/>
        <v>-25130737065</v>
      </c>
    </row>
    <row r="139" spans="1:7" ht="17.25" x14ac:dyDescent="0.3">
      <c r="A139" s="304">
        <v>0</v>
      </c>
      <c r="B139" s="304">
        <v>57463085</v>
      </c>
      <c r="C139" s="306" t="s">
        <v>422</v>
      </c>
      <c r="D139" s="307">
        <v>1010564227142</v>
      </c>
      <c r="E139" s="307">
        <v>1010506764057</v>
      </c>
      <c r="F139" s="316" t="s">
        <v>526</v>
      </c>
      <c r="G139" s="317">
        <f t="shared" si="1"/>
        <v>-1010506764057</v>
      </c>
    </row>
    <row r="140" spans="1:7" ht="17.25" x14ac:dyDescent="0.3">
      <c r="A140" s="304">
        <v>0</v>
      </c>
      <c r="B140" s="304">
        <v>51616519152</v>
      </c>
      <c r="C140" s="306" t="s">
        <v>434</v>
      </c>
      <c r="D140" s="307">
        <v>115787284410</v>
      </c>
      <c r="E140" s="307">
        <v>64170765258</v>
      </c>
      <c r="F140" s="316" t="s">
        <v>526</v>
      </c>
      <c r="G140" s="317">
        <f t="shared" si="1"/>
        <v>-64170765258</v>
      </c>
    </row>
    <row r="141" spans="1:7" ht="17.25" x14ac:dyDescent="0.3">
      <c r="A141" s="304">
        <v>0</v>
      </c>
      <c r="B141" s="304">
        <v>0</v>
      </c>
      <c r="C141" s="306" t="s">
        <v>435</v>
      </c>
      <c r="D141" s="307">
        <v>22276710208480</v>
      </c>
      <c r="E141" s="307">
        <v>22276710208480</v>
      </c>
      <c r="F141" s="316" t="s">
        <v>526</v>
      </c>
      <c r="G141" s="317">
        <f t="shared" si="1"/>
        <v>-22276710208480</v>
      </c>
    </row>
    <row r="142" spans="1:7" ht="17.25" x14ac:dyDescent="0.3">
      <c r="A142" s="304">
        <v>0</v>
      </c>
      <c r="B142" s="304">
        <v>0</v>
      </c>
      <c r="C142" s="306" t="s">
        <v>436</v>
      </c>
      <c r="D142" s="307">
        <v>1806666340</v>
      </c>
      <c r="E142" s="307">
        <v>1806666340</v>
      </c>
      <c r="F142" s="316" t="s">
        <v>526</v>
      </c>
      <c r="G142" s="317">
        <f t="shared" ref="G142:G210" si="2">A142-E142</f>
        <v>-1806666340</v>
      </c>
    </row>
    <row r="143" spans="1:7" ht="17.25" x14ac:dyDescent="0.3">
      <c r="A143" s="304">
        <v>0</v>
      </c>
      <c r="B143" s="304">
        <v>0</v>
      </c>
      <c r="C143" s="306" t="s">
        <v>437</v>
      </c>
      <c r="D143" s="307">
        <v>70610560</v>
      </c>
      <c r="E143" s="307">
        <v>70610560</v>
      </c>
      <c r="F143" s="316" t="s">
        <v>526</v>
      </c>
      <c r="G143" s="317">
        <f t="shared" si="2"/>
        <v>-70610560</v>
      </c>
    </row>
    <row r="144" spans="1:7" ht="17.25" x14ac:dyDescent="0.3">
      <c r="A144" s="304">
        <v>0</v>
      </c>
      <c r="B144" s="304">
        <v>341869265683</v>
      </c>
      <c r="C144" s="306" t="s">
        <v>438</v>
      </c>
      <c r="D144" s="307">
        <v>3572978213185</v>
      </c>
      <c r="E144" s="307">
        <v>3231108947502</v>
      </c>
      <c r="F144" s="316" t="s">
        <v>526</v>
      </c>
      <c r="G144" s="317">
        <f t="shared" si="2"/>
        <v>-3231108947502</v>
      </c>
    </row>
    <row r="145" spans="1:7" ht="17.25" x14ac:dyDescent="0.3">
      <c r="A145" s="304">
        <v>0</v>
      </c>
      <c r="B145" s="304">
        <v>0</v>
      </c>
      <c r="C145" s="306" t="s">
        <v>439</v>
      </c>
      <c r="D145" s="307">
        <v>1010592</v>
      </c>
      <c r="E145" s="307">
        <v>1010592</v>
      </c>
      <c r="F145" s="316" t="s">
        <v>526</v>
      </c>
      <c r="G145" s="317">
        <f t="shared" si="2"/>
        <v>-1010592</v>
      </c>
    </row>
    <row r="146" spans="1:7" ht="17.25" x14ac:dyDescent="0.3">
      <c r="A146" s="304">
        <v>16068441362380</v>
      </c>
      <c r="B146" s="304">
        <v>18570453683000</v>
      </c>
      <c r="C146" s="306" t="s">
        <v>440</v>
      </c>
      <c r="D146" s="307">
        <v>2502012320620</v>
      </c>
      <c r="E146" s="307">
        <v>0</v>
      </c>
      <c r="F146" s="316" t="s">
        <v>526</v>
      </c>
      <c r="G146" s="317">
        <f t="shared" si="2"/>
        <v>16068441362380</v>
      </c>
    </row>
    <row r="147" spans="1:7" ht="17.25" x14ac:dyDescent="0.3">
      <c r="A147" s="304">
        <v>964440384961</v>
      </c>
      <c r="B147" s="304">
        <v>5494860357320</v>
      </c>
      <c r="C147" s="308" t="s">
        <v>441</v>
      </c>
      <c r="D147" s="307">
        <v>4530419972359</v>
      </c>
      <c r="E147" s="307">
        <v>0</v>
      </c>
      <c r="F147" s="316" t="s">
        <v>526</v>
      </c>
      <c r="G147" s="317">
        <f t="shared" si="2"/>
        <v>964440384961</v>
      </c>
    </row>
    <row r="148" spans="1:7" s="316" customFormat="1" ht="17.25" x14ac:dyDescent="0.3">
      <c r="A148" s="304">
        <v>0</v>
      </c>
      <c r="B148" s="304">
        <v>98103544133</v>
      </c>
      <c r="C148" s="306" t="s">
        <v>442</v>
      </c>
      <c r="D148" s="307">
        <v>1352334334002</v>
      </c>
      <c r="E148" s="307">
        <v>1254230789869</v>
      </c>
      <c r="F148" s="316" t="s">
        <v>527</v>
      </c>
      <c r="G148" s="317">
        <f t="shared" si="2"/>
        <v>-1254230789869</v>
      </c>
    </row>
    <row r="149" spans="1:7" s="316" customFormat="1" ht="17.25" x14ac:dyDescent="0.3">
      <c r="A149" s="304">
        <v>0</v>
      </c>
      <c r="B149" s="304">
        <v>43770250827</v>
      </c>
      <c r="C149" s="306" t="s">
        <v>443</v>
      </c>
      <c r="D149" s="307">
        <v>221968603035</v>
      </c>
      <c r="E149" s="307">
        <v>178198352208</v>
      </c>
      <c r="F149" s="316" t="s">
        <v>527</v>
      </c>
      <c r="G149" s="317">
        <f t="shared" si="2"/>
        <v>-178198352208</v>
      </c>
    </row>
    <row r="150" spans="1:7" s="316" customFormat="1" ht="17.25" x14ac:dyDescent="0.3">
      <c r="A150" s="304">
        <v>0</v>
      </c>
      <c r="B150" s="304">
        <v>27165405791</v>
      </c>
      <c r="C150" s="306" t="s">
        <v>444</v>
      </c>
      <c r="D150" s="307">
        <v>120007696598</v>
      </c>
      <c r="E150" s="307">
        <v>92842290807</v>
      </c>
      <c r="F150" s="316" t="s">
        <v>527</v>
      </c>
      <c r="G150" s="317">
        <f t="shared" si="2"/>
        <v>-92842290807</v>
      </c>
    </row>
    <row r="151" spans="1:7" s="316" customFormat="1" ht="17.25" x14ac:dyDescent="0.3">
      <c r="A151" s="304">
        <v>0</v>
      </c>
      <c r="B151" s="304">
        <v>1532174827</v>
      </c>
      <c r="C151" s="306" t="s">
        <v>445</v>
      </c>
      <c r="D151" s="307">
        <v>27851901912</v>
      </c>
      <c r="E151" s="307">
        <v>26319727085</v>
      </c>
      <c r="F151" s="316" t="s">
        <v>527</v>
      </c>
      <c r="G151" s="317">
        <f t="shared" si="2"/>
        <v>-26319727085</v>
      </c>
    </row>
    <row r="152" spans="1:7" s="316" customFormat="1" ht="17.25" x14ac:dyDescent="0.3">
      <c r="A152" s="304">
        <v>0</v>
      </c>
      <c r="B152" s="304">
        <v>279358180</v>
      </c>
      <c r="C152" s="306" t="s">
        <v>446</v>
      </c>
      <c r="D152" s="307">
        <v>2205565232</v>
      </c>
      <c r="E152" s="307">
        <v>1926207052</v>
      </c>
      <c r="F152" s="316" t="s">
        <v>527</v>
      </c>
      <c r="G152" s="317">
        <f t="shared" si="2"/>
        <v>-1926207052</v>
      </c>
    </row>
    <row r="153" spans="1:7" s="316" customFormat="1" ht="17.25" x14ac:dyDescent="0.3">
      <c r="A153" s="304">
        <v>0</v>
      </c>
      <c r="B153" s="304">
        <v>0</v>
      </c>
      <c r="C153" s="306" t="s">
        <v>447</v>
      </c>
      <c r="D153" s="307">
        <v>86898905</v>
      </c>
      <c r="E153" s="307">
        <v>86898905</v>
      </c>
      <c r="F153" s="316" t="s">
        <v>527</v>
      </c>
      <c r="G153" s="317">
        <f t="shared" si="2"/>
        <v>-86898905</v>
      </c>
    </row>
    <row r="154" spans="1:7" s="316" customFormat="1" ht="17.25" x14ac:dyDescent="0.3">
      <c r="A154" s="304">
        <v>0</v>
      </c>
      <c r="B154" s="304">
        <v>39569166602</v>
      </c>
      <c r="C154" s="306" t="s">
        <v>448</v>
      </c>
      <c r="D154" s="307">
        <v>115094044887</v>
      </c>
      <c r="E154" s="307">
        <v>75524878285</v>
      </c>
      <c r="F154" s="316" t="s">
        <v>527</v>
      </c>
      <c r="G154" s="317">
        <f t="shared" si="2"/>
        <v>-75524878285</v>
      </c>
    </row>
    <row r="155" spans="1:7" ht="17.25" x14ac:dyDescent="0.3">
      <c r="A155" s="304"/>
      <c r="B155" s="304"/>
      <c r="C155" s="306" t="s">
        <v>449</v>
      </c>
      <c r="D155" s="307"/>
      <c r="E155" s="307"/>
      <c r="F155" s="316" t="s">
        <v>528</v>
      </c>
      <c r="G155" s="322">
        <f t="shared" si="2"/>
        <v>0</v>
      </c>
    </row>
    <row r="156" spans="1:7" ht="18.75" customHeight="1" x14ac:dyDescent="0.3">
      <c r="A156" s="304">
        <v>939169430924</v>
      </c>
      <c r="B156" s="304">
        <v>1473004050674</v>
      </c>
      <c r="C156" s="306" t="s">
        <v>450</v>
      </c>
      <c r="D156" s="307">
        <v>533834619750</v>
      </c>
      <c r="E156" s="307">
        <v>0</v>
      </c>
      <c r="F156" s="316" t="s">
        <v>528</v>
      </c>
      <c r="G156" s="322">
        <f t="shared" si="2"/>
        <v>939169430924</v>
      </c>
    </row>
    <row r="157" spans="1:7" ht="18.75" customHeight="1" x14ac:dyDescent="0.3">
      <c r="A157" s="304">
        <v>130354087380</v>
      </c>
      <c r="B157" s="304">
        <v>331467686200</v>
      </c>
      <c r="C157" s="306" t="s">
        <v>451</v>
      </c>
      <c r="D157" s="307">
        <v>201113598820</v>
      </c>
      <c r="E157" s="307">
        <v>0</v>
      </c>
      <c r="F157" s="316" t="s">
        <v>528</v>
      </c>
      <c r="G157" s="322">
        <f t="shared" si="2"/>
        <v>130354087380</v>
      </c>
    </row>
    <row r="158" spans="1:7" ht="17.25" x14ac:dyDescent="0.3">
      <c r="A158" s="304">
        <v>89310695070</v>
      </c>
      <c r="B158" s="304">
        <v>126357358660</v>
      </c>
      <c r="C158" s="306" t="s">
        <v>452</v>
      </c>
      <c r="D158" s="307">
        <v>37046663590</v>
      </c>
      <c r="E158" s="307">
        <v>0</v>
      </c>
      <c r="F158" s="316" t="s">
        <v>528</v>
      </c>
      <c r="G158" s="322">
        <f t="shared" si="2"/>
        <v>89310695070</v>
      </c>
    </row>
    <row r="159" spans="1:7" ht="17.25" x14ac:dyDescent="0.3">
      <c r="A159" s="304">
        <v>163366707474</v>
      </c>
      <c r="B159" s="304">
        <v>249009320285</v>
      </c>
      <c r="C159" s="306" t="s">
        <v>453</v>
      </c>
      <c r="D159" s="307">
        <v>85642612811</v>
      </c>
      <c r="E159" s="307">
        <v>0</v>
      </c>
      <c r="F159" s="316" t="s">
        <v>528</v>
      </c>
      <c r="G159" s="322">
        <f t="shared" si="2"/>
        <v>163366707474</v>
      </c>
    </row>
    <row r="160" spans="1:7" ht="17.25" x14ac:dyDescent="0.3">
      <c r="A160" s="304">
        <v>391905546</v>
      </c>
      <c r="B160" s="304">
        <v>457563600</v>
      </c>
      <c r="C160" s="306" t="s">
        <v>454</v>
      </c>
      <c r="D160" s="307">
        <v>65658054</v>
      </c>
      <c r="E160" s="307">
        <v>0</v>
      </c>
      <c r="F160" s="316" t="s">
        <v>528</v>
      </c>
      <c r="G160" s="322">
        <f t="shared" si="2"/>
        <v>391905546</v>
      </c>
    </row>
    <row r="161" spans="1:7" ht="17.25" x14ac:dyDescent="0.3">
      <c r="A161" s="304">
        <v>177733062942</v>
      </c>
      <c r="B161" s="304">
        <v>188958903525</v>
      </c>
      <c r="C161" s="306" t="s">
        <v>455</v>
      </c>
      <c r="D161" s="307">
        <v>11225840583</v>
      </c>
      <c r="E161" s="307">
        <v>0</v>
      </c>
      <c r="F161" s="316" t="s">
        <v>528</v>
      </c>
      <c r="G161" s="322">
        <f t="shared" si="2"/>
        <v>177733062942</v>
      </c>
    </row>
    <row r="162" spans="1:7" ht="17.25" x14ac:dyDescent="0.3">
      <c r="A162" s="304">
        <v>14629910886</v>
      </c>
      <c r="B162" s="304">
        <v>21235063828</v>
      </c>
      <c r="C162" s="306" t="s">
        <v>456</v>
      </c>
      <c r="D162" s="307">
        <v>6605152942</v>
      </c>
      <c r="E162" s="307">
        <v>0</v>
      </c>
      <c r="F162" s="316" t="s">
        <v>528</v>
      </c>
      <c r="G162" s="322">
        <f t="shared" si="2"/>
        <v>14629910886</v>
      </c>
    </row>
    <row r="163" spans="1:7" ht="17.25" x14ac:dyDescent="0.3">
      <c r="A163" s="304">
        <v>4202284391</v>
      </c>
      <c r="B163" s="304">
        <v>5538398536</v>
      </c>
      <c r="C163" s="306" t="s">
        <v>457</v>
      </c>
      <c r="D163" s="307">
        <v>1336114145</v>
      </c>
      <c r="E163" s="307">
        <v>0</v>
      </c>
      <c r="F163" s="316" t="s">
        <v>528</v>
      </c>
      <c r="G163" s="322">
        <f t="shared" si="2"/>
        <v>4202284391</v>
      </c>
    </row>
    <row r="164" spans="1:7" ht="17.25" x14ac:dyDescent="0.3">
      <c r="A164" s="304">
        <v>307175030</v>
      </c>
      <c r="B164" s="304">
        <v>341613546</v>
      </c>
      <c r="C164" s="306" t="s">
        <v>458</v>
      </c>
      <c r="D164" s="307">
        <v>34438516</v>
      </c>
      <c r="E164" s="307">
        <v>0</v>
      </c>
      <c r="F164" s="316" t="s">
        <v>528</v>
      </c>
      <c r="G164" s="322">
        <f t="shared" si="2"/>
        <v>307175030</v>
      </c>
    </row>
    <row r="165" spans="1:7" ht="17.25" x14ac:dyDescent="0.3">
      <c r="A165" s="304">
        <v>2058634362</v>
      </c>
      <c r="B165" s="304">
        <v>2327491965</v>
      </c>
      <c r="C165" s="306" t="s">
        <v>459</v>
      </c>
      <c r="D165" s="307">
        <v>268857603</v>
      </c>
      <c r="E165" s="307">
        <v>0</v>
      </c>
      <c r="F165" s="316" t="s">
        <v>528</v>
      </c>
      <c r="G165" s="322">
        <f t="shared" si="2"/>
        <v>2058634362</v>
      </c>
    </row>
    <row r="166" spans="1:7" ht="17.25" x14ac:dyDescent="0.3">
      <c r="A166" s="304">
        <v>375845754312</v>
      </c>
      <c r="B166" s="304">
        <v>449372626607</v>
      </c>
      <c r="C166" s="306" t="s">
        <v>460</v>
      </c>
      <c r="D166" s="307">
        <v>73526872295</v>
      </c>
      <c r="E166" s="307">
        <v>0</v>
      </c>
      <c r="F166" s="316" t="s">
        <v>528</v>
      </c>
      <c r="G166" s="322">
        <f t="shared" si="2"/>
        <v>375845754312</v>
      </c>
    </row>
    <row r="167" spans="1:7" ht="17.25" x14ac:dyDescent="0.3">
      <c r="A167" s="304">
        <v>1747374756</v>
      </c>
      <c r="B167" s="304">
        <v>2011937272</v>
      </c>
      <c r="C167" s="306" t="s">
        <v>461</v>
      </c>
      <c r="D167" s="307">
        <v>264562516</v>
      </c>
      <c r="E167" s="307">
        <v>0</v>
      </c>
      <c r="F167" s="316" t="s">
        <v>528</v>
      </c>
      <c r="G167" s="322">
        <f t="shared" si="2"/>
        <v>1747374756</v>
      </c>
    </row>
    <row r="168" spans="1:7" ht="17.25" x14ac:dyDescent="0.3">
      <c r="A168" s="304">
        <v>37639402675</v>
      </c>
      <c r="B168" s="304">
        <v>54078299266</v>
      </c>
      <c r="C168" s="306" t="s">
        <v>462</v>
      </c>
      <c r="D168" s="307">
        <v>16438896591</v>
      </c>
      <c r="E168" s="307">
        <v>0</v>
      </c>
      <c r="F168" s="316" t="s">
        <v>528</v>
      </c>
      <c r="G168" s="322">
        <f t="shared" si="2"/>
        <v>37639402675</v>
      </c>
    </row>
    <row r="169" spans="1:7" ht="17.25" x14ac:dyDescent="0.3">
      <c r="A169" s="304">
        <v>346298438</v>
      </c>
      <c r="B169" s="304">
        <v>429185133</v>
      </c>
      <c r="C169" s="306" t="s">
        <v>463</v>
      </c>
      <c r="D169" s="307">
        <v>82886695</v>
      </c>
      <c r="E169" s="307">
        <v>0</v>
      </c>
      <c r="F169" s="316" t="s">
        <v>528</v>
      </c>
      <c r="G169" s="322">
        <f t="shared" si="2"/>
        <v>346298438</v>
      </c>
    </row>
    <row r="170" spans="1:7" ht="17.25" x14ac:dyDescent="0.3">
      <c r="A170" s="304">
        <v>1144432203</v>
      </c>
      <c r="B170" s="304">
        <v>1248722825</v>
      </c>
      <c r="C170" s="306" t="s">
        <v>464</v>
      </c>
      <c r="D170" s="307">
        <v>104290622</v>
      </c>
      <c r="E170" s="307">
        <v>0</v>
      </c>
      <c r="F170" s="316" t="s">
        <v>528</v>
      </c>
      <c r="G170" s="322">
        <f t="shared" si="2"/>
        <v>1144432203</v>
      </c>
    </row>
    <row r="171" spans="1:7" ht="17.25" x14ac:dyDescent="0.3">
      <c r="A171" s="304">
        <v>295108020588</v>
      </c>
      <c r="B171" s="304">
        <v>534724006384</v>
      </c>
      <c r="C171" s="306" t="s">
        <v>465</v>
      </c>
      <c r="D171" s="307">
        <v>239615985796</v>
      </c>
      <c r="E171" s="307">
        <v>0</v>
      </c>
      <c r="F171" s="316" t="s">
        <v>528</v>
      </c>
      <c r="G171" s="322">
        <f t="shared" si="2"/>
        <v>295108020588</v>
      </c>
    </row>
    <row r="172" spans="1:7" ht="17.25" x14ac:dyDescent="0.3">
      <c r="A172" s="304">
        <v>354000</v>
      </c>
      <c r="B172" s="304">
        <v>354000</v>
      </c>
      <c r="C172" s="306" t="s">
        <v>466</v>
      </c>
      <c r="D172" s="307">
        <v>0</v>
      </c>
      <c r="E172" s="307">
        <v>0</v>
      </c>
      <c r="F172" s="316" t="s">
        <v>528</v>
      </c>
      <c r="G172" s="322">
        <f t="shared" si="2"/>
        <v>354000</v>
      </c>
    </row>
    <row r="173" spans="1:7" ht="17.25" x14ac:dyDescent="0.3">
      <c r="A173" s="304">
        <v>21590000</v>
      </c>
      <c r="B173" s="304">
        <v>21590000</v>
      </c>
      <c r="C173" s="306" t="s">
        <v>467</v>
      </c>
      <c r="D173" s="307">
        <v>0</v>
      </c>
      <c r="E173" s="307">
        <v>0</v>
      </c>
      <c r="F173" s="316" t="s">
        <v>528</v>
      </c>
      <c r="G173" s="322">
        <f t="shared" si="2"/>
        <v>21590000</v>
      </c>
    </row>
    <row r="174" spans="1:7" ht="17.25" x14ac:dyDescent="0.3">
      <c r="A174" s="304">
        <v>4784366917</v>
      </c>
      <c r="B174" s="304">
        <v>6624960266</v>
      </c>
      <c r="C174" s="306" t="s">
        <v>468</v>
      </c>
      <c r="D174" s="307">
        <v>1840593349</v>
      </c>
      <c r="E174" s="307">
        <v>0</v>
      </c>
      <c r="F174" s="316" t="s">
        <v>528</v>
      </c>
      <c r="G174" s="322">
        <f t="shared" si="2"/>
        <v>4784366917</v>
      </c>
    </row>
    <row r="175" spans="1:7" ht="17.25" x14ac:dyDescent="0.3">
      <c r="A175" s="304">
        <v>1886926</v>
      </c>
      <c r="B175" s="304">
        <v>3773852</v>
      </c>
      <c r="C175" s="306" t="s">
        <v>469</v>
      </c>
      <c r="D175" s="307">
        <v>1886926</v>
      </c>
      <c r="E175" s="307">
        <v>0</v>
      </c>
      <c r="F175" s="316" t="s">
        <v>528</v>
      </c>
      <c r="G175" s="322">
        <f t="shared" si="2"/>
        <v>1886926</v>
      </c>
    </row>
    <row r="176" spans="1:7" ht="17.25" x14ac:dyDescent="0.3">
      <c r="A176" s="304">
        <v>80644779</v>
      </c>
      <c r="B176" s="304">
        <v>81069079</v>
      </c>
      <c r="C176" s="306" t="s">
        <v>470</v>
      </c>
      <c r="D176" s="307">
        <v>424300</v>
      </c>
      <c r="E176" s="307">
        <v>0</v>
      </c>
      <c r="F176" s="316" t="s">
        <v>528</v>
      </c>
      <c r="G176" s="322">
        <f t="shared" si="2"/>
        <v>80644779</v>
      </c>
    </row>
    <row r="177" spans="1:7" ht="17.25" x14ac:dyDescent="0.3">
      <c r="A177" s="304">
        <v>1051059976</v>
      </c>
      <c r="B177" s="304">
        <v>2575427286</v>
      </c>
      <c r="C177" s="306" t="s">
        <v>471</v>
      </c>
      <c r="D177" s="307">
        <v>1524367310</v>
      </c>
      <c r="E177" s="307">
        <v>0</v>
      </c>
      <c r="F177" s="316" t="s">
        <v>528</v>
      </c>
      <c r="G177" s="322">
        <f t="shared" si="2"/>
        <v>1051059976</v>
      </c>
    </row>
    <row r="178" spans="1:7" ht="17.25" x14ac:dyDescent="0.3">
      <c r="A178" s="304">
        <v>41661459837</v>
      </c>
      <c r="B178" s="304">
        <v>51875875301</v>
      </c>
      <c r="C178" s="306" t="s">
        <v>472</v>
      </c>
      <c r="D178" s="307">
        <v>10214415464</v>
      </c>
      <c r="E178" s="307">
        <v>0</v>
      </c>
      <c r="F178" s="316" t="s">
        <v>528</v>
      </c>
      <c r="G178" s="322">
        <f t="shared" si="2"/>
        <v>41661459837</v>
      </c>
    </row>
    <row r="179" spans="1:7" ht="17.25" x14ac:dyDescent="0.3">
      <c r="A179" s="304">
        <v>0</v>
      </c>
      <c r="B179" s="304">
        <v>71</v>
      </c>
      <c r="C179" s="306" t="s">
        <v>473</v>
      </c>
      <c r="D179" s="307">
        <v>277921</v>
      </c>
      <c r="E179" s="307">
        <v>277850</v>
      </c>
      <c r="F179" s="316" t="s">
        <v>528</v>
      </c>
      <c r="G179" s="322">
        <f t="shared" si="2"/>
        <v>-277850</v>
      </c>
    </row>
    <row r="180" spans="1:7" ht="17.25" x14ac:dyDescent="0.3">
      <c r="A180" s="304">
        <v>17226490254</v>
      </c>
      <c r="B180" s="304">
        <v>26426348177</v>
      </c>
      <c r="C180" s="306" t="s">
        <v>474</v>
      </c>
      <c r="D180" s="307">
        <v>9199857923</v>
      </c>
      <c r="E180" s="307">
        <v>0</v>
      </c>
      <c r="F180" s="316" t="s">
        <v>528</v>
      </c>
      <c r="G180" s="322">
        <f t="shared" si="2"/>
        <v>17226490254</v>
      </c>
    </row>
    <row r="181" spans="1:7" ht="17.25" x14ac:dyDescent="0.3">
      <c r="A181" s="304">
        <v>801594348</v>
      </c>
      <c r="B181" s="304">
        <v>964228305</v>
      </c>
      <c r="C181" s="306" t="s">
        <v>475</v>
      </c>
      <c r="D181" s="307">
        <v>162633957</v>
      </c>
      <c r="E181" s="307">
        <v>0</v>
      </c>
      <c r="F181" s="316" t="s">
        <v>528</v>
      </c>
      <c r="G181" s="322">
        <f t="shared" si="2"/>
        <v>801594348</v>
      </c>
    </row>
    <row r="182" spans="1:7" ht="17.25" x14ac:dyDescent="0.3">
      <c r="A182" s="304">
        <v>0</v>
      </c>
      <c r="B182" s="304">
        <v>32400091667</v>
      </c>
      <c r="C182" s="306" t="s">
        <v>476</v>
      </c>
      <c r="D182" s="307">
        <v>32400091667</v>
      </c>
      <c r="E182" s="307">
        <v>0</v>
      </c>
      <c r="F182" s="316" t="s">
        <v>528</v>
      </c>
      <c r="G182" s="322">
        <f t="shared" si="2"/>
        <v>0</v>
      </c>
    </row>
    <row r="183" spans="1:7" ht="17.25" x14ac:dyDescent="0.3">
      <c r="A183" s="304">
        <v>0</v>
      </c>
      <c r="B183" s="304">
        <v>918821608624</v>
      </c>
      <c r="C183" s="306" t="s">
        <v>477</v>
      </c>
      <c r="D183" s="307">
        <v>918821608624</v>
      </c>
      <c r="E183" s="307">
        <v>0</v>
      </c>
      <c r="F183" s="316" t="s">
        <v>528</v>
      </c>
      <c r="G183" s="322">
        <f t="shared" si="2"/>
        <v>0</v>
      </c>
    </row>
    <row r="184" spans="1:7" ht="17.25" x14ac:dyDescent="0.3">
      <c r="A184" s="304"/>
      <c r="B184" s="304"/>
      <c r="C184" s="306" t="s">
        <v>478</v>
      </c>
      <c r="D184" s="307"/>
      <c r="E184" s="307"/>
      <c r="F184" s="316" t="s">
        <v>528</v>
      </c>
      <c r="G184" s="322">
        <f t="shared" si="2"/>
        <v>0</v>
      </c>
    </row>
    <row r="185" spans="1:7" ht="17.25" x14ac:dyDescent="0.3">
      <c r="A185" s="304">
        <v>40451855630</v>
      </c>
      <c r="B185" s="304">
        <v>40452218250</v>
      </c>
      <c r="C185" s="306" t="s">
        <v>479</v>
      </c>
      <c r="D185" s="307">
        <v>362620</v>
      </c>
      <c r="E185" s="307">
        <v>0</v>
      </c>
      <c r="F185" s="316" t="s">
        <v>528</v>
      </c>
      <c r="G185" s="322">
        <f t="shared" si="2"/>
        <v>40451855630</v>
      </c>
    </row>
    <row r="186" spans="1:7" ht="17.25" x14ac:dyDescent="0.3">
      <c r="A186" s="304">
        <v>4579250800</v>
      </c>
      <c r="B186" s="304">
        <v>5351981530</v>
      </c>
      <c r="C186" s="306" t="s">
        <v>451</v>
      </c>
      <c r="D186" s="307">
        <v>772730730</v>
      </c>
      <c r="E186" s="307">
        <v>0</v>
      </c>
      <c r="F186" s="316" t="s">
        <v>528</v>
      </c>
      <c r="G186" s="322">
        <f t="shared" si="2"/>
        <v>4579250800</v>
      </c>
    </row>
    <row r="187" spans="1:7" ht="17.25" x14ac:dyDescent="0.3">
      <c r="A187" s="304">
        <v>3626222338</v>
      </c>
      <c r="B187" s="304">
        <v>4019809860</v>
      </c>
      <c r="C187" s="306" t="s">
        <v>452</v>
      </c>
      <c r="D187" s="307">
        <v>393587522</v>
      </c>
      <c r="E187" s="307">
        <v>0</v>
      </c>
      <c r="F187" s="316" t="s">
        <v>528</v>
      </c>
      <c r="G187" s="322">
        <f t="shared" si="2"/>
        <v>3626222338</v>
      </c>
    </row>
    <row r="188" spans="1:7" ht="17.25" x14ac:dyDescent="0.3">
      <c r="A188" s="304">
        <v>8263017060</v>
      </c>
      <c r="B188" s="304">
        <v>8633460001</v>
      </c>
      <c r="C188" s="306" t="s">
        <v>453</v>
      </c>
      <c r="D188" s="307">
        <v>370442941</v>
      </c>
      <c r="E188" s="307">
        <v>0</v>
      </c>
      <c r="F188" s="316" t="s">
        <v>528</v>
      </c>
      <c r="G188" s="322">
        <f t="shared" si="2"/>
        <v>8263017060</v>
      </c>
    </row>
    <row r="189" spans="1:7" ht="17.25" x14ac:dyDescent="0.3">
      <c r="A189" s="304">
        <v>18693386</v>
      </c>
      <c r="B189" s="304">
        <v>18743386</v>
      </c>
      <c r="C189" s="306" t="s">
        <v>454</v>
      </c>
      <c r="D189" s="307">
        <v>50000</v>
      </c>
      <c r="E189" s="307">
        <v>0</v>
      </c>
      <c r="F189" s="316" t="s">
        <v>528</v>
      </c>
      <c r="G189" s="322">
        <f t="shared" si="2"/>
        <v>18693386</v>
      </c>
    </row>
    <row r="190" spans="1:7" ht="17.25" x14ac:dyDescent="0.3">
      <c r="A190" s="304">
        <v>12329967202</v>
      </c>
      <c r="B190" s="304">
        <v>12331347086</v>
      </c>
      <c r="C190" s="306" t="s">
        <v>455</v>
      </c>
      <c r="D190" s="307">
        <v>1379884</v>
      </c>
      <c r="E190" s="307">
        <v>0</v>
      </c>
      <c r="F190" s="316" t="s">
        <v>528</v>
      </c>
      <c r="G190" s="322">
        <f t="shared" si="2"/>
        <v>12329967202</v>
      </c>
    </row>
    <row r="191" spans="1:7" ht="17.25" x14ac:dyDescent="0.3">
      <c r="A191" s="304">
        <v>588497364</v>
      </c>
      <c r="B191" s="304">
        <v>594356133</v>
      </c>
      <c r="C191" s="306" t="s">
        <v>456</v>
      </c>
      <c r="D191" s="307">
        <v>5858769</v>
      </c>
      <c r="E191" s="307">
        <v>0</v>
      </c>
      <c r="F191" s="316" t="s">
        <v>528</v>
      </c>
      <c r="G191" s="322">
        <f t="shared" si="2"/>
        <v>588497364</v>
      </c>
    </row>
    <row r="192" spans="1:7" ht="17.25" x14ac:dyDescent="0.3">
      <c r="A192" s="304">
        <v>2325905155</v>
      </c>
      <c r="B192" s="304">
        <v>2326369409</v>
      </c>
      <c r="C192" s="306" t="s">
        <v>457</v>
      </c>
      <c r="D192" s="307">
        <v>464254</v>
      </c>
      <c r="E192" s="307">
        <v>0</v>
      </c>
      <c r="F192" s="316" t="s">
        <v>528</v>
      </c>
      <c r="G192" s="322">
        <f t="shared" si="2"/>
        <v>2325905155</v>
      </c>
    </row>
    <row r="193" spans="1:7" ht="17.25" x14ac:dyDescent="0.3">
      <c r="A193" s="304">
        <v>28000550</v>
      </c>
      <c r="B193" s="304">
        <v>28001230</v>
      </c>
      <c r="C193" s="306" t="s">
        <v>458</v>
      </c>
      <c r="D193" s="307">
        <v>680</v>
      </c>
      <c r="E193" s="307">
        <v>0</v>
      </c>
      <c r="F193" s="316" t="s">
        <v>528</v>
      </c>
      <c r="G193" s="322">
        <f t="shared" si="2"/>
        <v>28000550</v>
      </c>
    </row>
    <row r="194" spans="1:7" ht="17.25" x14ac:dyDescent="0.3">
      <c r="A194" s="304">
        <v>599091238</v>
      </c>
      <c r="B194" s="304">
        <v>599135181</v>
      </c>
      <c r="C194" s="306" t="s">
        <v>459</v>
      </c>
      <c r="D194" s="307">
        <v>43943</v>
      </c>
      <c r="E194" s="307">
        <v>0</v>
      </c>
      <c r="F194" s="316" t="s">
        <v>528</v>
      </c>
      <c r="G194" s="322">
        <f t="shared" si="2"/>
        <v>599091238</v>
      </c>
    </row>
    <row r="195" spans="1:7" ht="17.25" x14ac:dyDescent="0.3">
      <c r="A195" s="304">
        <v>1673807488</v>
      </c>
      <c r="B195" s="304">
        <v>1803612686</v>
      </c>
      <c r="C195" s="306" t="s">
        <v>480</v>
      </c>
      <c r="D195" s="307">
        <v>129805198</v>
      </c>
      <c r="E195" s="307">
        <v>0</v>
      </c>
      <c r="F195" s="316" t="s">
        <v>528</v>
      </c>
      <c r="G195" s="322">
        <f t="shared" si="2"/>
        <v>1673807488</v>
      </c>
    </row>
    <row r="196" spans="1:7" ht="17.25" x14ac:dyDescent="0.3">
      <c r="A196" s="304">
        <v>2968325</v>
      </c>
      <c r="B196" s="304">
        <v>3033397</v>
      </c>
      <c r="C196" s="306" t="s">
        <v>481</v>
      </c>
      <c r="D196" s="307">
        <v>65072</v>
      </c>
      <c r="E196" s="307">
        <v>0</v>
      </c>
      <c r="F196" s="316" t="s">
        <v>528</v>
      </c>
      <c r="G196" s="322">
        <f t="shared" si="2"/>
        <v>2968325</v>
      </c>
    </row>
    <row r="197" spans="1:7" ht="17.25" x14ac:dyDescent="0.3">
      <c r="A197" s="304">
        <v>1218416187</v>
      </c>
      <c r="B197" s="304">
        <v>1253844026</v>
      </c>
      <c r="C197" s="306" t="s">
        <v>464</v>
      </c>
      <c r="D197" s="307">
        <v>35427839</v>
      </c>
      <c r="E197" s="307">
        <v>0</v>
      </c>
      <c r="F197" s="316" t="s">
        <v>528</v>
      </c>
      <c r="G197" s="322">
        <f t="shared" si="2"/>
        <v>1218416187</v>
      </c>
    </row>
    <row r="198" spans="1:7" ht="17.25" x14ac:dyDescent="0.3">
      <c r="A198" s="304">
        <v>26710307654</v>
      </c>
      <c r="B198" s="304">
        <v>27706320088</v>
      </c>
      <c r="C198" s="306" t="s">
        <v>482</v>
      </c>
      <c r="D198" s="307">
        <v>996012434</v>
      </c>
      <c r="E198" s="307">
        <v>0</v>
      </c>
      <c r="F198" s="316" t="s">
        <v>528</v>
      </c>
      <c r="G198" s="322">
        <f t="shared" si="2"/>
        <v>26710307654</v>
      </c>
    </row>
    <row r="199" spans="1:7" ht="17.25" x14ac:dyDescent="0.3">
      <c r="A199" s="304">
        <v>1399840</v>
      </c>
      <c r="B199" s="304">
        <v>1399840</v>
      </c>
      <c r="C199" s="306" t="s">
        <v>483</v>
      </c>
      <c r="D199" s="307">
        <v>0</v>
      </c>
      <c r="E199" s="307">
        <v>0</v>
      </c>
      <c r="F199" s="316" t="s">
        <v>528</v>
      </c>
      <c r="G199" s="322">
        <f t="shared" si="2"/>
        <v>1399840</v>
      </c>
    </row>
    <row r="200" spans="1:7" ht="17.25" x14ac:dyDescent="0.3">
      <c r="A200" s="304">
        <v>148569491</v>
      </c>
      <c r="B200" s="304">
        <v>148785101</v>
      </c>
      <c r="C200" s="306" t="s">
        <v>468</v>
      </c>
      <c r="D200" s="307">
        <v>215610</v>
      </c>
      <c r="E200" s="307">
        <v>0</v>
      </c>
      <c r="F200" s="316" t="s">
        <v>528</v>
      </c>
      <c r="G200" s="322">
        <f t="shared" si="2"/>
        <v>148569491</v>
      </c>
    </row>
    <row r="201" spans="1:7" ht="17.25" x14ac:dyDescent="0.3">
      <c r="A201" s="304">
        <v>18555357</v>
      </c>
      <c r="B201" s="304">
        <v>18555357</v>
      </c>
      <c r="C201" s="306" t="s">
        <v>469</v>
      </c>
      <c r="D201" s="307">
        <v>0</v>
      </c>
      <c r="E201" s="307">
        <v>0</v>
      </c>
      <c r="F201" s="316" t="s">
        <v>528</v>
      </c>
      <c r="G201" s="322">
        <f t="shared" si="2"/>
        <v>18555357</v>
      </c>
    </row>
    <row r="202" spans="1:7" ht="17.25" x14ac:dyDescent="0.3">
      <c r="A202" s="304">
        <v>380053498</v>
      </c>
      <c r="B202" s="304">
        <v>380053498</v>
      </c>
      <c r="C202" s="306" t="s">
        <v>470</v>
      </c>
      <c r="D202" s="307">
        <v>0</v>
      </c>
      <c r="E202" s="307">
        <v>0</v>
      </c>
      <c r="F202" s="316" t="s">
        <v>528</v>
      </c>
      <c r="G202" s="322">
        <f t="shared" si="2"/>
        <v>380053498</v>
      </c>
    </row>
    <row r="203" spans="1:7" ht="17.25" x14ac:dyDescent="0.3">
      <c r="A203" s="304">
        <v>843247183</v>
      </c>
      <c r="B203" s="304">
        <v>843247183</v>
      </c>
      <c r="C203" s="306" t="s">
        <v>474</v>
      </c>
      <c r="D203" s="307">
        <v>0</v>
      </c>
      <c r="E203" s="307">
        <v>0</v>
      </c>
      <c r="F203" s="316" t="s">
        <v>528</v>
      </c>
      <c r="G203" s="322">
        <f t="shared" si="2"/>
        <v>843247183</v>
      </c>
    </row>
    <row r="204" spans="1:7" ht="17.25" x14ac:dyDescent="0.3">
      <c r="A204" s="304">
        <v>49885581</v>
      </c>
      <c r="B204" s="304">
        <v>49907071</v>
      </c>
      <c r="C204" s="306" t="s">
        <v>475</v>
      </c>
      <c r="D204" s="307">
        <v>21490</v>
      </c>
      <c r="E204" s="307">
        <v>0</v>
      </c>
      <c r="F204" s="316" t="s">
        <v>528</v>
      </c>
      <c r="G204" s="322">
        <f t="shared" si="2"/>
        <v>49885581</v>
      </c>
    </row>
    <row r="205" spans="1:7" ht="17.25" x14ac:dyDescent="0.3">
      <c r="A205" s="304">
        <v>0</v>
      </c>
      <c r="B205" s="304">
        <v>1688482649</v>
      </c>
      <c r="C205" s="306" t="s">
        <v>484</v>
      </c>
      <c r="D205" s="307">
        <v>1688482649</v>
      </c>
      <c r="E205" s="307">
        <v>0</v>
      </c>
      <c r="F205" s="316" t="s">
        <v>528</v>
      </c>
      <c r="G205" s="322">
        <f t="shared" si="2"/>
        <v>0</v>
      </c>
    </row>
    <row r="206" spans="1:7" ht="17.25" x14ac:dyDescent="0.3">
      <c r="A206" s="304">
        <v>0</v>
      </c>
      <c r="B206" s="304">
        <v>4695066645</v>
      </c>
      <c r="C206" s="306" t="s">
        <v>485</v>
      </c>
      <c r="D206" s="307">
        <v>4695066645</v>
      </c>
      <c r="E206" s="307">
        <v>0</v>
      </c>
      <c r="F206" s="316" t="s">
        <v>528</v>
      </c>
      <c r="G206" s="322">
        <f t="shared" si="2"/>
        <v>0</v>
      </c>
    </row>
    <row r="207" spans="1:7" ht="17.25" x14ac:dyDescent="0.3">
      <c r="A207" s="304">
        <v>0</v>
      </c>
      <c r="B207" s="304">
        <v>3643020</v>
      </c>
      <c r="C207" s="306" t="s">
        <v>486</v>
      </c>
      <c r="D207" s="307">
        <v>3643020</v>
      </c>
      <c r="E207" s="307">
        <v>0</v>
      </c>
      <c r="F207" s="316" t="s">
        <v>528</v>
      </c>
      <c r="G207" s="322">
        <f t="shared" si="2"/>
        <v>0</v>
      </c>
    </row>
    <row r="208" spans="1:7" ht="17.25" x14ac:dyDescent="0.3">
      <c r="A208" s="304">
        <v>2792092</v>
      </c>
      <c r="B208" s="304">
        <v>78669722</v>
      </c>
      <c r="C208" s="306" t="s">
        <v>487</v>
      </c>
      <c r="D208" s="307">
        <v>78669722</v>
      </c>
      <c r="E208" s="307">
        <v>0</v>
      </c>
      <c r="F208" s="316" t="s">
        <v>528</v>
      </c>
      <c r="G208" s="322">
        <f t="shared" si="2"/>
        <v>2792092</v>
      </c>
    </row>
    <row r="209" spans="1:7" ht="17.25" x14ac:dyDescent="0.3">
      <c r="A209" s="304">
        <v>0</v>
      </c>
      <c r="B209" s="304">
        <v>0</v>
      </c>
      <c r="C209" s="306" t="s">
        <v>488</v>
      </c>
      <c r="D209" s="307">
        <v>2792092</v>
      </c>
      <c r="E209" s="307">
        <v>2792092</v>
      </c>
      <c r="F209" s="316" t="s">
        <v>528</v>
      </c>
      <c r="G209" s="322">
        <f t="shared" si="2"/>
        <v>-2792092</v>
      </c>
    </row>
    <row r="210" spans="1:7" ht="17.25" x14ac:dyDescent="0.3">
      <c r="A210" s="304">
        <v>0</v>
      </c>
      <c r="B210" s="304">
        <v>268268243</v>
      </c>
      <c r="C210" s="306" t="s">
        <v>489</v>
      </c>
      <c r="D210" s="307">
        <v>268268243</v>
      </c>
      <c r="E210" s="307">
        <v>0</v>
      </c>
      <c r="F210" s="316" t="s">
        <v>528</v>
      </c>
      <c r="G210" s="322">
        <f t="shared" si="2"/>
        <v>0</v>
      </c>
    </row>
    <row r="211" spans="1:7" s="323" customFormat="1" ht="17.25" x14ac:dyDescent="0.3">
      <c r="A211" s="304">
        <v>10579104</v>
      </c>
      <c r="B211" s="304">
        <v>1029642914</v>
      </c>
      <c r="C211" s="306" t="s">
        <v>490</v>
      </c>
      <c r="D211" s="307">
        <v>1019063810</v>
      </c>
      <c r="E211" s="307">
        <v>0</v>
      </c>
      <c r="F211" s="316" t="s">
        <v>528</v>
      </c>
      <c r="G211" s="322">
        <f t="shared" ref="G211:G267" si="3">A211-E211</f>
        <v>10579104</v>
      </c>
    </row>
    <row r="212" spans="1:7" s="323" customFormat="1" ht="17.25" x14ac:dyDescent="0.3">
      <c r="A212" s="304">
        <v>0</v>
      </c>
      <c r="B212" s="304">
        <v>7176048</v>
      </c>
      <c r="C212" s="306" t="s">
        <v>491</v>
      </c>
      <c r="D212" s="307">
        <v>7176048</v>
      </c>
      <c r="E212" s="307">
        <v>0</v>
      </c>
      <c r="F212" s="316" t="s">
        <v>528</v>
      </c>
      <c r="G212" s="322">
        <f t="shared" si="3"/>
        <v>0</v>
      </c>
    </row>
    <row r="213" spans="1:7" ht="17.25" x14ac:dyDescent="0.3">
      <c r="A213" s="304">
        <v>0</v>
      </c>
      <c r="B213" s="304">
        <v>0</v>
      </c>
      <c r="C213" s="306" t="s">
        <v>492</v>
      </c>
      <c r="D213" s="307">
        <v>10579104</v>
      </c>
      <c r="E213" s="307">
        <v>10579104</v>
      </c>
      <c r="F213" s="316" t="s">
        <v>528</v>
      </c>
      <c r="G213" s="322">
        <f t="shared" si="3"/>
        <v>-10579104</v>
      </c>
    </row>
    <row r="214" spans="1:7" ht="17.25" x14ac:dyDescent="0.3">
      <c r="A214" s="304">
        <v>0</v>
      </c>
      <c r="B214" s="304">
        <v>2293307</v>
      </c>
      <c r="C214" s="306" t="s">
        <v>493</v>
      </c>
      <c r="D214" s="307">
        <v>2293307</v>
      </c>
      <c r="E214" s="307">
        <v>0</v>
      </c>
      <c r="F214" s="316" t="s">
        <v>528</v>
      </c>
      <c r="G214" s="322">
        <f t="shared" si="3"/>
        <v>0</v>
      </c>
    </row>
    <row r="215" spans="1:7" ht="17.25" x14ac:dyDescent="0.3">
      <c r="A215" s="304">
        <v>75141273</v>
      </c>
      <c r="B215" s="304">
        <v>359050620</v>
      </c>
      <c r="C215" s="306" t="s">
        <v>494</v>
      </c>
      <c r="D215" s="307">
        <v>283909347</v>
      </c>
      <c r="E215" s="307">
        <v>0</v>
      </c>
      <c r="F215" s="316" t="s">
        <v>528</v>
      </c>
      <c r="G215" s="322">
        <f t="shared" si="3"/>
        <v>75141273</v>
      </c>
    </row>
    <row r="216" spans="1:7" ht="17.25" x14ac:dyDescent="0.3">
      <c r="A216" s="304">
        <v>0</v>
      </c>
      <c r="B216" s="304">
        <v>0</v>
      </c>
      <c r="C216" s="306" t="s">
        <v>495</v>
      </c>
      <c r="D216" s="307">
        <v>75141273</v>
      </c>
      <c r="E216" s="307">
        <v>75141273</v>
      </c>
      <c r="F216" s="316" t="s">
        <v>528</v>
      </c>
      <c r="G216" s="322">
        <f t="shared" si="3"/>
        <v>-75141273</v>
      </c>
    </row>
    <row r="217" spans="1:7" ht="17.25" x14ac:dyDescent="0.3">
      <c r="A217" s="304">
        <v>0</v>
      </c>
      <c r="B217" s="315">
        <v>40269484</v>
      </c>
      <c r="C217" s="306" t="s">
        <v>496</v>
      </c>
      <c r="D217" s="307">
        <v>40269484</v>
      </c>
      <c r="E217" s="307">
        <v>0</v>
      </c>
      <c r="F217" s="316" t="s">
        <v>528</v>
      </c>
      <c r="G217" s="322">
        <f t="shared" si="3"/>
        <v>0</v>
      </c>
    </row>
    <row r="218" spans="1:7" ht="17.25" x14ac:dyDescent="0.3">
      <c r="A218" s="304"/>
      <c r="B218" s="307"/>
      <c r="C218" s="306" t="s">
        <v>497</v>
      </c>
      <c r="D218" s="307"/>
      <c r="E218" s="307"/>
      <c r="F218" s="316" t="s">
        <v>528</v>
      </c>
      <c r="G218" s="322">
        <f t="shared" si="3"/>
        <v>0</v>
      </c>
    </row>
    <row r="219" spans="1:7" ht="17.25" x14ac:dyDescent="0.3">
      <c r="A219" s="304">
        <v>54488580170</v>
      </c>
      <c r="B219" s="315">
        <v>59045466830</v>
      </c>
      <c r="C219" s="306" t="s">
        <v>479</v>
      </c>
      <c r="D219" s="307">
        <v>4556886660</v>
      </c>
      <c r="E219" s="307">
        <v>0</v>
      </c>
      <c r="F219" s="316" t="s">
        <v>528</v>
      </c>
      <c r="G219" s="322">
        <f t="shared" si="3"/>
        <v>54488580170</v>
      </c>
    </row>
    <row r="220" spans="1:7" ht="17.25" x14ac:dyDescent="0.3">
      <c r="A220" s="304">
        <v>7822092920</v>
      </c>
      <c r="B220" s="315">
        <v>13876154760</v>
      </c>
      <c r="C220" s="306" t="s">
        <v>451</v>
      </c>
      <c r="D220" s="307">
        <v>6054061840</v>
      </c>
      <c r="E220" s="307">
        <v>0</v>
      </c>
      <c r="F220" s="316" t="s">
        <v>528</v>
      </c>
      <c r="G220" s="322">
        <f t="shared" si="3"/>
        <v>7822092920</v>
      </c>
    </row>
    <row r="221" spans="1:7" ht="17.25" x14ac:dyDescent="0.3">
      <c r="A221" s="304">
        <v>5595372590</v>
      </c>
      <c r="B221" s="315">
        <v>7203430130</v>
      </c>
      <c r="C221" s="306" t="s">
        <v>452</v>
      </c>
      <c r="D221" s="307">
        <v>1608057540</v>
      </c>
      <c r="E221" s="307">
        <v>0</v>
      </c>
      <c r="F221" s="316" t="s">
        <v>528</v>
      </c>
      <c r="G221" s="322">
        <f t="shared" si="3"/>
        <v>5595372590</v>
      </c>
    </row>
    <row r="222" spans="1:7" ht="17.25" x14ac:dyDescent="0.3">
      <c r="A222" s="304">
        <v>9866952841</v>
      </c>
      <c r="B222" s="315">
        <v>11462361936</v>
      </c>
      <c r="C222" s="306" t="s">
        <v>453</v>
      </c>
      <c r="D222" s="307">
        <v>1595409095</v>
      </c>
      <c r="E222" s="307">
        <v>0</v>
      </c>
      <c r="F222" s="316" t="s">
        <v>528</v>
      </c>
      <c r="G222" s="322">
        <f t="shared" si="3"/>
        <v>9866952841</v>
      </c>
    </row>
    <row r="223" spans="1:7" ht="17.25" x14ac:dyDescent="0.3">
      <c r="A223" s="304">
        <v>45259143</v>
      </c>
      <c r="B223" s="315">
        <v>46059702</v>
      </c>
      <c r="C223" s="306" t="s">
        <v>454</v>
      </c>
      <c r="D223" s="307">
        <v>800559</v>
      </c>
      <c r="E223" s="307">
        <v>0</v>
      </c>
      <c r="F223" s="316" t="s">
        <v>528</v>
      </c>
      <c r="G223" s="322">
        <f t="shared" si="3"/>
        <v>45259143</v>
      </c>
    </row>
    <row r="224" spans="1:7" ht="17.25" x14ac:dyDescent="0.3">
      <c r="A224" s="304">
        <v>197226294</v>
      </c>
      <c r="B224" s="315">
        <v>197869361</v>
      </c>
      <c r="C224" s="306" t="s">
        <v>455</v>
      </c>
      <c r="D224" s="307">
        <v>643067</v>
      </c>
      <c r="E224" s="307">
        <v>0</v>
      </c>
      <c r="F224" s="316" t="s">
        <v>528</v>
      </c>
      <c r="G224" s="322">
        <f t="shared" si="3"/>
        <v>197226294</v>
      </c>
    </row>
    <row r="225" spans="1:7" ht="17.25" x14ac:dyDescent="0.3">
      <c r="A225" s="304">
        <v>1065812937</v>
      </c>
      <c r="B225" s="315">
        <v>1166217679</v>
      </c>
      <c r="C225" s="306" t="s">
        <v>456</v>
      </c>
      <c r="D225" s="307">
        <v>100404742</v>
      </c>
      <c r="E225" s="307">
        <v>0</v>
      </c>
      <c r="F225" s="316" t="s">
        <v>528</v>
      </c>
      <c r="G225" s="322">
        <f t="shared" si="3"/>
        <v>1065812937</v>
      </c>
    </row>
    <row r="226" spans="1:7" ht="17.25" x14ac:dyDescent="0.3">
      <c r="A226" s="304">
        <v>181084071</v>
      </c>
      <c r="B226" s="315">
        <v>191756910</v>
      </c>
      <c r="C226" s="306" t="s">
        <v>457</v>
      </c>
      <c r="D226" s="307">
        <v>10672839</v>
      </c>
      <c r="E226" s="307">
        <v>0</v>
      </c>
      <c r="F226" s="316" t="s">
        <v>528</v>
      </c>
      <c r="G226" s="322">
        <f t="shared" si="3"/>
        <v>181084071</v>
      </c>
    </row>
    <row r="227" spans="1:7" ht="17.25" x14ac:dyDescent="0.3">
      <c r="A227" s="304">
        <v>243337380</v>
      </c>
      <c r="B227" s="315">
        <v>244938233</v>
      </c>
      <c r="C227" s="306" t="s">
        <v>458</v>
      </c>
      <c r="D227" s="307">
        <v>1600853</v>
      </c>
      <c r="E227" s="307">
        <v>0</v>
      </c>
      <c r="F227" s="316" t="s">
        <v>528</v>
      </c>
      <c r="G227" s="322">
        <f t="shared" si="3"/>
        <v>243337380</v>
      </c>
    </row>
    <row r="228" spans="1:7" ht="17.25" x14ac:dyDescent="0.3">
      <c r="A228" s="304">
        <v>118132647</v>
      </c>
      <c r="B228" s="315">
        <v>118660643</v>
      </c>
      <c r="C228" s="306" t="s">
        <v>459</v>
      </c>
      <c r="D228" s="307">
        <v>527996</v>
      </c>
      <c r="E228" s="307">
        <v>0</v>
      </c>
      <c r="F228" s="316" t="s">
        <v>528</v>
      </c>
      <c r="G228" s="322">
        <f t="shared" si="3"/>
        <v>118132647</v>
      </c>
    </row>
    <row r="229" spans="1:7" ht="17.25" x14ac:dyDescent="0.3">
      <c r="A229" s="304">
        <v>4526402286</v>
      </c>
      <c r="B229" s="315">
        <v>5038567692</v>
      </c>
      <c r="C229" s="306" t="s">
        <v>460</v>
      </c>
      <c r="D229" s="307">
        <v>512165406</v>
      </c>
      <c r="E229" s="307">
        <v>0</v>
      </c>
      <c r="F229" s="316" t="s">
        <v>528</v>
      </c>
      <c r="G229" s="322">
        <f t="shared" si="3"/>
        <v>4526402286</v>
      </c>
    </row>
    <row r="230" spans="1:7" ht="17.25" x14ac:dyDescent="0.3">
      <c r="A230" s="304">
        <v>2912916035</v>
      </c>
      <c r="B230" s="315">
        <v>2940764205</v>
      </c>
      <c r="C230" s="306" t="s">
        <v>461</v>
      </c>
      <c r="D230" s="307">
        <v>27848170</v>
      </c>
      <c r="E230" s="307">
        <v>0</v>
      </c>
      <c r="F230" s="316" t="s">
        <v>528</v>
      </c>
      <c r="G230" s="322">
        <f t="shared" si="3"/>
        <v>2912916035</v>
      </c>
    </row>
    <row r="231" spans="1:7" ht="17.25" x14ac:dyDescent="0.3">
      <c r="A231" s="304">
        <v>228352137</v>
      </c>
      <c r="B231" s="315">
        <v>557683477</v>
      </c>
      <c r="C231" s="306" t="s">
        <v>462</v>
      </c>
      <c r="D231" s="307">
        <v>329331340</v>
      </c>
      <c r="E231" s="307">
        <v>0</v>
      </c>
      <c r="F231" s="316" t="s">
        <v>528</v>
      </c>
      <c r="G231" s="322">
        <f t="shared" si="3"/>
        <v>228352137</v>
      </c>
    </row>
    <row r="232" spans="1:7" ht="17.25" x14ac:dyDescent="0.3">
      <c r="A232" s="304">
        <v>11315977</v>
      </c>
      <c r="B232" s="315">
        <v>11345347</v>
      </c>
      <c r="C232" s="306" t="s">
        <v>463</v>
      </c>
      <c r="D232" s="307">
        <v>29370</v>
      </c>
      <c r="E232" s="307">
        <v>0</v>
      </c>
      <c r="F232" s="316" t="s">
        <v>528</v>
      </c>
      <c r="G232" s="322">
        <f t="shared" si="3"/>
        <v>11315977</v>
      </c>
    </row>
    <row r="233" spans="1:7" ht="17.25" x14ac:dyDescent="0.3">
      <c r="A233" s="304">
        <v>10175482</v>
      </c>
      <c r="B233" s="315">
        <v>10406022</v>
      </c>
      <c r="C233" s="306" t="s">
        <v>464</v>
      </c>
      <c r="D233" s="307">
        <v>230540</v>
      </c>
      <c r="E233" s="307">
        <v>0</v>
      </c>
      <c r="F233" s="316" t="s">
        <v>528</v>
      </c>
      <c r="G233" s="322">
        <f t="shared" si="3"/>
        <v>10175482</v>
      </c>
    </row>
    <row r="234" spans="1:7" ht="17.25" x14ac:dyDescent="0.3">
      <c r="A234" s="304">
        <v>10497136750</v>
      </c>
      <c r="B234" s="315">
        <v>11423074826</v>
      </c>
      <c r="C234" s="306" t="s">
        <v>465</v>
      </c>
      <c r="D234" s="307">
        <v>925938076</v>
      </c>
      <c r="E234" s="307">
        <v>0</v>
      </c>
      <c r="F234" s="316" t="s">
        <v>528</v>
      </c>
      <c r="G234" s="322">
        <f t="shared" si="3"/>
        <v>10497136750</v>
      </c>
    </row>
    <row r="235" spans="1:7" ht="17.25" x14ac:dyDescent="0.3">
      <c r="A235" s="304">
        <v>77285276</v>
      </c>
      <c r="B235" s="315">
        <v>81766418</v>
      </c>
      <c r="C235" s="306" t="s">
        <v>483</v>
      </c>
      <c r="D235" s="307">
        <v>4481142</v>
      </c>
      <c r="E235" s="307">
        <v>0</v>
      </c>
      <c r="F235" s="316" t="s">
        <v>528</v>
      </c>
      <c r="G235" s="322">
        <f t="shared" si="3"/>
        <v>77285276</v>
      </c>
    </row>
    <row r="236" spans="1:7" ht="17.25" x14ac:dyDescent="0.3">
      <c r="A236" s="304">
        <v>282101161</v>
      </c>
      <c r="B236" s="315">
        <v>302502257</v>
      </c>
      <c r="C236" s="306" t="s">
        <v>498</v>
      </c>
      <c r="D236" s="307">
        <v>20401096</v>
      </c>
      <c r="E236" s="307">
        <v>0</v>
      </c>
      <c r="F236" s="316" t="s">
        <v>528</v>
      </c>
      <c r="G236" s="322">
        <f t="shared" si="3"/>
        <v>282101161</v>
      </c>
    </row>
    <row r="237" spans="1:7" ht="17.25" x14ac:dyDescent="0.3">
      <c r="A237" s="304">
        <v>365623521</v>
      </c>
      <c r="B237" s="315">
        <v>368162538</v>
      </c>
      <c r="C237" s="306" t="s">
        <v>468</v>
      </c>
      <c r="D237" s="307">
        <v>2539017</v>
      </c>
      <c r="E237" s="307">
        <v>0</v>
      </c>
      <c r="F237" s="316" t="s">
        <v>528</v>
      </c>
      <c r="G237" s="322">
        <f t="shared" si="3"/>
        <v>365623521</v>
      </c>
    </row>
    <row r="238" spans="1:7" ht="17.25" x14ac:dyDescent="0.3">
      <c r="A238" s="304">
        <v>1333085885</v>
      </c>
      <c r="B238" s="315">
        <v>1994895845</v>
      </c>
      <c r="C238" s="306" t="s">
        <v>499</v>
      </c>
      <c r="D238" s="307">
        <v>661809960</v>
      </c>
      <c r="E238" s="307">
        <v>0</v>
      </c>
      <c r="F238" s="316" t="s">
        <v>528</v>
      </c>
      <c r="G238" s="322">
        <f t="shared" si="3"/>
        <v>1333085885</v>
      </c>
    </row>
    <row r="239" spans="1:7" ht="17.25" x14ac:dyDescent="0.3">
      <c r="A239" s="304">
        <v>795352198</v>
      </c>
      <c r="B239" s="315">
        <v>803637680</v>
      </c>
      <c r="C239" s="306" t="s">
        <v>500</v>
      </c>
      <c r="D239" s="307">
        <v>8285482</v>
      </c>
      <c r="E239" s="307">
        <v>0</v>
      </c>
      <c r="F239" s="316" t="s">
        <v>528</v>
      </c>
      <c r="G239" s="322">
        <f t="shared" si="3"/>
        <v>795352198</v>
      </c>
    </row>
    <row r="240" spans="1:7" ht="17.25" x14ac:dyDescent="0.3">
      <c r="A240" s="304">
        <v>56524080612</v>
      </c>
      <c r="B240" s="315">
        <v>81119303410</v>
      </c>
      <c r="C240" s="306" t="s">
        <v>470</v>
      </c>
      <c r="D240" s="307">
        <v>24595222798</v>
      </c>
      <c r="E240" s="307">
        <v>0</v>
      </c>
      <c r="F240" s="316" t="s">
        <v>528</v>
      </c>
      <c r="G240" s="322">
        <f t="shared" si="3"/>
        <v>56524080612</v>
      </c>
    </row>
    <row r="241" spans="1:7" ht="17.25" x14ac:dyDescent="0.3">
      <c r="A241" s="304">
        <v>178434457</v>
      </c>
      <c r="B241" s="315">
        <v>209776507</v>
      </c>
      <c r="C241" s="306" t="s">
        <v>471</v>
      </c>
      <c r="D241" s="307">
        <v>31342050</v>
      </c>
      <c r="E241" s="307">
        <v>0</v>
      </c>
      <c r="F241" s="316" t="s">
        <v>528</v>
      </c>
      <c r="G241" s="322">
        <f t="shared" si="3"/>
        <v>178434457</v>
      </c>
    </row>
    <row r="242" spans="1:7" ht="17.25" x14ac:dyDescent="0.3">
      <c r="A242" s="304">
        <v>6678199452</v>
      </c>
      <c r="B242" s="315">
        <v>13374537405</v>
      </c>
      <c r="C242" s="306" t="s">
        <v>501</v>
      </c>
      <c r="D242" s="307">
        <v>6696337953</v>
      </c>
      <c r="E242" s="307">
        <v>0</v>
      </c>
      <c r="F242" s="316" t="s">
        <v>528</v>
      </c>
      <c r="G242" s="322">
        <f t="shared" si="3"/>
        <v>6678199452</v>
      </c>
    </row>
    <row r="243" spans="1:7" ht="17.25" x14ac:dyDescent="0.3">
      <c r="A243" s="304">
        <v>473278507</v>
      </c>
      <c r="B243" s="315">
        <v>473844547</v>
      </c>
      <c r="C243" s="306" t="s">
        <v>474</v>
      </c>
      <c r="D243" s="307">
        <v>566040</v>
      </c>
      <c r="E243" s="307">
        <v>0</v>
      </c>
      <c r="F243" s="316" t="s">
        <v>528</v>
      </c>
      <c r="G243" s="322">
        <f t="shared" si="3"/>
        <v>473278507</v>
      </c>
    </row>
    <row r="244" spans="1:7" ht="17.25" x14ac:dyDescent="0.3">
      <c r="A244" s="304">
        <v>279375981</v>
      </c>
      <c r="B244" s="315">
        <v>296520352</v>
      </c>
      <c r="C244" s="306" t="s">
        <v>475</v>
      </c>
      <c r="D244" s="307">
        <v>17144371</v>
      </c>
      <c r="E244" s="307">
        <v>0</v>
      </c>
      <c r="F244" s="316" t="s">
        <v>528</v>
      </c>
      <c r="G244" s="322">
        <f t="shared" si="3"/>
        <v>279375981</v>
      </c>
    </row>
    <row r="245" spans="1:7" ht="17.25" x14ac:dyDescent="0.3">
      <c r="A245" s="304">
        <v>0</v>
      </c>
      <c r="B245" s="315">
        <v>79172290</v>
      </c>
      <c r="C245" s="306" t="s">
        <v>484</v>
      </c>
      <c r="D245" s="307">
        <v>79172290</v>
      </c>
      <c r="E245" s="307">
        <v>0</v>
      </c>
      <c r="F245" s="316" t="s">
        <v>528</v>
      </c>
      <c r="G245" s="322">
        <f t="shared" si="3"/>
        <v>0</v>
      </c>
    </row>
    <row r="246" spans="1:7" ht="17.25" x14ac:dyDescent="0.3">
      <c r="A246" s="304">
        <v>0</v>
      </c>
      <c r="B246" s="315">
        <v>5378675672</v>
      </c>
      <c r="C246" s="306" t="s">
        <v>502</v>
      </c>
      <c r="D246" s="307">
        <v>7515172723</v>
      </c>
      <c r="E246" s="307">
        <v>2136497051</v>
      </c>
      <c r="F246" s="316" t="s">
        <v>527</v>
      </c>
      <c r="G246" s="322">
        <f t="shared" si="3"/>
        <v>-2136497051</v>
      </c>
    </row>
    <row r="247" spans="1:7" ht="17.25" x14ac:dyDescent="0.3">
      <c r="A247" s="304">
        <v>0</v>
      </c>
      <c r="B247" s="315">
        <v>11751707312</v>
      </c>
      <c r="C247" s="306" t="s">
        <v>503</v>
      </c>
      <c r="D247" s="307">
        <v>14280747611</v>
      </c>
      <c r="E247" s="307">
        <v>2529040299</v>
      </c>
      <c r="F247" s="316" t="s">
        <v>527</v>
      </c>
      <c r="G247" s="322">
        <f t="shared" si="3"/>
        <v>-2529040299</v>
      </c>
    </row>
    <row r="248" spans="1:7" ht="17.25" x14ac:dyDescent="0.3">
      <c r="A248" s="304">
        <v>0</v>
      </c>
      <c r="B248" s="315">
        <v>19946258594</v>
      </c>
      <c r="C248" s="306" t="s">
        <v>504</v>
      </c>
      <c r="D248" s="307">
        <v>30233157969</v>
      </c>
      <c r="E248" s="307">
        <v>10286899375</v>
      </c>
      <c r="F248" s="316" t="s">
        <v>527</v>
      </c>
      <c r="G248" s="322">
        <f t="shared" si="3"/>
        <v>-10286899375</v>
      </c>
    </row>
    <row r="249" spans="1:7" ht="17.25" x14ac:dyDescent="0.3">
      <c r="A249" s="304">
        <v>0</v>
      </c>
      <c r="B249" s="315">
        <v>2263952222</v>
      </c>
      <c r="C249" s="306" t="s">
        <v>505</v>
      </c>
      <c r="D249" s="307">
        <v>3042173933</v>
      </c>
      <c r="E249" s="307">
        <v>778221711</v>
      </c>
      <c r="F249" s="316" t="s">
        <v>527</v>
      </c>
      <c r="G249" s="322">
        <f t="shared" si="3"/>
        <v>-778221711</v>
      </c>
    </row>
    <row r="250" spans="1:7" ht="17.25" x14ac:dyDescent="0.3">
      <c r="A250" s="304">
        <v>0</v>
      </c>
      <c r="B250" s="315">
        <v>9520182517</v>
      </c>
      <c r="C250" s="306" t="s">
        <v>506</v>
      </c>
      <c r="D250" s="307">
        <v>12172115807</v>
      </c>
      <c r="E250" s="307">
        <v>2651933290</v>
      </c>
      <c r="F250" s="316" t="s">
        <v>527</v>
      </c>
      <c r="G250" s="322">
        <f t="shared" si="3"/>
        <v>-2651933290</v>
      </c>
    </row>
    <row r="251" spans="1:7" ht="17.25" x14ac:dyDescent="0.3">
      <c r="A251" s="304">
        <v>0</v>
      </c>
      <c r="B251" s="315">
        <v>466950000</v>
      </c>
      <c r="C251" s="306" t="s">
        <v>507</v>
      </c>
      <c r="D251" s="307">
        <v>948601000</v>
      </c>
      <c r="E251" s="307">
        <v>481651000</v>
      </c>
      <c r="F251" s="316" t="s">
        <v>527</v>
      </c>
      <c r="G251" s="322">
        <f t="shared" si="3"/>
        <v>-481651000</v>
      </c>
    </row>
    <row r="252" spans="1:7" ht="17.25" x14ac:dyDescent="0.3">
      <c r="A252" s="304">
        <v>0</v>
      </c>
      <c r="B252" s="315">
        <v>147319458278</v>
      </c>
      <c r="C252" s="306" t="s">
        <v>508</v>
      </c>
      <c r="D252" s="307">
        <v>147319458278</v>
      </c>
      <c r="E252" s="307">
        <v>0</v>
      </c>
      <c r="F252" s="316" t="s">
        <v>527</v>
      </c>
      <c r="G252" s="322">
        <f t="shared" si="3"/>
        <v>0</v>
      </c>
    </row>
    <row r="253" spans="1:7" ht="17.25" x14ac:dyDescent="0.3">
      <c r="A253" s="304">
        <v>0</v>
      </c>
      <c r="B253" s="315">
        <v>28064061156</v>
      </c>
      <c r="C253" s="306" t="s">
        <v>509</v>
      </c>
      <c r="D253" s="307">
        <v>40569069423</v>
      </c>
      <c r="E253" s="307">
        <v>12505008267</v>
      </c>
      <c r="F253" s="316" t="s">
        <v>527</v>
      </c>
      <c r="G253" s="322">
        <f t="shared" si="3"/>
        <v>-12505008267</v>
      </c>
    </row>
    <row r="254" spans="1:7" ht="17.25" x14ac:dyDescent="0.3">
      <c r="A254" s="304">
        <v>0</v>
      </c>
      <c r="B254" s="315">
        <v>29305040404</v>
      </c>
      <c r="C254" s="306" t="s">
        <v>510</v>
      </c>
      <c r="D254" s="307">
        <v>46495513037</v>
      </c>
      <c r="E254" s="307">
        <v>17190472633</v>
      </c>
      <c r="F254" s="316" t="s">
        <v>527</v>
      </c>
      <c r="G254" s="322">
        <f t="shared" si="3"/>
        <v>-17190472633</v>
      </c>
    </row>
    <row r="255" spans="1:7" ht="17.25" x14ac:dyDescent="0.3">
      <c r="A255" s="304">
        <v>0</v>
      </c>
      <c r="B255" s="315">
        <v>5058520522</v>
      </c>
      <c r="C255" s="306" t="s">
        <v>511</v>
      </c>
      <c r="D255" s="307">
        <v>7587780783</v>
      </c>
      <c r="E255" s="307">
        <v>2529260261</v>
      </c>
      <c r="F255" s="316" t="s">
        <v>527</v>
      </c>
      <c r="G255" s="322">
        <f t="shared" si="3"/>
        <v>-2529260261</v>
      </c>
    </row>
    <row r="256" spans="1:7" ht="17.25" x14ac:dyDescent="0.3">
      <c r="A256" s="304">
        <v>59391290433</v>
      </c>
      <c r="B256" s="315">
        <v>165760338917</v>
      </c>
      <c r="C256" s="306" t="s">
        <v>512</v>
      </c>
      <c r="D256" s="307">
        <v>106369048484</v>
      </c>
      <c r="E256" s="307">
        <v>0</v>
      </c>
      <c r="F256" s="316" t="s">
        <v>528</v>
      </c>
      <c r="G256" s="322">
        <f t="shared" si="3"/>
        <v>59391290433</v>
      </c>
    </row>
    <row r="257" spans="1:7" ht="17.25" x14ac:dyDescent="0.3">
      <c r="A257" s="304">
        <v>393181095</v>
      </c>
      <c r="B257" s="315">
        <v>1029239853</v>
      </c>
      <c r="C257" s="306" t="s">
        <v>513</v>
      </c>
      <c r="D257" s="307">
        <v>636058758</v>
      </c>
      <c r="E257" s="307">
        <v>0</v>
      </c>
      <c r="F257" s="316" t="s">
        <v>528</v>
      </c>
      <c r="G257" s="322">
        <f t="shared" si="3"/>
        <v>393181095</v>
      </c>
    </row>
    <row r="258" spans="1:7" ht="17.25" x14ac:dyDescent="0.3">
      <c r="A258" s="304">
        <v>60000000</v>
      </c>
      <c r="B258" s="315">
        <v>180000000</v>
      </c>
      <c r="C258" s="306" t="s">
        <v>514</v>
      </c>
      <c r="D258" s="307">
        <v>120000000</v>
      </c>
      <c r="E258" s="307">
        <v>0</v>
      </c>
      <c r="F258" s="316" t="s">
        <v>528</v>
      </c>
      <c r="G258" s="322">
        <f t="shared" si="3"/>
        <v>60000000</v>
      </c>
    </row>
    <row r="259" spans="1:7" ht="17.25" x14ac:dyDescent="0.3">
      <c r="A259" s="304">
        <v>892618941</v>
      </c>
      <c r="B259" s="315">
        <v>2677856823</v>
      </c>
      <c r="C259" s="306" t="s">
        <v>515</v>
      </c>
      <c r="D259" s="307">
        <v>1785237882</v>
      </c>
      <c r="E259" s="307">
        <v>0</v>
      </c>
      <c r="F259" s="316" t="s">
        <v>528</v>
      </c>
      <c r="G259" s="322">
        <f t="shared" si="3"/>
        <v>892618941</v>
      </c>
    </row>
    <row r="260" spans="1:7" ht="17.25" x14ac:dyDescent="0.3">
      <c r="A260" s="304">
        <v>765816012</v>
      </c>
      <c r="B260" s="315">
        <v>2275309514</v>
      </c>
      <c r="C260" s="306" t="s">
        <v>516</v>
      </c>
      <c r="D260" s="307">
        <v>1509493502</v>
      </c>
      <c r="E260" s="307">
        <v>0</v>
      </c>
      <c r="F260" s="316" t="s">
        <v>528</v>
      </c>
      <c r="G260" s="322">
        <f t="shared" si="3"/>
        <v>765816012</v>
      </c>
    </row>
    <row r="261" spans="1:7" ht="17.25" x14ac:dyDescent="0.3">
      <c r="A261" s="304">
        <v>5046288588</v>
      </c>
      <c r="B261" s="315">
        <v>5196121411</v>
      </c>
      <c r="C261" s="306" t="s">
        <v>517</v>
      </c>
      <c r="D261" s="307">
        <v>149832823</v>
      </c>
      <c r="E261" s="307">
        <v>0</v>
      </c>
      <c r="F261" s="316" t="s">
        <v>528</v>
      </c>
      <c r="G261" s="322">
        <f t="shared" si="3"/>
        <v>5046288588</v>
      </c>
    </row>
    <row r="262" spans="1:7" ht="17.25" x14ac:dyDescent="0.3">
      <c r="A262" s="304">
        <v>16671000</v>
      </c>
      <c r="B262" s="315">
        <v>16671000</v>
      </c>
      <c r="C262" s="306" t="s">
        <v>518</v>
      </c>
      <c r="D262" s="307">
        <v>0</v>
      </c>
      <c r="E262" s="307">
        <v>0</v>
      </c>
      <c r="F262" s="316" t="s">
        <v>528</v>
      </c>
      <c r="G262" s="322">
        <f t="shared" si="3"/>
        <v>16671000</v>
      </c>
    </row>
    <row r="263" spans="1:7" ht="17.25" x14ac:dyDescent="0.3">
      <c r="A263" s="304">
        <v>6795408487</v>
      </c>
      <c r="B263" s="315">
        <v>26517071594</v>
      </c>
      <c r="C263" s="306" t="s">
        <v>519</v>
      </c>
      <c r="D263" s="315">
        <v>19721663107</v>
      </c>
      <c r="E263" s="307">
        <v>0</v>
      </c>
      <c r="F263" s="316" t="s">
        <v>528</v>
      </c>
      <c r="G263" s="322">
        <f t="shared" si="3"/>
        <v>6795408487</v>
      </c>
    </row>
    <row r="264" spans="1:7" ht="17.25" x14ac:dyDescent="0.3">
      <c r="A264" s="304">
        <v>0</v>
      </c>
      <c r="B264" s="315">
        <v>3020725218</v>
      </c>
      <c r="C264" s="306" t="s">
        <v>520</v>
      </c>
      <c r="D264" s="315">
        <v>3020725218</v>
      </c>
      <c r="E264" s="307">
        <v>0</v>
      </c>
      <c r="F264" s="316" t="s">
        <v>528</v>
      </c>
      <c r="G264" s="322">
        <f t="shared" si="3"/>
        <v>0</v>
      </c>
    </row>
    <row r="265" spans="1:7" ht="18" customHeight="1" x14ac:dyDescent="0.3">
      <c r="A265" s="315">
        <v>3657764302</v>
      </c>
      <c r="B265" s="315">
        <v>10941439216</v>
      </c>
      <c r="C265" s="306" t="s">
        <v>521</v>
      </c>
      <c r="D265" s="315">
        <v>7283674914</v>
      </c>
      <c r="E265" s="307">
        <v>0</v>
      </c>
      <c r="F265" s="316" t="s">
        <v>528</v>
      </c>
      <c r="G265" s="322">
        <f t="shared" si="3"/>
        <v>3657764302</v>
      </c>
    </row>
    <row r="266" spans="1:7" ht="18" customHeight="1" thickBot="1" x14ac:dyDescent="0.35">
      <c r="A266" s="315">
        <v>450000</v>
      </c>
      <c r="B266" s="315">
        <v>1350000</v>
      </c>
      <c r="C266" s="306" t="s">
        <v>522</v>
      </c>
      <c r="D266" s="315">
        <v>900000</v>
      </c>
      <c r="E266" s="307">
        <v>0</v>
      </c>
      <c r="F266" s="316" t="s">
        <v>528</v>
      </c>
      <c r="G266" s="322">
        <f t="shared" si="3"/>
        <v>450000</v>
      </c>
    </row>
    <row r="267" spans="1:7" ht="18" thickBot="1" x14ac:dyDescent="0.35">
      <c r="A267" s="309">
        <f>SUM(A4:A266)</f>
        <v>44266052688293</v>
      </c>
      <c r="B267" s="309">
        <f>SUM(B4:B266)</f>
        <v>79902866907284</v>
      </c>
      <c r="C267" s="301" t="s">
        <v>523</v>
      </c>
      <c r="D267" s="310">
        <f>SUM(D4:D266)</f>
        <v>78938429314415</v>
      </c>
      <c r="E267" s="310">
        <f>SUM(E4:E266)</f>
        <v>43301612303332</v>
      </c>
      <c r="F267" s="316" t="s">
        <v>529</v>
      </c>
      <c r="G267" s="317">
        <f t="shared" si="3"/>
        <v>964440384961</v>
      </c>
    </row>
  </sheetData>
  <autoFilter ref="A3:F267"/>
  <mergeCells count="1">
    <mergeCell ref="A1:E1"/>
  </mergeCells>
  <phoneticPr fontId="3" type="noConversion"/>
  <pageMargins left="0.7" right="0.7" top="0.75" bottom="0.75" header="0.3" footer="0.3"/>
  <pageSetup paperSize="9" scale="51" orientation="portrait" verticalDpi="0" r:id="rId1"/>
  <rowBreaks count="1" manualBreakCount="1">
    <brk id="176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8</vt:i4>
      </vt:variant>
    </vt:vector>
  </HeadingPairs>
  <TitlesOfParts>
    <vt:vector size="16" baseType="lpstr">
      <vt:lpstr>#1. 재무상태표</vt:lpstr>
      <vt:lpstr>#2. 손익계산서</vt:lpstr>
      <vt:lpstr>#3. 운영사업원가명세서</vt:lpstr>
      <vt:lpstr>#4. 수탁사업원가명세서</vt:lpstr>
      <vt:lpstr>#5. 영업비용명세서</vt:lpstr>
      <vt:lpstr>#6. 자본변동표</vt:lpstr>
      <vt:lpstr>#7. 현금흐름표</vt:lpstr>
      <vt:lpstr>#8. 합계잔액시산표</vt:lpstr>
      <vt:lpstr>'#1. 재무상태표'!Print_Area</vt:lpstr>
      <vt:lpstr>'#2. 손익계산서'!Print_Area</vt:lpstr>
      <vt:lpstr>'#3. 운영사업원가명세서'!Print_Area</vt:lpstr>
      <vt:lpstr>'#4. 수탁사업원가명세서'!Print_Area</vt:lpstr>
      <vt:lpstr>'#5. 영업비용명세서'!Print_Area</vt:lpstr>
      <vt:lpstr>'#6. 자본변동표'!Print_Area</vt:lpstr>
      <vt:lpstr>'#7. 현금흐름표'!Print_Area</vt:lpstr>
      <vt:lpstr>'#1. 재무상태표'!Print_Titles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홍길둥-0000</dc:creator>
  <cp:lastModifiedBy>홍길둥-0000</cp:lastModifiedBy>
  <dcterms:created xsi:type="dcterms:W3CDTF">2022-06-08T08:34:55Z</dcterms:created>
  <dcterms:modified xsi:type="dcterms:W3CDTF">2022-06-08T08:38:29Z</dcterms:modified>
</cp:coreProperties>
</file>