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ejolley/Desktop/AzureLab/"/>
    </mc:Choice>
  </mc:AlternateContent>
  <xr:revisionPtr revIDLastSave="0" documentId="10_ncr:8100000_{6E6F7EA3-FF66-7143-8580-2F410E5F2820}" xr6:coauthVersionLast="33" xr6:coauthVersionMax="33" xr10:uidLastSave="{00000000-0000-0000-0000-000000000000}"/>
  <bookViews>
    <workbookView xWindow="4720" yWindow="4160" windowWidth="32360" windowHeight="18420" activeTab="1" xr2:uid="{3993DB71-EDE7-834C-BAC2-EF7DF49B39F9}"/>
  </bookViews>
  <sheets>
    <sheet name="Virtual Machines" sheetId="5" r:id="rId1"/>
    <sheet name="AzureVMs.csv" sheetId="13" r:id="rId2"/>
    <sheet name="AzureStorage.csv" sheetId="17" r:id="rId3"/>
    <sheet name="AzureNetwork.csv" sheetId="3" r:id="rId4"/>
    <sheet name="Type" sheetId="33" state="hidden" r:id="rId5"/>
    <sheet name="Virtual Machines (Split)" sheetId="22" r:id="rId6"/>
    <sheet name="AzureVMs.csv (Split)" sheetId="27" r:id="rId7"/>
    <sheet name="AzureStorage.csv (Split)" sheetId="24" r:id="rId8"/>
    <sheet name="AzureNetwork.csv (Split)" sheetId="25" r:id="rId9"/>
    <sheet name="Locations" sheetId="31" state="hidden" r:id="rId10"/>
    <sheet name="StorageTypes" sheetId="30" state="hidden" r:id="rId11"/>
    <sheet name="MachineTypes" sheetId="29" state="hidden" r:id="rId12"/>
    <sheet name="Network Security Groups" sheetId="2" state="hidden" r:id="rId13"/>
    <sheet name="ImageName" sheetId="19" state="hidden" r:id="rId14"/>
  </sheets>
  <externalReferences>
    <externalReference r:id="rId1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3" l="1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" i="13"/>
  <c r="L3" i="27" l="1"/>
  <c r="L4" i="27"/>
  <c r="L5" i="27"/>
  <c r="L6" i="27"/>
  <c r="L7" i="27"/>
  <c r="L8" i="27"/>
  <c r="L9" i="27"/>
  <c r="L10" i="27"/>
  <c r="L11" i="27"/>
  <c r="L12" i="27"/>
  <c r="L13" i="27"/>
  <c r="L14" i="27"/>
  <c r="L15" i="27"/>
  <c r="L16" i="27"/>
  <c r="L17" i="27"/>
  <c r="L18" i="27"/>
  <c r="L19" i="27"/>
  <c r="L20" i="27"/>
  <c r="L21" i="27"/>
  <c r="L22" i="27"/>
  <c r="L23" i="27"/>
  <c r="L2" i="27"/>
  <c r="E3" i="27" l="1"/>
  <c r="E4" i="27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" i="27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" i="13"/>
  <c r="U23" i="5" l="1"/>
  <c r="T23" i="5" s="1"/>
  <c r="U22" i="5"/>
  <c r="T22" i="5"/>
  <c r="S22" i="5"/>
  <c r="R22" i="5"/>
  <c r="U21" i="5"/>
  <c r="T21" i="5" s="1"/>
  <c r="U20" i="5"/>
  <c r="T20" i="5" s="1"/>
  <c r="U19" i="5"/>
  <c r="T19" i="5" s="1"/>
  <c r="S19" i="5"/>
  <c r="U18" i="5"/>
  <c r="R18" i="5" s="1"/>
  <c r="T18" i="5"/>
  <c r="S18" i="5"/>
  <c r="U17" i="5"/>
  <c r="T17" i="5" s="1"/>
  <c r="S17" i="5"/>
  <c r="R17" i="5"/>
  <c r="U16" i="5"/>
  <c r="T16" i="5" s="1"/>
  <c r="S16" i="5"/>
  <c r="R16" i="5"/>
  <c r="U15" i="5"/>
  <c r="T15" i="5" s="1"/>
  <c r="U14" i="5"/>
  <c r="T14" i="5" s="1"/>
  <c r="U13" i="5"/>
  <c r="T13" i="5" s="1"/>
  <c r="S13" i="5"/>
  <c r="R13" i="5"/>
  <c r="U12" i="5"/>
  <c r="S12" i="5" s="1"/>
  <c r="T12" i="5"/>
  <c r="U11" i="5"/>
  <c r="T11" i="5" s="1"/>
  <c r="R11" i="5"/>
  <c r="U10" i="5"/>
  <c r="R10" i="5" s="1"/>
  <c r="T10" i="5"/>
  <c r="S10" i="5"/>
  <c r="U9" i="5"/>
  <c r="T9" i="5" s="1"/>
  <c r="S9" i="5"/>
  <c r="U8" i="5"/>
  <c r="T8" i="5"/>
  <c r="S8" i="5"/>
  <c r="R8" i="5"/>
  <c r="U7" i="5"/>
  <c r="T7" i="5" s="1"/>
  <c r="S7" i="5"/>
  <c r="R7" i="5"/>
  <c r="U6" i="5"/>
  <c r="T6" i="5" s="1"/>
  <c r="S6" i="5"/>
  <c r="R6" i="5"/>
  <c r="U5" i="5"/>
  <c r="T5" i="5" s="1"/>
  <c r="U4" i="5"/>
  <c r="R4" i="5" s="1"/>
  <c r="T4" i="5"/>
  <c r="S4" i="5"/>
  <c r="U3" i="5"/>
  <c r="T3" i="5" s="1"/>
  <c r="S3" i="5"/>
  <c r="U2" i="5"/>
  <c r="T2" i="5"/>
  <c r="S2" i="5"/>
  <c r="R2" i="5"/>
  <c r="Q3" i="22"/>
  <c r="R3" i="22"/>
  <c r="Q4" i="22"/>
  <c r="R4" i="22"/>
  <c r="Q5" i="22"/>
  <c r="R5" i="22"/>
  <c r="Q6" i="22"/>
  <c r="R6" i="22"/>
  <c r="Q7" i="22"/>
  <c r="R7" i="22"/>
  <c r="Q8" i="22"/>
  <c r="R8" i="22"/>
  <c r="Q9" i="22"/>
  <c r="R9" i="22"/>
  <c r="Q10" i="22"/>
  <c r="R10" i="22"/>
  <c r="Q11" i="22"/>
  <c r="R11" i="22"/>
  <c r="Q12" i="22"/>
  <c r="R12" i="22"/>
  <c r="Q13" i="22"/>
  <c r="R13" i="22"/>
  <c r="Q14" i="22"/>
  <c r="R14" i="22"/>
  <c r="Q15" i="22"/>
  <c r="R15" i="22"/>
  <c r="Q16" i="22"/>
  <c r="R16" i="22"/>
  <c r="Q17" i="22"/>
  <c r="R17" i="22"/>
  <c r="Q18" i="22"/>
  <c r="R18" i="22"/>
  <c r="Q19" i="22"/>
  <c r="R19" i="22"/>
  <c r="Q20" i="22"/>
  <c r="R20" i="22"/>
  <c r="Q21" i="22"/>
  <c r="R21" i="22"/>
  <c r="Q22" i="22"/>
  <c r="R22" i="22"/>
  <c r="Q23" i="22"/>
  <c r="R23" i="22"/>
  <c r="S3" i="22"/>
  <c r="S4" i="22"/>
  <c r="S5" i="22"/>
  <c r="S7" i="22"/>
  <c r="S8" i="22"/>
  <c r="S9" i="22"/>
  <c r="S10" i="22"/>
  <c r="S11" i="22"/>
  <c r="S12" i="22"/>
  <c r="S13" i="22"/>
  <c r="S14" i="22"/>
  <c r="S15" i="22"/>
  <c r="S21" i="22"/>
  <c r="S23" i="22"/>
  <c r="T23" i="22"/>
  <c r="T22" i="22"/>
  <c r="T21" i="22"/>
  <c r="T20" i="22"/>
  <c r="T19" i="22"/>
  <c r="T18" i="22"/>
  <c r="T17" i="22"/>
  <c r="T16" i="22"/>
  <c r="S16" i="22" s="1"/>
  <c r="T15" i="22"/>
  <c r="T14" i="22"/>
  <c r="T13" i="22"/>
  <c r="T12" i="22"/>
  <c r="T11" i="22"/>
  <c r="T10" i="22"/>
  <c r="T9" i="22"/>
  <c r="T8" i="22"/>
  <c r="T7" i="22"/>
  <c r="T6" i="22"/>
  <c r="T5" i="22"/>
  <c r="T4" i="22"/>
  <c r="T3" i="22"/>
  <c r="T2" i="22"/>
  <c r="R2" i="22" s="1"/>
  <c r="H23" i="22"/>
  <c r="G23" i="22"/>
  <c r="H22" i="22"/>
  <c r="G22" i="22"/>
  <c r="H21" i="22"/>
  <c r="G21" i="22"/>
  <c r="H20" i="22"/>
  <c r="G20" i="22"/>
  <c r="H19" i="22"/>
  <c r="G19" i="22"/>
  <c r="H18" i="22"/>
  <c r="G18" i="22"/>
  <c r="H17" i="22"/>
  <c r="G17" i="22"/>
  <c r="H16" i="22"/>
  <c r="G16" i="22"/>
  <c r="H15" i="22"/>
  <c r="G15" i="22"/>
  <c r="H14" i="22"/>
  <c r="G14" i="22"/>
  <c r="H13" i="22"/>
  <c r="G13" i="22"/>
  <c r="H12" i="22"/>
  <c r="G12" i="22"/>
  <c r="H11" i="22"/>
  <c r="G11" i="22"/>
  <c r="H10" i="22"/>
  <c r="G10" i="22"/>
  <c r="H9" i="22"/>
  <c r="G9" i="22"/>
  <c r="H8" i="22"/>
  <c r="G8" i="22"/>
  <c r="H7" i="22"/>
  <c r="G7" i="22"/>
  <c r="H6" i="22"/>
  <c r="G6" i="22"/>
  <c r="H5" i="22"/>
  <c r="G5" i="22"/>
  <c r="H4" i="22"/>
  <c r="G4" i="22"/>
  <c r="H3" i="22"/>
  <c r="G3" i="22"/>
  <c r="H2" i="22"/>
  <c r="G2" i="22"/>
  <c r="I20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1" i="5"/>
  <c r="I22" i="5"/>
  <c r="I23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" i="5"/>
  <c r="A3" i="27"/>
  <c r="B3" i="27"/>
  <c r="C3" i="27"/>
  <c r="D3" i="27"/>
  <c r="F3" i="27"/>
  <c r="G3" i="27"/>
  <c r="H3" i="27"/>
  <c r="K3" i="27" s="1"/>
  <c r="A4" i="27"/>
  <c r="B4" i="27"/>
  <c r="C4" i="27"/>
  <c r="D4" i="27"/>
  <c r="F4" i="27"/>
  <c r="G4" i="27"/>
  <c r="H4" i="27"/>
  <c r="K4" i="27" s="1"/>
  <c r="A5" i="27"/>
  <c r="B5" i="27"/>
  <c r="C5" i="27"/>
  <c r="D5" i="27"/>
  <c r="F5" i="27"/>
  <c r="G5" i="27"/>
  <c r="H5" i="27"/>
  <c r="K5" i="27" s="1"/>
  <c r="A6" i="27"/>
  <c r="B6" i="27"/>
  <c r="C6" i="27"/>
  <c r="D6" i="27"/>
  <c r="F6" i="27"/>
  <c r="G6" i="27"/>
  <c r="H6" i="27"/>
  <c r="J6" i="27" s="1"/>
  <c r="A7" i="27"/>
  <c r="B7" i="27"/>
  <c r="C7" i="27"/>
  <c r="D7" i="27"/>
  <c r="F7" i="27"/>
  <c r="G7" i="27"/>
  <c r="H7" i="27"/>
  <c r="I7" i="27" s="1"/>
  <c r="A8" i="27"/>
  <c r="B8" i="27"/>
  <c r="C8" i="27"/>
  <c r="D8" i="27"/>
  <c r="F8" i="27"/>
  <c r="G8" i="27"/>
  <c r="H8" i="27"/>
  <c r="I8" i="27" s="1"/>
  <c r="A9" i="27"/>
  <c r="B9" i="27"/>
  <c r="C9" i="27"/>
  <c r="D9" i="27"/>
  <c r="F9" i="27"/>
  <c r="G9" i="27"/>
  <c r="H9" i="27"/>
  <c r="I9" i="27" s="1"/>
  <c r="A10" i="27"/>
  <c r="B10" i="27"/>
  <c r="C10" i="27"/>
  <c r="D10" i="27"/>
  <c r="F10" i="27"/>
  <c r="G10" i="27"/>
  <c r="H10" i="27"/>
  <c r="K10" i="27" s="1"/>
  <c r="A11" i="27"/>
  <c r="B11" i="27"/>
  <c r="C11" i="27"/>
  <c r="D11" i="27"/>
  <c r="F11" i="27"/>
  <c r="G11" i="27"/>
  <c r="H11" i="27"/>
  <c r="K11" i="27" s="1"/>
  <c r="A12" i="27"/>
  <c r="B12" i="27"/>
  <c r="C12" i="27"/>
  <c r="D12" i="27"/>
  <c r="F12" i="27"/>
  <c r="G12" i="27"/>
  <c r="H12" i="27"/>
  <c r="I12" i="27" s="1"/>
  <c r="A13" i="27"/>
  <c r="B13" i="27"/>
  <c r="C13" i="27"/>
  <c r="D13" i="27"/>
  <c r="F13" i="27"/>
  <c r="G13" i="27"/>
  <c r="H13" i="27"/>
  <c r="I13" i="27" s="1"/>
  <c r="A14" i="27"/>
  <c r="B14" i="27"/>
  <c r="C14" i="27"/>
  <c r="D14" i="27"/>
  <c r="F14" i="27"/>
  <c r="G14" i="27"/>
  <c r="H14" i="27"/>
  <c r="K14" i="27" s="1"/>
  <c r="A15" i="27"/>
  <c r="B15" i="27"/>
  <c r="C15" i="27"/>
  <c r="D15" i="27"/>
  <c r="F15" i="27"/>
  <c r="G15" i="27"/>
  <c r="H15" i="27"/>
  <c r="K15" i="27" s="1"/>
  <c r="A16" i="27"/>
  <c r="B16" i="27"/>
  <c r="C16" i="27"/>
  <c r="D16" i="27"/>
  <c r="F16" i="27"/>
  <c r="G16" i="27"/>
  <c r="H16" i="27"/>
  <c r="K16" i="27" s="1"/>
  <c r="A17" i="27"/>
  <c r="B17" i="27"/>
  <c r="C17" i="27"/>
  <c r="D17" i="27"/>
  <c r="F17" i="27"/>
  <c r="G17" i="27"/>
  <c r="H17" i="27"/>
  <c r="I17" i="27" s="1"/>
  <c r="A18" i="27"/>
  <c r="B18" i="27"/>
  <c r="C18" i="27"/>
  <c r="D18" i="27"/>
  <c r="F18" i="27"/>
  <c r="G18" i="27"/>
  <c r="H18" i="27"/>
  <c r="J18" i="27" s="1"/>
  <c r="A19" i="27"/>
  <c r="B19" i="27"/>
  <c r="C19" i="27"/>
  <c r="D19" i="27"/>
  <c r="F19" i="27"/>
  <c r="G19" i="27"/>
  <c r="H19" i="27"/>
  <c r="K19" i="27" s="1"/>
  <c r="A20" i="27"/>
  <c r="B20" i="27"/>
  <c r="C20" i="27"/>
  <c r="D20" i="27"/>
  <c r="F20" i="27"/>
  <c r="G20" i="27"/>
  <c r="H20" i="27"/>
  <c r="I20" i="27" s="1"/>
  <c r="A21" i="27"/>
  <c r="B21" i="27"/>
  <c r="C21" i="27"/>
  <c r="D21" i="27"/>
  <c r="F21" i="27"/>
  <c r="G21" i="27"/>
  <c r="H21" i="27"/>
  <c r="I21" i="27" s="1"/>
  <c r="A22" i="27"/>
  <c r="B22" i="27"/>
  <c r="C22" i="27"/>
  <c r="D22" i="27"/>
  <c r="F22" i="27"/>
  <c r="G22" i="27"/>
  <c r="H22" i="27"/>
  <c r="J22" i="27" s="1"/>
  <c r="A23" i="27"/>
  <c r="B23" i="27"/>
  <c r="C23" i="27"/>
  <c r="D23" i="27"/>
  <c r="F23" i="27"/>
  <c r="G23" i="27"/>
  <c r="H23" i="27"/>
  <c r="K23" i="27" s="1"/>
  <c r="H2" i="27"/>
  <c r="J2" i="27" s="1"/>
  <c r="G2" i="27"/>
  <c r="F2" i="27"/>
  <c r="D2" i="27"/>
  <c r="C2" i="27"/>
  <c r="B2" i="27"/>
  <c r="A2" i="27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" i="13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" i="13"/>
  <c r="R20" i="5" l="1"/>
  <c r="S11" i="5"/>
  <c r="R15" i="5"/>
  <c r="S20" i="5"/>
  <c r="R23" i="5"/>
  <c r="R9" i="5"/>
  <c r="S15" i="5"/>
  <c r="R14" i="5"/>
  <c r="R5" i="5"/>
  <c r="R12" i="5"/>
  <c r="S14" i="5"/>
  <c r="R21" i="5"/>
  <c r="S23" i="5"/>
  <c r="R3" i="5"/>
  <c r="S5" i="5"/>
  <c r="R19" i="5"/>
  <c r="S21" i="5"/>
  <c r="S2" i="22"/>
  <c r="Q2" i="22"/>
  <c r="K9" i="27"/>
  <c r="J9" i="27"/>
  <c r="S6" i="22"/>
  <c r="S20" i="22"/>
  <c r="S19" i="22"/>
  <c r="S18" i="22"/>
  <c r="S17" i="22"/>
  <c r="K8" i="27"/>
  <c r="J7" i="27"/>
  <c r="S22" i="22"/>
  <c r="Q26" i="22"/>
  <c r="Q27" i="22" s="1"/>
  <c r="I6" i="27"/>
  <c r="J8" i="27"/>
  <c r="J20" i="27"/>
  <c r="K20" i="27"/>
  <c r="K7" i="27"/>
  <c r="K6" i="27"/>
  <c r="I16" i="27"/>
  <c r="J16" i="27"/>
  <c r="I4" i="27"/>
  <c r="J4" i="27"/>
  <c r="J12" i="27"/>
  <c r="K12" i="27"/>
  <c r="I5" i="27"/>
  <c r="J5" i="27"/>
  <c r="J13" i="27"/>
  <c r="K13" i="27"/>
  <c r="K17" i="27"/>
  <c r="I18" i="27"/>
  <c r="K21" i="27"/>
  <c r="I22" i="27"/>
  <c r="I10" i="27"/>
  <c r="J10" i="27"/>
  <c r="J14" i="27"/>
  <c r="J17" i="27"/>
  <c r="I2" i="27"/>
  <c r="I14" i="27"/>
  <c r="I15" i="27"/>
  <c r="K18" i="27"/>
  <c r="I19" i="27"/>
  <c r="K22" i="27"/>
  <c r="I23" i="27"/>
  <c r="J21" i="27"/>
  <c r="K2" i="27"/>
  <c r="J3" i="27"/>
  <c r="J15" i="27"/>
  <c r="J19" i="27"/>
  <c r="J23" i="27"/>
  <c r="I3" i="27"/>
  <c r="I11" i="27"/>
  <c r="J11" i="27"/>
  <c r="Q25" i="22" l="1"/>
  <c r="T25" i="22"/>
  <c r="S25" i="22"/>
  <c r="R25" i="22"/>
  <c r="R26" i="22"/>
  <c r="R27" i="22" s="1"/>
  <c r="S26" i="22"/>
  <c r="S27" i="22" s="1"/>
  <c r="T26" i="22"/>
  <c r="T27" i="22" s="1"/>
  <c r="C3" i="13"/>
  <c r="N3" i="13" s="1"/>
  <c r="F3" i="13"/>
  <c r="H3" i="13"/>
  <c r="I3" i="13"/>
  <c r="J3" i="13"/>
  <c r="K3" i="13" s="1"/>
  <c r="C4" i="13"/>
  <c r="N4" i="13" s="1"/>
  <c r="F4" i="13"/>
  <c r="H4" i="13"/>
  <c r="I4" i="13"/>
  <c r="J4" i="13"/>
  <c r="K4" i="13" s="1"/>
  <c r="C5" i="13"/>
  <c r="N5" i="13" s="1"/>
  <c r="F5" i="13"/>
  <c r="H5" i="13"/>
  <c r="I5" i="13"/>
  <c r="J5" i="13"/>
  <c r="K5" i="13" s="1"/>
  <c r="C6" i="13"/>
  <c r="N6" i="13" s="1"/>
  <c r="F6" i="13"/>
  <c r="H6" i="13"/>
  <c r="I6" i="13"/>
  <c r="J6" i="13"/>
  <c r="K6" i="13" s="1"/>
  <c r="C7" i="13"/>
  <c r="N7" i="13" s="1"/>
  <c r="F7" i="13"/>
  <c r="H7" i="13"/>
  <c r="I7" i="13"/>
  <c r="J7" i="13"/>
  <c r="K7" i="13" s="1"/>
  <c r="C8" i="13"/>
  <c r="N8" i="13" s="1"/>
  <c r="F8" i="13"/>
  <c r="H8" i="13"/>
  <c r="I8" i="13"/>
  <c r="J8" i="13"/>
  <c r="K8" i="13" s="1"/>
  <c r="C9" i="13"/>
  <c r="N9" i="13" s="1"/>
  <c r="F9" i="13"/>
  <c r="H9" i="13"/>
  <c r="I9" i="13"/>
  <c r="J9" i="13"/>
  <c r="K9" i="13" s="1"/>
  <c r="C10" i="13"/>
  <c r="N10" i="13" s="1"/>
  <c r="F10" i="13"/>
  <c r="H10" i="13"/>
  <c r="I10" i="13"/>
  <c r="J10" i="13"/>
  <c r="K10" i="13" s="1"/>
  <c r="C11" i="13"/>
  <c r="N11" i="13" s="1"/>
  <c r="F11" i="13"/>
  <c r="H11" i="13"/>
  <c r="I11" i="13"/>
  <c r="J11" i="13"/>
  <c r="K11" i="13" s="1"/>
  <c r="C12" i="13"/>
  <c r="N12" i="13" s="1"/>
  <c r="F12" i="13"/>
  <c r="H12" i="13"/>
  <c r="I12" i="13"/>
  <c r="J12" i="13"/>
  <c r="K12" i="13" s="1"/>
  <c r="C13" i="13"/>
  <c r="N13" i="13" s="1"/>
  <c r="F13" i="13"/>
  <c r="H13" i="13"/>
  <c r="I13" i="13"/>
  <c r="J13" i="13"/>
  <c r="K13" i="13" s="1"/>
  <c r="C14" i="13"/>
  <c r="N14" i="13" s="1"/>
  <c r="F14" i="13"/>
  <c r="H14" i="13"/>
  <c r="I14" i="13"/>
  <c r="J14" i="13"/>
  <c r="K14" i="13" s="1"/>
  <c r="C15" i="13"/>
  <c r="N15" i="13" s="1"/>
  <c r="F15" i="13"/>
  <c r="H15" i="13"/>
  <c r="I15" i="13"/>
  <c r="J15" i="13"/>
  <c r="K15" i="13" s="1"/>
  <c r="C16" i="13"/>
  <c r="N16" i="13" s="1"/>
  <c r="F16" i="13"/>
  <c r="H16" i="13"/>
  <c r="I16" i="13"/>
  <c r="J16" i="13"/>
  <c r="K16" i="13" s="1"/>
  <c r="C17" i="13"/>
  <c r="N17" i="13" s="1"/>
  <c r="F17" i="13"/>
  <c r="H17" i="13"/>
  <c r="I17" i="13"/>
  <c r="J17" i="13"/>
  <c r="K17" i="13" s="1"/>
  <c r="C18" i="13"/>
  <c r="N18" i="13" s="1"/>
  <c r="F18" i="13"/>
  <c r="H18" i="13"/>
  <c r="I18" i="13"/>
  <c r="J18" i="13"/>
  <c r="K18" i="13" s="1"/>
  <c r="C19" i="13"/>
  <c r="N19" i="13" s="1"/>
  <c r="F19" i="13"/>
  <c r="H19" i="13"/>
  <c r="I19" i="13"/>
  <c r="J19" i="13"/>
  <c r="K19" i="13" s="1"/>
  <c r="C20" i="13"/>
  <c r="N20" i="13" s="1"/>
  <c r="F20" i="13"/>
  <c r="H20" i="13"/>
  <c r="I20" i="13"/>
  <c r="J20" i="13"/>
  <c r="K20" i="13" s="1"/>
  <c r="C21" i="13"/>
  <c r="N21" i="13" s="1"/>
  <c r="F21" i="13"/>
  <c r="H21" i="13"/>
  <c r="I21" i="13"/>
  <c r="J21" i="13"/>
  <c r="K21" i="13" s="1"/>
  <c r="C22" i="13"/>
  <c r="N22" i="13" s="1"/>
  <c r="F22" i="13"/>
  <c r="H22" i="13"/>
  <c r="I22" i="13"/>
  <c r="J22" i="13"/>
  <c r="K22" i="13" s="1"/>
  <c r="C23" i="13"/>
  <c r="N23" i="13" s="1"/>
  <c r="F23" i="13"/>
  <c r="H23" i="13"/>
  <c r="I23" i="13"/>
  <c r="J23" i="13"/>
  <c r="K23" i="13" s="1"/>
  <c r="J2" i="13"/>
  <c r="L2" i="13" s="1"/>
  <c r="E3" i="19"/>
  <c r="E4" i="19"/>
  <c r="E5" i="19"/>
  <c r="E6" i="19"/>
  <c r="E7" i="19"/>
  <c r="E8" i="19"/>
  <c r="E9" i="19"/>
  <c r="E10" i="19"/>
  <c r="E11" i="19"/>
  <c r="E12" i="19"/>
  <c r="E13" i="19"/>
  <c r="E2" i="19"/>
  <c r="M23" i="13" l="1"/>
  <c r="M22" i="13"/>
  <c r="M21" i="13"/>
  <c r="M20" i="13"/>
  <c r="M19" i="13"/>
  <c r="M18" i="13"/>
  <c r="M17" i="13"/>
  <c r="M16" i="13"/>
  <c r="M15" i="13"/>
  <c r="M14" i="13"/>
  <c r="M13" i="13"/>
  <c r="M12" i="13"/>
  <c r="M11" i="13"/>
  <c r="M10" i="13"/>
  <c r="M9" i="13"/>
  <c r="M8" i="13"/>
  <c r="M7" i="13"/>
  <c r="M6" i="13"/>
  <c r="M5" i="13"/>
  <c r="M4" i="13"/>
  <c r="M3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6" i="13"/>
  <c r="L5" i="13"/>
  <c r="L4" i="13"/>
  <c r="L3" i="13"/>
  <c r="M2" i="13"/>
  <c r="K2" i="13"/>
  <c r="R25" i="5"/>
  <c r="I2" i="13" l="1"/>
  <c r="F2" i="13"/>
  <c r="H2" i="13"/>
  <c r="C2" i="13"/>
  <c r="N2" i="13" s="1"/>
  <c r="R26" i="5"/>
  <c r="T25" i="5" l="1"/>
  <c r="S25" i="5"/>
  <c r="U25" i="5"/>
  <c r="U26" i="5"/>
  <c r="U27" i="5" s="1"/>
  <c r="S26" i="5"/>
  <c r="S27" i="5" s="1"/>
  <c r="T26" i="5"/>
  <c r="T27" i="5" s="1"/>
  <c r="R27" i="5"/>
</calcChain>
</file>

<file path=xl/sharedStrings.xml><?xml version="1.0" encoding="utf-8"?>
<sst xmlns="http://schemas.openxmlformats.org/spreadsheetml/2006/main" count="1380" uniqueCount="296">
  <si>
    <t>Domain Controller</t>
  </si>
  <si>
    <t>Role</t>
  </si>
  <si>
    <t>CPU</t>
  </si>
  <si>
    <t>RAM</t>
  </si>
  <si>
    <t>Network</t>
  </si>
  <si>
    <t>ADFS</t>
  </si>
  <si>
    <t>Location</t>
  </si>
  <si>
    <t>ADFS WAP</t>
  </si>
  <si>
    <t>Windows 10 Pro</t>
  </si>
  <si>
    <t>Management Server</t>
  </si>
  <si>
    <t>SIAM</t>
  </si>
  <si>
    <t>Type</t>
  </si>
  <si>
    <t>N</t>
  </si>
  <si>
    <t>Config Mgr</t>
  </si>
  <si>
    <t>Orchestrator</t>
  </si>
  <si>
    <t>Service Manager</t>
  </si>
  <si>
    <t>Internal IP</t>
  </si>
  <si>
    <t>Windows 10 Client</t>
  </si>
  <si>
    <t>Root CA</t>
  </si>
  <si>
    <t>Sub CA</t>
  </si>
  <si>
    <t>System Center</t>
  </si>
  <si>
    <t>All</t>
  </si>
  <si>
    <t>Core + System Center</t>
  </si>
  <si>
    <t>Service</t>
  </si>
  <si>
    <t>mgmtrdsh01</t>
  </si>
  <si>
    <t>eucsadcs01</t>
  </si>
  <si>
    <t>Exchange</t>
  </si>
  <si>
    <t>Remedy</t>
  </si>
  <si>
    <t>SharePoint</t>
  </si>
  <si>
    <t>Kinetic</t>
  </si>
  <si>
    <t>Virtual Network</t>
  </si>
  <si>
    <t>eucsadds01</t>
  </si>
  <si>
    <t>Server Name</t>
  </si>
  <si>
    <t>eucs.internal</t>
  </si>
  <si>
    <t>eucsadcs02</t>
  </si>
  <si>
    <t>eucssccm01</t>
  </si>
  <si>
    <t>eucsscor01</t>
  </si>
  <si>
    <t>eucsscsm01</t>
  </si>
  <si>
    <t>useradds01</t>
  </si>
  <si>
    <t>userclient</t>
  </si>
  <si>
    <t>siamadds01</t>
  </si>
  <si>
    <t>siamadfs01</t>
  </si>
  <si>
    <t>siamserv01</t>
  </si>
  <si>
    <t>siamspsv01</t>
  </si>
  <si>
    <t>siamport01</t>
  </si>
  <si>
    <t>Subnet</t>
  </si>
  <si>
    <t>user.internal</t>
  </si>
  <si>
    <t>siam.internal</t>
  </si>
  <si>
    <t>VM Storage Account</t>
  </si>
  <si>
    <t>Public IP</t>
  </si>
  <si>
    <t>Dynamic</t>
  </si>
  <si>
    <t>None</t>
  </si>
  <si>
    <t>Auto-shutdown</t>
  </si>
  <si>
    <t>22:00 UTC</t>
  </si>
  <si>
    <t>Disabled</t>
  </si>
  <si>
    <t>Guest OS Diag</t>
  </si>
  <si>
    <t>Boot Diag</t>
  </si>
  <si>
    <t>Reg Azure AD</t>
  </si>
  <si>
    <t>No</t>
  </si>
  <si>
    <t>Backup</t>
  </si>
  <si>
    <t>siamawap01</t>
  </si>
  <si>
    <t>Managed Disks</t>
  </si>
  <si>
    <t>Availablity Zone</t>
  </si>
  <si>
    <t>Availability Set</t>
  </si>
  <si>
    <t>siamsqls01</t>
  </si>
  <si>
    <t>eucssqls0101</t>
  </si>
  <si>
    <t>Shared SQL</t>
  </si>
  <si>
    <t>siamscor01</t>
  </si>
  <si>
    <t>User</t>
  </si>
  <si>
    <t>EUCS Core</t>
  </si>
  <si>
    <t>Resource Group</t>
  </si>
  <si>
    <t>Build</t>
  </si>
  <si>
    <t>Config</t>
  </si>
  <si>
    <t>Feature</t>
  </si>
  <si>
    <t>AD Connect</t>
  </si>
  <si>
    <t>Comment</t>
  </si>
  <si>
    <t>Extensions</t>
  </si>
  <si>
    <t>Priority</t>
  </si>
  <si>
    <t>Name</t>
  </si>
  <si>
    <t>Port</t>
  </si>
  <si>
    <t>Protocol</t>
  </si>
  <si>
    <t>Source</t>
  </si>
  <si>
    <t>Dest</t>
  </si>
  <si>
    <t>Action</t>
  </si>
  <si>
    <t>RDP</t>
  </si>
  <si>
    <t>Any</t>
  </si>
  <si>
    <t>Allow</t>
  </si>
  <si>
    <t>AllowVnetInBound</t>
  </si>
  <si>
    <t>VirtualNetwork</t>
  </si>
  <si>
    <t>AllowAzureLoadBalancerInBound</t>
  </si>
  <si>
    <t>AzureLoadBalancer</t>
  </si>
  <si>
    <t>DenyAllInBound</t>
  </si>
  <si>
    <t>Deny</t>
  </si>
  <si>
    <t>AllowVnetOutBound</t>
  </si>
  <si>
    <t>AllowInternetOutBound</t>
  </si>
  <si>
    <t>Internet</t>
  </si>
  <si>
    <t>DenyAllOutBound</t>
  </si>
  <si>
    <t>Inbound Security Rules</t>
  </si>
  <si>
    <t>Outbound Security Rules</t>
  </si>
  <si>
    <t>Default Rule</t>
  </si>
  <si>
    <t>Setting</t>
  </si>
  <si>
    <t>RDP from Internet</t>
  </si>
  <si>
    <t>All Network Security Groups located in East US and in the ttplab1 Resource Group</t>
  </si>
  <si>
    <t>ttplab1-vnet-eucs-lan1-nsg</t>
  </si>
  <si>
    <t>ttplab1-vnet-eucs-dmz1-nsg</t>
  </si>
  <si>
    <t>ttplab1-vnet-user-lan1-nsg</t>
  </si>
  <si>
    <t>ttplab1-vnet-siam-lan1-nsg</t>
  </si>
  <si>
    <t>ttplab1-vnet-siam-dmz1-nsg</t>
  </si>
  <si>
    <t>VMSize</t>
  </si>
  <si>
    <t>IPAddress</t>
  </si>
  <si>
    <t>VMName</t>
  </si>
  <si>
    <t>Address</t>
  </si>
  <si>
    <t>Redundancy</t>
  </si>
  <si>
    <t>Standard_LRS</t>
  </si>
  <si>
    <t>EastUS</t>
  </si>
  <si>
    <t>useradfs01</t>
  </si>
  <si>
    <t>userawap01</t>
  </si>
  <si>
    <t>useraadc01</t>
  </si>
  <si>
    <t>usermail01</t>
  </si>
  <si>
    <t>Standard_B2s</t>
  </si>
  <si>
    <t>Standard_B2ms</t>
  </si>
  <si>
    <t>WindowsServer</t>
  </si>
  <si>
    <t>2016-Datacenter</t>
  </si>
  <si>
    <t>2012-R2-Datacenter</t>
  </si>
  <si>
    <t>Windows Server 2016 Datacenter</t>
  </si>
  <si>
    <t>Windows Server 2016 Datacenter Core</t>
  </si>
  <si>
    <t>Windows 2012 R2 Datacenter</t>
  </si>
  <si>
    <t>SQL2017-WS2016</t>
  </si>
  <si>
    <t>Publisher</t>
  </si>
  <si>
    <t>Offer</t>
  </si>
  <si>
    <t>SKU</t>
  </si>
  <si>
    <t>SQL2012SP4-WS2012R2</t>
  </si>
  <si>
    <t>SQL2014SP2-WS2012R2</t>
  </si>
  <si>
    <t>SQL2016-WS2016</t>
  </si>
  <si>
    <t>MicrosoftSQLServer</t>
  </si>
  <si>
    <t>MicrosoftWindowsServer</t>
  </si>
  <si>
    <t>2016-Datacenter-Core</t>
  </si>
  <si>
    <t>Enterprise</t>
  </si>
  <si>
    <t>Standard</t>
  </si>
  <si>
    <t>RS3-Pro</t>
  </si>
  <si>
    <t>Windows-10</t>
  </si>
  <si>
    <t>MicrosoftWindowsDesktop</t>
  </si>
  <si>
    <t>SharePoint Server 2016</t>
  </si>
  <si>
    <t>SharePoint Server 2013</t>
  </si>
  <si>
    <t>MicrosoftSharePoint</t>
  </si>
  <si>
    <t>MicrosoftSharePointServer</t>
  </si>
  <si>
    <t>ImageName</t>
  </si>
  <si>
    <t>Friendly Name</t>
  </si>
  <si>
    <t>SQL Server 2016 SP1 Std on 2016</t>
  </si>
  <si>
    <t>SQL Server 2016 SP1 Ent on 2016</t>
  </si>
  <si>
    <t>SQL Server 2017 Ent on 2016</t>
  </si>
  <si>
    <t>SQL Server 2017 Std on 2016</t>
  </si>
  <si>
    <t>SQL Server 2014 SP2 Ent on 2012 R2</t>
  </si>
  <si>
    <t>SQL Server 2014 SP2 Std on 2012 R2</t>
  </si>
  <si>
    <t>Build Image</t>
  </si>
  <si>
    <t>Domain</t>
  </si>
  <si>
    <t>ADDS</t>
  </si>
  <si>
    <t>ADCS</t>
  </si>
  <si>
    <t>RDS</t>
  </si>
  <si>
    <t>IIS</t>
  </si>
  <si>
    <t>Function</t>
  </si>
  <si>
    <t>PublisherName</t>
  </si>
  <si>
    <t>Skus</t>
  </si>
  <si>
    <t>Standard_B1ms</t>
  </si>
  <si>
    <t>10.1.1.4</t>
  </si>
  <si>
    <t>10.1.1.5</t>
  </si>
  <si>
    <t>10.1.1.6</t>
  </si>
  <si>
    <t>10.1.1.7</t>
  </si>
  <si>
    <t>10.2.1.4</t>
  </si>
  <si>
    <t>10.2.1.5</t>
  </si>
  <si>
    <t>10.2.1.6</t>
  </si>
  <si>
    <t>10.2.1.7</t>
  </si>
  <si>
    <t>10.3.1.4</t>
  </si>
  <si>
    <t>10.3.2.4</t>
  </si>
  <si>
    <t>WestUS2</t>
  </si>
  <si>
    <t>10.2.0.0/16</t>
  </si>
  <si>
    <t>10.2.1.0/24</t>
  </si>
  <si>
    <t>10.3.0.0/16</t>
  </si>
  <si>
    <t>10.3.1.0/24</t>
  </si>
  <si>
    <t>userdmzwu2-1</t>
  </si>
  <si>
    <t>ttplab1vmstoreeus1</t>
  </si>
  <si>
    <t>ttplab1vmstorewu21</t>
  </si>
  <si>
    <t>ttplab1-eus-vnet-1</t>
  </si>
  <si>
    <t>ttplab1-wu2-vnet-1</t>
  </si>
  <si>
    <t>eucslan-eus-1</t>
  </si>
  <si>
    <t>userlan-wu2-1</t>
  </si>
  <si>
    <t>siamlan-eus-1</t>
  </si>
  <si>
    <t>siamlan-csu-1</t>
  </si>
  <si>
    <t>siamdmz-eus-1</t>
  </si>
  <si>
    <t>ttplab1-eus</t>
  </si>
  <si>
    <t>ttplab1-wu2</t>
  </si>
  <si>
    <t>ResourceGroup</t>
  </si>
  <si>
    <t>userdmz-wu2-1</t>
  </si>
  <si>
    <t>VCPUS</t>
  </si>
  <si>
    <t>GB RAM</t>
  </si>
  <si>
    <t>730 Hours</t>
  </si>
  <si>
    <t>Standard_B1s</t>
  </si>
  <si>
    <t>Standard_B4ms</t>
  </si>
  <si>
    <t>Standard_B8ms</t>
  </si>
  <si>
    <t>1hr</t>
  </si>
  <si>
    <t>8hrs</t>
  </si>
  <si>
    <t>65hrs</t>
  </si>
  <si>
    <t>730hrs</t>
  </si>
  <si>
    <t>StorageAccount</t>
  </si>
  <si>
    <t>Storage</t>
  </si>
  <si>
    <t>StorageV2</t>
  </si>
  <si>
    <t>BlobStorage</t>
  </si>
  <si>
    <t>Standard_ZRS</t>
  </si>
  <si>
    <t>Standard_GRS</t>
  </si>
  <si>
    <t>Standard_RAGRS</t>
  </si>
  <si>
    <t>Premium_LRS</t>
  </si>
  <si>
    <t>Premium_ZRS</t>
  </si>
  <si>
    <t>Premium_GRS</t>
  </si>
  <si>
    <t>Premium_RAGRS</t>
  </si>
  <si>
    <t>osDiskSAUri</t>
  </si>
  <si>
    <t>ttplab1vmstoreus1</t>
  </si>
  <si>
    <t>ttplab1vmstoreu21</t>
  </si>
  <si>
    <t>CentralUS</t>
  </si>
  <si>
    <t>WestUS</t>
  </si>
  <si>
    <t>West</t>
  </si>
  <si>
    <t>EastAsia</t>
  </si>
  <si>
    <t>SouthEastAsia</t>
  </si>
  <si>
    <t>EastUS2</t>
  </si>
  <si>
    <t>NorthCentralUS</t>
  </si>
  <si>
    <t>SouthCentralUS</t>
  </si>
  <si>
    <t>NorthEurope</t>
  </si>
  <si>
    <t>WestEurope</t>
  </si>
  <si>
    <t>JapanEast</t>
  </si>
  <si>
    <t>JapanWest</t>
  </si>
  <si>
    <t>BrazilSouth</t>
  </si>
  <si>
    <t>AustraliaSouthEast</t>
  </si>
  <si>
    <t>AustraliaEast</t>
  </si>
  <si>
    <t>WestIndia</t>
  </si>
  <si>
    <t>SouthIndia</t>
  </si>
  <si>
    <t>CentralIndia</t>
  </si>
  <si>
    <t>CanadaCentral</t>
  </si>
  <si>
    <t>CanadaEast</t>
  </si>
  <si>
    <t>UKSouth</t>
  </si>
  <si>
    <t>UKWest</t>
  </si>
  <si>
    <t>KoreaCentral</t>
  </si>
  <si>
    <t>KoreaSouth</t>
  </si>
  <si>
    <t>FranceCentral</t>
  </si>
  <si>
    <t>ttplab1-scu</t>
  </si>
  <si>
    <t>ttplab1vmstorescu1</t>
  </si>
  <si>
    <t>ttplab1-scu-vnet-1</t>
  </si>
  <si>
    <t>siamlan-scu-1</t>
  </si>
  <si>
    <t>ttplab1vmstoresea1</t>
  </si>
  <si>
    <t>ttplab1-sea</t>
  </si>
  <si>
    <t>ttplab1-sea-vnet-1</t>
  </si>
  <si>
    <t>eucslan-sea-1</t>
  </si>
  <si>
    <t>10.1.0.0/16</t>
  </si>
  <si>
    <t>10.1.1.0/24</t>
  </si>
  <si>
    <t>* Some subscriptions have resource quotas. This section cators for the MSP CPU limit of 10 CPUs per Region</t>
  </si>
  <si>
    <t>Hot</t>
  </si>
  <si>
    <t>Cool</t>
  </si>
  <si>
    <t>Archive</t>
  </si>
  <si>
    <t>eucslan-scu-1</t>
  </si>
  <si>
    <t>userlan-scu-1</t>
  </si>
  <si>
    <t>userdmz-scu-1</t>
  </si>
  <si>
    <t>siamdmz-scu-1</t>
  </si>
  <si>
    <t>10.1.1.8</t>
  </si>
  <si>
    <t>10.1.1.9</t>
  </si>
  <si>
    <t>10.1.1.10</t>
  </si>
  <si>
    <t>10.1.1.11</t>
  </si>
  <si>
    <t>10.1.2.4</t>
  </si>
  <si>
    <t>10.1.2.5</t>
  </si>
  <si>
    <t>10.1.2.6</t>
  </si>
  <si>
    <t>10.1.2.7</t>
  </si>
  <si>
    <t>10.1.2.8</t>
  </si>
  <si>
    <t>10.1.3.4</t>
  </si>
  <si>
    <t>10.1.4.4</t>
  </si>
  <si>
    <t>10.1.4.5</t>
  </si>
  <si>
    <t>10.1.4.6</t>
  </si>
  <si>
    <t>10.1.4.7</t>
  </si>
  <si>
    <t>10.1.4.8</t>
  </si>
  <si>
    <t>10.1.4.9</t>
  </si>
  <si>
    <t>10.1.4.10</t>
  </si>
  <si>
    <t>10.1.5.4</t>
  </si>
  <si>
    <t>10.1.2.0/24</t>
  </si>
  <si>
    <t>10.1.3.0/24</t>
  </si>
  <si>
    <t>10.1.4.0/24</t>
  </si>
  <si>
    <t>10.1.5.0/24</t>
  </si>
  <si>
    <t>10.4.0.0/16</t>
  </si>
  <si>
    <t>10.3.2.0/24</t>
  </si>
  <si>
    <t>10.4.1.0/24</t>
  </si>
  <si>
    <t>10.4.1.4</t>
  </si>
  <si>
    <t>10.4.1.5</t>
  </si>
  <si>
    <t>10.4.1.6</t>
  </si>
  <si>
    <t>10.4.1.7</t>
  </si>
  <si>
    <t>10.3.1.5</t>
  </si>
  <si>
    <t>10.3.1.6</t>
  </si>
  <si>
    <t>10.3.1.7</t>
  </si>
  <si>
    <t>10.3.1.8</t>
  </si>
  <si>
    <t>DomainName</t>
  </si>
  <si>
    <t>Standalone</t>
  </si>
  <si>
    <t>Member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</si>
</sst>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£&quot;#,##0.00_);[Red]\(&quot;£&quot;#,##0.00\)"/>
    <numFmt numFmtId="164" formatCode="&quot;£&quot;#,##0.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25252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94">
    <xf numFmtId="0" fontId="0" fillId="0" borderId="0" xfId="0"/>
    <xf numFmtId="0" fontId="1" fillId="0" borderId="0" xfId="0" applyFont="1" applyFill="1"/>
    <xf numFmtId="0" fontId="0" fillId="0" borderId="0" xfId="0" applyFill="1"/>
    <xf numFmtId="0" fontId="3" fillId="0" borderId="0" xfId="0" applyFont="1" applyFill="1"/>
    <xf numFmtId="8" fontId="1" fillId="0" borderId="0" xfId="0" applyNumberFormat="1" applyFont="1" applyFill="1"/>
    <xf numFmtId="8" fontId="0" fillId="0" borderId="0" xfId="0" applyNumberFormat="1" applyFont="1" applyFill="1"/>
    <xf numFmtId="0" fontId="2" fillId="0" borderId="0" xfId="0" applyFont="1" applyFill="1"/>
    <xf numFmtId="0" fontId="6" fillId="0" borderId="0" xfId="0" applyFont="1" applyFill="1"/>
    <xf numFmtId="0" fontId="3" fillId="0" borderId="1" xfId="0" applyFont="1" applyFill="1" applyBorder="1"/>
    <xf numFmtId="0" fontId="0" fillId="0" borderId="1" xfId="0" applyFill="1" applyBorder="1"/>
    <xf numFmtId="8" fontId="0" fillId="0" borderId="1" xfId="0" applyNumberFormat="1" applyFont="1" applyFill="1" applyBorder="1"/>
    <xf numFmtId="0" fontId="1" fillId="0" borderId="2" xfId="0" applyFont="1" applyBorder="1"/>
    <xf numFmtId="0" fontId="1" fillId="0" borderId="2" xfId="0" applyFont="1" applyFill="1" applyBorder="1"/>
    <xf numFmtId="0" fontId="0" fillId="0" borderId="2" xfId="0" applyBorder="1"/>
    <xf numFmtId="49" fontId="3" fillId="0" borderId="0" xfId="0" applyNumberFormat="1" applyFont="1" applyFill="1"/>
    <xf numFmtId="49" fontId="0" fillId="0" borderId="0" xfId="0" applyNumberFormat="1" applyFill="1"/>
    <xf numFmtId="49" fontId="0" fillId="0" borderId="0" xfId="0" applyNumberFormat="1"/>
    <xf numFmtId="0" fontId="0" fillId="0" borderId="0" xfId="0" applyAlignment="1">
      <alignment horizontal="left"/>
    </xf>
    <xf numFmtId="0" fontId="3" fillId="0" borderId="0" xfId="0" applyFont="1" applyFill="1" applyBorder="1"/>
    <xf numFmtId="0" fontId="0" fillId="0" borderId="0" xfId="0" applyFill="1" applyBorder="1"/>
    <xf numFmtId="0" fontId="0" fillId="0" borderId="0" xfId="0" applyBorder="1"/>
    <xf numFmtId="0" fontId="7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0" fontId="0" fillId="0" borderId="11" xfId="0" applyBorder="1"/>
    <xf numFmtId="0" fontId="0" fillId="0" borderId="12" xfId="0" applyFill="1" applyBorder="1"/>
    <xf numFmtId="0" fontId="7" fillId="0" borderId="5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49" fontId="0" fillId="0" borderId="0" xfId="0" applyNumberFormat="1" applyFill="1" applyBorder="1"/>
    <xf numFmtId="0" fontId="3" fillId="0" borderId="0" xfId="0" applyFont="1" applyFill="1" applyAlignment="1"/>
    <xf numFmtId="49" fontId="3" fillId="0" borderId="0" xfId="0" applyNumberFormat="1" applyFont="1" applyFill="1" applyBorder="1"/>
    <xf numFmtId="0" fontId="3" fillId="4" borderId="0" xfId="0" applyFont="1" applyFill="1" applyBorder="1"/>
    <xf numFmtId="0" fontId="3" fillId="4" borderId="0" xfId="0" applyFont="1" applyFill="1"/>
    <xf numFmtId="49" fontId="3" fillId="4" borderId="0" xfId="0" applyNumberFormat="1" applyFont="1" applyFill="1"/>
    <xf numFmtId="0" fontId="0" fillId="4" borderId="0" xfId="0" applyFill="1"/>
    <xf numFmtId="0" fontId="0" fillId="4" borderId="0" xfId="0" applyFill="1" applyBorder="1"/>
    <xf numFmtId="49" fontId="3" fillId="4" borderId="0" xfId="0" applyNumberFormat="1" applyFont="1" applyFill="1" applyBorder="1"/>
    <xf numFmtId="0" fontId="0" fillId="0" borderId="0" xfId="0" applyFont="1" applyFill="1" applyBorder="1"/>
    <xf numFmtId="49" fontId="0" fillId="0" borderId="0" xfId="0" applyNumberFormat="1" applyFont="1" applyFill="1" applyBorder="1"/>
    <xf numFmtId="0" fontId="0" fillId="0" borderId="0" xfId="0" applyFont="1" applyBorder="1"/>
    <xf numFmtId="0" fontId="3" fillId="4" borderId="2" xfId="0" applyFont="1" applyFill="1" applyBorder="1"/>
    <xf numFmtId="0" fontId="0" fillId="4" borderId="2" xfId="0" applyFill="1" applyBorder="1"/>
    <xf numFmtId="0" fontId="0" fillId="4" borderId="0" xfId="0" applyFont="1" applyFill="1"/>
    <xf numFmtId="49" fontId="3" fillId="4" borderId="2" xfId="0" applyNumberFormat="1" applyFont="1" applyFill="1" applyBorder="1"/>
    <xf numFmtId="49" fontId="0" fillId="4" borderId="2" xfId="0" applyNumberFormat="1" applyFill="1" applyBorder="1"/>
    <xf numFmtId="0" fontId="4" fillId="4" borderId="0" xfId="1" applyFill="1"/>
    <xf numFmtId="0" fontId="4" fillId="4" borderId="2" xfId="1" applyFill="1" applyBorder="1"/>
    <xf numFmtId="0" fontId="4" fillId="4" borderId="0" xfId="1" applyFill="1" applyBorder="1"/>
    <xf numFmtId="0" fontId="0" fillId="0" borderId="0" xfId="0" applyFont="1"/>
    <xf numFmtId="0" fontId="3" fillId="5" borderId="0" xfId="0" applyFont="1" applyFill="1"/>
    <xf numFmtId="0" fontId="3" fillId="5" borderId="2" xfId="0" applyFont="1" applyFill="1" applyBorder="1"/>
    <xf numFmtId="8" fontId="0" fillId="5" borderId="0" xfId="0" applyNumberFormat="1" applyFill="1"/>
    <xf numFmtId="8" fontId="0" fillId="5" borderId="2" xfId="0" applyNumberFormat="1" applyFill="1" applyBorder="1"/>
    <xf numFmtId="8" fontId="0" fillId="5" borderId="0" xfId="0" applyNumberFormat="1" applyFill="1" applyBorder="1"/>
    <xf numFmtId="164" fontId="3" fillId="5" borderId="0" xfId="0" applyNumberFormat="1" applyFont="1" applyFill="1"/>
    <xf numFmtId="164" fontId="3" fillId="5" borderId="2" xfId="0" applyNumberFormat="1" applyFont="1" applyFill="1" applyBorder="1"/>
    <xf numFmtId="8" fontId="0" fillId="0" borderId="0" xfId="0" applyNumberFormat="1" applyFont="1" applyFill="1" applyBorder="1"/>
    <xf numFmtId="0" fontId="3" fillId="6" borderId="0" xfId="0" applyFont="1" applyFill="1"/>
    <xf numFmtId="0" fontId="3" fillId="6" borderId="2" xfId="0" applyFont="1" applyFill="1" applyBorder="1"/>
    <xf numFmtId="0" fontId="3" fillId="6" borderId="0" xfId="0" applyFont="1" applyFill="1" applyBorder="1"/>
    <xf numFmtId="164" fontId="3" fillId="5" borderId="0" xfId="0" applyNumberFormat="1" applyFont="1" applyFill="1" applyBorder="1"/>
    <xf numFmtId="0" fontId="0" fillId="0" borderId="1" xfId="0" applyBorder="1"/>
    <xf numFmtId="0" fontId="0" fillId="0" borderId="9" xfId="0" applyBorder="1"/>
    <xf numFmtId="0" fontId="0" fillId="6" borderId="0" xfId="0" applyFill="1"/>
    <xf numFmtId="0" fontId="3" fillId="4" borderId="1" xfId="0" applyFont="1" applyFill="1" applyBorder="1"/>
    <xf numFmtId="0" fontId="0" fillId="4" borderId="1" xfId="0" applyFill="1" applyBorder="1"/>
    <xf numFmtId="0" fontId="3" fillId="6" borderId="1" xfId="0" applyFont="1" applyFill="1" applyBorder="1"/>
    <xf numFmtId="0" fontId="3" fillId="5" borderId="1" xfId="0" applyFont="1" applyFill="1" applyBorder="1"/>
    <xf numFmtId="49" fontId="3" fillId="4" borderId="1" xfId="0" applyNumberFormat="1" applyFont="1" applyFill="1" applyBorder="1"/>
    <xf numFmtId="8" fontId="0" fillId="5" borderId="1" xfId="0" applyNumberFormat="1" applyFill="1" applyBorder="1"/>
    <xf numFmtId="164" fontId="3" fillId="5" borderId="1" xfId="0" applyNumberFormat="1" applyFont="1" applyFill="1" applyBorder="1"/>
    <xf numFmtId="0" fontId="4" fillId="4" borderId="1" xfId="1" applyFill="1" applyBorder="1"/>
    <xf numFmtId="0" fontId="2" fillId="0" borderId="0" xfId="0" applyFont="1"/>
    <xf numFmtId="0" fontId="0" fillId="5" borderId="0" xfId="0" applyFill="1"/>
    <xf numFmtId="49" fontId="0" fillId="5" borderId="0" xfId="0" applyNumberFormat="1" applyFill="1"/>
    <xf numFmtId="0" fontId="1" fillId="0" borderId="9" xfId="0" applyFont="1" applyBorder="1"/>
    <xf numFmtId="0" fontId="1" fillId="0" borderId="2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left"/>
    </xf>
    <xf numFmtId="0" fontId="5" fillId="3" borderId="10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0" fillId="0" borderId="13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6" borderId="1" xfId="0" applyFill="1" applyBorder="1"/>
    <xf numFmtId="0" fontId="0" fillId="6" borderId="2" xfId="0" applyFill="1" applyBorder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colors>
    <mruColors>
      <color rgb="FFE9E9E9"/>
      <color rgb="FFFFF4D1"/>
      <color rgb="FFF0FFE9"/>
      <color rgb="FFECFC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CPU/Azure%20Lab%2010%20CP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rtual Machines"/>
      <sheetName val="EU Virtual Machines"/>
      <sheetName val="WU Virtual Machines"/>
      <sheetName val="CU Virtual Machines"/>
      <sheetName val="EU Storage Accounts"/>
      <sheetName val="WU Storage Accounts"/>
      <sheetName val="CU Storage Accounts"/>
      <sheetName val="EU Virtual Networks"/>
      <sheetName val="WU Virtual Networks"/>
      <sheetName val="CU Virtual Networks"/>
      <sheetName val="Network Security Groups"/>
      <sheetName val="EUAzureVMs.csv"/>
      <sheetName val="WUAzureVMs.csv"/>
      <sheetName val="CUAzureVMs.csv"/>
      <sheetName val="EUAzureSubnets.csv"/>
      <sheetName val="WUAzureSubnets.csv"/>
      <sheetName val="CUAzureSubnets.csv"/>
      <sheetName val="PostBuild.csv"/>
      <sheetName val="ImageNa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99FF4-C86F-884C-93A8-282B16581B38}">
  <sheetPr>
    <tabColor theme="9"/>
  </sheetPr>
  <dimension ref="A1:Z31"/>
  <sheetViews>
    <sheetView zoomScale="111" zoomScaleNormal="111" workbookViewId="0">
      <selection activeCell="C30" sqref="C30"/>
    </sheetView>
  </sheetViews>
  <sheetFormatPr baseColWidth="10" defaultColWidth="15.5" defaultRowHeight="16" x14ac:dyDescent="0.2"/>
  <cols>
    <col min="1" max="1" width="14.1640625" bestFit="1" customWidth="1"/>
    <col min="2" max="2" width="16" bestFit="1" customWidth="1"/>
    <col min="3" max="3" width="11.6640625" bestFit="1" customWidth="1"/>
    <col min="4" max="4" width="18" bestFit="1" customWidth="1"/>
    <col min="5" max="5" width="5.6640625" bestFit="1" customWidth="1"/>
    <col min="6" max="6" width="13" bestFit="1" customWidth="1"/>
    <col min="7" max="7" width="14.1640625" bestFit="1" customWidth="1"/>
    <col min="8" max="8" width="4.5" bestFit="1" customWidth="1"/>
    <col min="9" max="9" width="5.1640625" bestFit="1" customWidth="1"/>
    <col min="10" max="10" width="31.33203125" bestFit="1" customWidth="1"/>
    <col min="11" max="11" width="14" bestFit="1" customWidth="1"/>
    <col min="12" max="12" width="14.1640625" bestFit="1" customWidth="1"/>
    <col min="13" max="13" width="18" bestFit="1" customWidth="1"/>
    <col min="14" max="14" width="16.5" bestFit="1" customWidth="1"/>
    <col min="15" max="15" width="13.33203125" bestFit="1" customWidth="1"/>
    <col min="16" max="16" width="9.5" bestFit="1" customWidth="1"/>
    <col min="17" max="17" width="8.1640625" bestFit="1" customWidth="1"/>
    <col min="18" max="21" width="10.83203125" customWidth="1"/>
    <col min="22" max="22" width="5.33203125" bestFit="1" customWidth="1"/>
    <col min="23" max="23" width="6.1640625" customWidth="1"/>
    <col min="24" max="24" width="4.83203125" customWidth="1"/>
    <col min="25" max="25" width="18.83203125" bestFit="1" customWidth="1"/>
    <col min="26" max="29" width="10.1640625" customWidth="1"/>
    <col min="30" max="30" width="8.33203125" bestFit="1" customWidth="1"/>
  </cols>
  <sheetData>
    <row r="1" spans="1:26" ht="17" thickBot="1" x14ac:dyDescent="0.25">
      <c r="A1" s="12" t="s">
        <v>32</v>
      </c>
      <c r="B1" s="12" t="s">
        <v>11</v>
      </c>
      <c r="C1" s="12" t="s">
        <v>155</v>
      </c>
      <c r="D1" s="12" t="s">
        <v>160</v>
      </c>
      <c r="E1" s="12" t="s">
        <v>1</v>
      </c>
      <c r="F1" s="12" t="s">
        <v>23</v>
      </c>
      <c r="G1" s="12" t="s">
        <v>11</v>
      </c>
      <c r="H1" s="12" t="s">
        <v>2</v>
      </c>
      <c r="I1" s="12" t="s">
        <v>3</v>
      </c>
      <c r="J1" s="12" t="s">
        <v>154</v>
      </c>
      <c r="K1" s="12" t="s">
        <v>6</v>
      </c>
      <c r="L1" s="12" t="s">
        <v>70</v>
      </c>
      <c r="M1" s="12" t="s">
        <v>48</v>
      </c>
      <c r="N1" s="12" t="s">
        <v>30</v>
      </c>
      <c r="O1" s="12" t="s">
        <v>45</v>
      </c>
      <c r="P1" s="12" t="s">
        <v>16</v>
      </c>
      <c r="Q1" s="12" t="s">
        <v>49</v>
      </c>
      <c r="R1" s="78" t="s">
        <v>199</v>
      </c>
      <c r="S1" s="78" t="s">
        <v>200</v>
      </c>
      <c r="T1" s="78" t="s">
        <v>201</v>
      </c>
      <c r="U1" s="78" t="s">
        <v>202</v>
      </c>
      <c r="V1" s="12" t="s">
        <v>71</v>
      </c>
      <c r="W1" s="12" t="s">
        <v>72</v>
      </c>
      <c r="Y1" s="12" t="s">
        <v>73</v>
      </c>
      <c r="Z1" s="12" t="s">
        <v>100</v>
      </c>
    </row>
    <row r="2" spans="1:26" ht="17" thickTop="1" x14ac:dyDescent="0.2">
      <c r="A2" s="36" t="s">
        <v>31</v>
      </c>
      <c r="B2" s="65" t="s">
        <v>0</v>
      </c>
      <c r="C2" s="36" t="s">
        <v>33</v>
      </c>
      <c r="D2" s="36" t="s">
        <v>0</v>
      </c>
      <c r="E2" s="36" t="s">
        <v>156</v>
      </c>
      <c r="F2" s="36" t="s">
        <v>69</v>
      </c>
      <c r="G2" s="59" t="s">
        <v>119</v>
      </c>
      <c r="H2" s="51">
        <f>VLOOKUP(G2,MachineTypes!$A$1:$D$7,2,FALSE)</f>
        <v>2</v>
      </c>
      <c r="I2" s="51">
        <f>VLOOKUP(G2,MachineTypes!$A$1:$D$7,3,FALSE)</f>
        <v>4</v>
      </c>
      <c r="J2" s="59" t="s">
        <v>126</v>
      </c>
      <c r="K2" s="34" t="s">
        <v>224</v>
      </c>
      <c r="L2" s="34" t="s">
        <v>242</v>
      </c>
      <c r="M2" s="34" t="s">
        <v>243</v>
      </c>
      <c r="N2" s="34" t="s">
        <v>244</v>
      </c>
      <c r="O2" s="35" t="s">
        <v>256</v>
      </c>
      <c r="P2" s="36" t="s">
        <v>164</v>
      </c>
      <c r="Q2" s="34" t="s">
        <v>50</v>
      </c>
      <c r="R2" s="53">
        <f>$U2/730</f>
        <v>4.9369863013698626E-2</v>
      </c>
      <c r="S2" s="53">
        <f>$U2/730*8</f>
        <v>0.394958904109589</v>
      </c>
      <c r="T2" s="53">
        <f>$U2/730*65</f>
        <v>3.2090410958904108</v>
      </c>
      <c r="U2" s="56">
        <f>VLOOKUP(G2,MachineTypes!$A$1:$D$7,4,FALSE)</f>
        <v>36.04</v>
      </c>
      <c r="V2" s="47" t="s">
        <v>12</v>
      </c>
      <c r="W2" s="47" t="s">
        <v>12</v>
      </c>
      <c r="Y2" s="18" t="s">
        <v>62</v>
      </c>
      <c r="Z2" s="19" t="s">
        <v>51</v>
      </c>
    </row>
    <row r="3" spans="1:26" x14ac:dyDescent="0.2">
      <c r="A3" s="36" t="s">
        <v>25</v>
      </c>
      <c r="B3" s="65" t="s">
        <v>294</v>
      </c>
      <c r="C3" s="36"/>
      <c r="D3" s="36" t="s">
        <v>18</v>
      </c>
      <c r="E3" s="36" t="s">
        <v>157</v>
      </c>
      <c r="F3" s="36" t="s">
        <v>69</v>
      </c>
      <c r="G3" s="59" t="s">
        <v>119</v>
      </c>
      <c r="H3" s="51">
        <f>VLOOKUP(G3,MachineTypes!$A$1:$D$7,2,FALSE)</f>
        <v>2</v>
      </c>
      <c r="I3" s="51">
        <f>VLOOKUP(G3,MachineTypes!$A$1:$D$7,3,FALSE)</f>
        <v>4</v>
      </c>
      <c r="J3" s="59" t="s">
        <v>126</v>
      </c>
      <c r="K3" s="34" t="s">
        <v>224</v>
      </c>
      <c r="L3" s="34" t="s">
        <v>242</v>
      </c>
      <c r="M3" s="34" t="s">
        <v>243</v>
      </c>
      <c r="N3" s="34" t="s">
        <v>244</v>
      </c>
      <c r="O3" s="35" t="s">
        <v>256</v>
      </c>
      <c r="P3" s="36" t="s">
        <v>165</v>
      </c>
      <c r="Q3" s="34" t="s">
        <v>50</v>
      </c>
      <c r="R3" s="53">
        <f t="shared" ref="R3:R23" si="0">$U3/730</f>
        <v>4.9369863013698626E-2</v>
      </c>
      <c r="S3" s="53">
        <f t="shared" ref="S3:S23" si="1">$U3/730*8</f>
        <v>0.394958904109589</v>
      </c>
      <c r="T3" s="53">
        <f t="shared" ref="T3:T18" si="2">$U3/730*65</f>
        <v>3.2090410958904108</v>
      </c>
      <c r="U3" s="56">
        <f>VLOOKUP(G3,MachineTypes!$A$1:$D$7,4,FALSE)</f>
        <v>36.04</v>
      </c>
      <c r="V3" s="47" t="s">
        <v>12</v>
      </c>
      <c r="W3" s="47" t="s">
        <v>12</v>
      </c>
      <c r="Y3" s="18" t="s">
        <v>63</v>
      </c>
      <c r="Z3" s="19" t="s">
        <v>51</v>
      </c>
    </row>
    <row r="4" spans="1:26" x14ac:dyDescent="0.2">
      <c r="A4" s="36" t="s">
        <v>34</v>
      </c>
      <c r="B4" s="65" t="s">
        <v>295</v>
      </c>
      <c r="C4" s="36" t="s">
        <v>33</v>
      </c>
      <c r="D4" s="36" t="s">
        <v>19</v>
      </c>
      <c r="E4" s="36" t="s">
        <v>157</v>
      </c>
      <c r="F4" s="36" t="s">
        <v>69</v>
      </c>
      <c r="G4" s="59" t="s">
        <v>119</v>
      </c>
      <c r="H4" s="51">
        <f>VLOOKUP(G4,MachineTypes!$A$1:$D$7,2,FALSE)</f>
        <v>2</v>
      </c>
      <c r="I4" s="51">
        <f>VLOOKUP(G4,MachineTypes!$A$1:$D$7,3,FALSE)</f>
        <v>4</v>
      </c>
      <c r="J4" s="59" t="s">
        <v>126</v>
      </c>
      <c r="K4" s="34" t="s">
        <v>224</v>
      </c>
      <c r="L4" s="34" t="s">
        <v>242</v>
      </c>
      <c r="M4" s="34" t="s">
        <v>243</v>
      </c>
      <c r="N4" s="34" t="s">
        <v>244</v>
      </c>
      <c r="O4" s="35" t="s">
        <v>256</v>
      </c>
      <c r="P4" s="36" t="s">
        <v>166</v>
      </c>
      <c r="Q4" s="34" t="s">
        <v>50</v>
      </c>
      <c r="R4" s="53">
        <f t="shared" si="0"/>
        <v>4.9369863013698626E-2</v>
      </c>
      <c r="S4" s="53">
        <f t="shared" si="1"/>
        <v>0.394958904109589</v>
      </c>
      <c r="T4" s="53">
        <f t="shared" si="2"/>
        <v>3.2090410958904108</v>
      </c>
      <c r="U4" s="56">
        <f>VLOOKUP(G4,MachineTypes!$A$1:$D$7,4,FALSE)</f>
        <v>36.04</v>
      </c>
      <c r="V4" s="47" t="s">
        <v>12</v>
      </c>
      <c r="W4" s="47" t="s">
        <v>12</v>
      </c>
      <c r="Y4" s="18" t="s">
        <v>61</v>
      </c>
      <c r="Z4" s="19" t="s">
        <v>58</v>
      </c>
    </row>
    <row r="5" spans="1:26" x14ac:dyDescent="0.2">
      <c r="A5" s="34" t="s">
        <v>24</v>
      </c>
      <c r="B5" s="65" t="s">
        <v>295</v>
      </c>
      <c r="C5" s="36" t="s">
        <v>33</v>
      </c>
      <c r="D5" s="34" t="s">
        <v>9</v>
      </c>
      <c r="E5" s="34" t="s">
        <v>158</v>
      </c>
      <c r="F5" s="36" t="s">
        <v>69</v>
      </c>
      <c r="G5" s="59" t="s">
        <v>119</v>
      </c>
      <c r="H5" s="51">
        <f>VLOOKUP(G5,MachineTypes!$A$1:$D$7,2,FALSE)</f>
        <v>2</v>
      </c>
      <c r="I5" s="51">
        <f>VLOOKUP(G5,MachineTypes!$A$1:$D$7,3,FALSE)</f>
        <v>4</v>
      </c>
      <c r="J5" s="59" t="s">
        <v>126</v>
      </c>
      <c r="K5" s="34" t="s">
        <v>224</v>
      </c>
      <c r="L5" s="34" t="s">
        <v>242</v>
      </c>
      <c r="M5" s="34" t="s">
        <v>243</v>
      </c>
      <c r="N5" s="34" t="s">
        <v>244</v>
      </c>
      <c r="O5" s="35" t="s">
        <v>256</v>
      </c>
      <c r="P5" s="36" t="s">
        <v>167</v>
      </c>
      <c r="Q5" s="34" t="s">
        <v>50</v>
      </c>
      <c r="R5" s="55">
        <f t="shared" si="0"/>
        <v>4.9369863013698626E-2</v>
      </c>
      <c r="S5" s="55">
        <f t="shared" si="1"/>
        <v>0.394958904109589</v>
      </c>
      <c r="T5" s="55">
        <f t="shared" si="2"/>
        <v>3.2090410958904108</v>
      </c>
      <c r="U5" s="62">
        <f>VLOOKUP(G5,MachineTypes!$A$1:$D$7,4,FALSE)</f>
        <v>36.04</v>
      </c>
      <c r="V5" s="47" t="s">
        <v>12</v>
      </c>
      <c r="W5" s="47" t="s">
        <v>12</v>
      </c>
      <c r="Y5" s="19" t="s">
        <v>76</v>
      </c>
      <c r="Z5" s="19" t="s">
        <v>51</v>
      </c>
    </row>
    <row r="6" spans="1:26" x14ac:dyDescent="0.2">
      <c r="A6" s="34" t="s">
        <v>65</v>
      </c>
      <c r="B6" s="65" t="s">
        <v>295</v>
      </c>
      <c r="C6" s="36" t="s">
        <v>33</v>
      </c>
      <c r="D6" s="34" t="s">
        <v>66</v>
      </c>
      <c r="E6" s="34"/>
      <c r="F6" s="34" t="s">
        <v>20</v>
      </c>
      <c r="G6" s="59" t="s">
        <v>120</v>
      </c>
      <c r="H6" s="51">
        <f>VLOOKUP(G6,MachineTypes!$A$1:$D$7,2,FALSE)</f>
        <v>2</v>
      </c>
      <c r="I6" s="51">
        <f>VLOOKUP(G6,MachineTypes!$A$1:$D$7,3,FALSE)</f>
        <v>8</v>
      </c>
      <c r="J6" s="59" t="s">
        <v>153</v>
      </c>
      <c r="K6" s="34" t="s">
        <v>224</v>
      </c>
      <c r="L6" s="34" t="s">
        <v>242</v>
      </c>
      <c r="M6" s="34" t="s">
        <v>243</v>
      </c>
      <c r="N6" s="34" t="s">
        <v>244</v>
      </c>
      <c r="O6" s="35" t="s">
        <v>256</v>
      </c>
      <c r="P6" s="36" t="s">
        <v>260</v>
      </c>
      <c r="Q6" s="34" t="s">
        <v>50</v>
      </c>
      <c r="R6" s="53">
        <f t="shared" si="0"/>
        <v>9.2671232876712334E-2</v>
      </c>
      <c r="S6" s="53">
        <f t="shared" si="1"/>
        <v>0.74136986301369867</v>
      </c>
      <c r="T6" s="53">
        <f t="shared" si="2"/>
        <v>6.0236301369863021</v>
      </c>
      <c r="U6" s="56">
        <f>VLOOKUP(G6,MachineTypes!$A$1:$D$7,4,FALSE)</f>
        <v>67.650000000000006</v>
      </c>
      <c r="V6" s="47" t="s">
        <v>12</v>
      </c>
      <c r="W6" s="47" t="s">
        <v>12</v>
      </c>
      <c r="Y6" s="19" t="s">
        <v>52</v>
      </c>
      <c r="Z6" s="19" t="s">
        <v>53</v>
      </c>
    </row>
    <row r="7" spans="1:26" x14ac:dyDescent="0.2">
      <c r="A7" s="34" t="s">
        <v>35</v>
      </c>
      <c r="B7" s="65" t="s">
        <v>295</v>
      </c>
      <c r="C7" s="36" t="s">
        <v>33</v>
      </c>
      <c r="D7" s="34" t="s">
        <v>13</v>
      </c>
      <c r="E7" s="34"/>
      <c r="F7" s="34" t="s">
        <v>20</v>
      </c>
      <c r="G7" s="59" t="s">
        <v>120</v>
      </c>
      <c r="H7" s="51">
        <f>VLOOKUP(G7,MachineTypes!$A$1:$D$7,2,FALSE)</f>
        <v>2</v>
      </c>
      <c r="I7" s="51">
        <f>VLOOKUP(G7,MachineTypes!$A$1:$D$7,3,FALSE)</f>
        <v>8</v>
      </c>
      <c r="J7" s="59" t="s">
        <v>126</v>
      </c>
      <c r="K7" s="34" t="s">
        <v>224</v>
      </c>
      <c r="L7" s="34" t="s">
        <v>242</v>
      </c>
      <c r="M7" s="34" t="s">
        <v>243</v>
      </c>
      <c r="N7" s="34" t="s">
        <v>244</v>
      </c>
      <c r="O7" s="35" t="s">
        <v>256</v>
      </c>
      <c r="P7" s="36" t="s">
        <v>261</v>
      </c>
      <c r="Q7" s="34" t="s">
        <v>50</v>
      </c>
      <c r="R7" s="53">
        <f t="shared" si="0"/>
        <v>9.2671232876712334E-2</v>
      </c>
      <c r="S7" s="53">
        <f t="shared" si="1"/>
        <v>0.74136986301369867</v>
      </c>
      <c r="T7" s="53">
        <f t="shared" si="2"/>
        <v>6.0236301369863021</v>
      </c>
      <c r="U7" s="56">
        <f>VLOOKUP(G7,MachineTypes!$A$1:$D$7,4,FALSE)</f>
        <v>67.650000000000006</v>
      </c>
      <c r="V7" s="47" t="s">
        <v>12</v>
      </c>
      <c r="W7" s="47" t="s">
        <v>12</v>
      </c>
      <c r="Y7" s="19" t="s">
        <v>56</v>
      </c>
      <c r="Z7" s="19" t="s">
        <v>54</v>
      </c>
    </row>
    <row r="8" spans="1:26" x14ac:dyDescent="0.2">
      <c r="A8" s="34" t="s">
        <v>36</v>
      </c>
      <c r="B8" s="65" t="s">
        <v>295</v>
      </c>
      <c r="C8" s="36" t="s">
        <v>33</v>
      </c>
      <c r="D8" s="34" t="s">
        <v>14</v>
      </c>
      <c r="E8" s="34"/>
      <c r="F8" s="34" t="s">
        <v>20</v>
      </c>
      <c r="G8" s="59" t="s">
        <v>120</v>
      </c>
      <c r="H8" s="51">
        <f>VLOOKUP(G8,MachineTypes!$A$1:$D$7,2,FALSE)</f>
        <v>2</v>
      </c>
      <c r="I8" s="51">
        <f>VLOOKUP(G8,MachineTypes!$A$1:$D$7,3,FALSE)</f>
        <v>8</v>
      </c>
      <c r="J8" s="59" t="s">
        <v>126</v>
      </c>
      <c r="K8" s="34" t="s">
        <v>224</v>
      </c>
      <c r="L8" s="34" t="s">
        <v>242</v>
      </c>
      <c r="M8" s="34" t="s">
        <v>243</v>
      </c>
      <c r="N8" s="34" t="s">
        <v>244</v>
      </c>
      <c r="O8" s="35" t="s">
        <v>256</v>
      </c>
      <c r="P8" s="36" t="s">
        <v>262</v>
      </c>
      <c r="Q8" s="34" t="s">
        <v>50</v>
      </c>
      <c r="R8" s="53">
        <f t="shared" si="0"/>
        <v>9.2671232876712334E-2</v>
      </c>
      <c r="S8" s="53">
        <f t="shared" si="1"/>
        <v>0.74136986301369867</v>
      </c>
      <c r="T8" s="53">
        <f t="shared" si="2"/>
        <v>6.0236301369863021</v>
      </c>
      <c r="U8" s="56">
        <f>VLOOKUP(G8,MachineTypes!$A$1:$D$7,4,FALSE)</f>
        <v>67.650000000000006</v>
      </c>
      <c r="V8" s="47" t="s">
        <v>12</v>
      </c>
      <c r="W8" s="47" t="s">
        <v>12</v>
      </c>
      <c r="Y8" s="19" t="s">
        <v>55</v>
      </c>
      <c r="Z8" s="19" t="s">
        <v>54</v>
      </c>
    </row>
    <row r="9" spans="1:26" x14ac:dyDescent="0.2">
      <c r="A9" s="66" t="s">
        <v>37</v>
      </c>
      <c r="B9" s="92" t="s">
        <v>295</v>
      </c>
      <c r="C9" s="67" t="s">
        <v>33</v>
      </c>
      <c r="D9" s="66" t="s">
        <v>15</v>
      </c>
      <c r="E9" s="66"/>
      <c r="F9" s="66" t="s">
        <v>20</v>
      </c>
      <c r="G9" s="68" t="s">
        <v>120</v>
      </c>
      <c r="H9" s="69">
        <f>VLOOKUP(G9,MachineTypes!$A$1:$D$7,2,FALSE)</f>
        <v>2</v>
      </c>
      <c r="I9" s="69">
        <f>VLOOKUP(G9,MachineTypes!$A$1:$D$7,3,FALSE)</f>
        <v>8</v>
      </c>
      <c r="J9" s="68" t="s">
        <v>126</v>
      </c>
      <c r="K9" s="66" t="s">
        <v>224</v>
      </c>
      <c r="L9" s="66" t="s">
        <v>242</v>
      </c>
      <c r="M9" s="66" t="s">
        <v>243</v>
      </c>
      <c r="N9" s="66" t="s">
        <v>244</v>
      </c>
      <c r="O9" s="70" t="s">
        <v>256</v>
      </c>
      <c r="P9" s="67" t="s">
        <v>263</v>
      </c>
      <c r="Q9" s="66" t="s">
        <v>50</v>
      </c>
      <c r="R9" s="71">
        <f t="shared" si="0"/>
        <v>9.2671232876712334E-2</v>
      </c>
      <c r="S9" s="71">
        <f t="shared" si="1"/>
        <v>0.74136986301369867</v>
      </c>
      <c r="T9" s="71">
        <f t="shared" si="2"/>
        <v>6.0236301369863021</v>
      </c>
      <c r="U9" s="72">
        <f>VLOOKUP(G9,MachineTypes!$A$1:$D$7,4,FALSE)</f>
        <v>67.650000000000006</v>
      </c>
      <c r="V9" s="73" t="s">
        <v>12</v>
      </c>
      <c r="W9" s="73" t="s">
        <v>12</v>
      </c>
      <c r="Y9" s="19" t="s">
        <v>57</v>
      </c>
      <c r="Z9" s="19" t="s">
        <v>58</v>
      </c>
    </row>
    <row r="10" spans="1:26" x14ac:dyDescent="0.2">
      <c r="A10" s="36" t="s">
        <v>38</v>
      </c>
      <c r="B10" s="65" t="s">
        <v>0</v>
      </c>
      <c r="C10" s="36" t="s">
        <v>46</v>
      </c>
      <c r="D10" s="36" t="s">
        <v>0</v>
      </c>
      <c r="E10" s="36" t="s">
        <v>156</v>
      </c>
      <c r="F10" s="34" t="s">
        <v>68</v>
      </c>
      <c r="G10" s="59" t="s">
        <v>119</v>
      </c>
      <c r="H10" s="51">
        <f>VLOOKUP(G10,MachineTypes!$A$1:$D$7,2,FALSE)</f>
        <v>2</v>
      </c>
      <c r="I10" s="51">
        <f>VLOOKUP(G10,MachineTypes!$A$1:$D$7,3,FALSE)</f>
        <v>4</v>
      </c>
      <c r="J10" s="59" t="s">
        <v>126</v>
      </c>
      <c r="K10" s="34" t="s">
        <v>224</v>
      </c>
      <c r="L10" s="34" t="s">
        <v>242</v>
      </c>
      <c r="M10" s="34" t="s">
        <v>243</v>
      </c>
      <c r="N10" s="34" t="s">
        <v>244</v>
      </c>
      <c r="O10" s="38" t="s">
        <v>257</v>
      </c>
      <c r="P10" s="34" t="s">
        <v>264</v>
      </c>
      <c r="Q10" s="34" t="s">
        <v>50</v>
      </c>
      <c r="R10" s="53">
        <f t="shared" si="0"/>
        <v>4.9369863013698626E-2</v>
      </c>
      <c r="S10" s="53">
        <f t="shared" si="1"/>
        <v>0.394958904109589</v>
      </c>
      <c r="T10" s="53">
        <f t="shared" si="2"/>
        <v>3.2090410958904108</v>
      </c>
      <c r="U10" s="56">
        <f>VLOOKUP(G10,MachineTypes!$A$1:$D$7,4,FALSE)</f>
        <v>36.04</v>
      </c>
      <c r="V10" s="47" t="s">
        <v>12</v>
      </c>
      <c r="W10" s="47" t="s">
        <v>12</v>
      </c>
      <c r="Y10" s="19" t="s">
        <v>59</v>
      </c>
      <c r="Z10" s="19" t="s">
        <v>54</v>
      </c>
    </row>
    <row r="11" spans="1:26" x14ac:dyDescent="0.2">
      <c r="A11" s="34" t="s">
        <v>118</v>
      </c>
      <c r="B11" s="65" t="s">
        <v>295</v>
      </c>
      <c r="C11" s="36" t="s">
        <v>46</v>
      </c>
      <c r="D11" s="34" t="s">
        <v>26</v>
      </c>
      <c r="E11" s="34"/>
      <c r="F11" s="36" t="s">
        <v>69</v>
      </c>
      <c r="G11" s="59" t="s">
        <v>119</v>
      </c>
      <c r="H11" s="51">
        <f>VLOOKUP(G11,MachineTypes!$A$1:$D$7,2,FALSE)</f>
        <v>2</v>
      </c>
      <c r="I11" s="51">
        <f>VLOOKUP(G11,MachineTypes!$A$1:$D$7,3,FALSE)</f>
        <v>4</v>
      </c>
      <c r="J11" s="59" t="s">
        <v>126</v>
      </c>
      <c r="K11" s="34" t="s">
        <v>224</v>
      </c>
      <c r="L11" s="34" t="s">
        <v>242</v>
      </c>
      <c r="M11" s="34" t="s">
        <v>243</v>
      </c>
      <c r="N11" s="34" t="s">
        <v>244</v>
      </c>
      <c r="O11" s="38" t="s">
        <v>257</v>
      </c>
      <c r="P11" s="34" t="s">
        <v>265</v>
      </c>
      <c r="Q11" s="34" t="s">
        <v>50</v>
      </c>
      <c r="R11" s="53">
        <f t="shared" si="0"/>
        <v>4.9369863013698626E-2</v>
      </c>
      <c r="S11" s="53">
        <f t="shared" si="1"/>
        <v>0.394958904109589</v>
      </c>
      <c r="T11" s="53">
        <f t="shared" si="2"/>
        <v>3.2090410958904108</v>
      </c>
      <c r="U11" s="56">
        <f>VLOOKUP(G11,MachineTypes!$A$1:$D$7,4,FALSE)</f>
        <v>36.04</v>
      </c>
      <c r="V11" s="47" t="s">
        <v>12</v>
      </c>
      <c r="W11" s="47" t="s">
        <v>12</v>
      </c>
    </row>
    <row r="12" spans="1:26" x14ac:dyDescent="0.2">
      <c r="A12" s="36" t="s">
        <v>117</v>
      </c>
      <c r="B12" s="65" t="s">
        <v>295</v>
      </c>
      <c r="C12" s="36" t="s">
        <v>46</v>
      </c>
      <c r="D12" s="36" t="s">
        <v>74</v>
      </c>
      <c r="E12" s="36"/>
      <c r="F12" s="36" t="s">
        <v>69</v>
      </c>
      <c r="G12" s="59" t="s">
        <v>119</v>
      </c>
      <c r="H12" s="51">
        <f>VLOOKUP(G12,MachineTypes!$A$1:$D$7,2,FALSE)</f>
        <v>2</v>
      </c>
      <c r="I12" s="51">
        <f>VLOOKUP(G12,MachineTypes!$A$1:$D$7,3,FALSE)</f>
        <v>4</v>
      </c>
      <c r="J12" s="59" t="s">
        <v>126</v>
      </c>
      <c r="K12" s="34" t="s">
        <v>224</v>
      </c>
      <c r="L12" s="34" t="s">
        <v>242</v>
      </c>
      <c r="M12" s="34" t="s">
        <v>243</v>
      </c>
      <c r="N12" s="34" t="s">
        <v>244</v>
      </c>
      <c r="O12" s="38" t="s">
        <v>257</v>
      </c>
      <c r="P12" s="34" t="s">
        <v>266</v>
      </c>
      <c r="Q12" s="34" t="s">
        <v>50</v>
      </c>
      <c r="R12" s="53">
        <f t="shared" si="0"/>
        <v>4.9369863013698626E-2</v>
      </c>
      <c r="S12" s="53">
        <f t="shared" si="1"/>
        <v>0.394958904109589</v>
      </c>
      <c r="T12" s="53">
        <f t="shared" si="2"/>
        <v>3.2090410958904108</v>
      </c>
      <c r="U12" s="56">
        <f>VLOOKUP(G12,MachineTypes!$A$1:$D$7,4,FALSE)</f>
        <v>36.04</v>
      </c>
      <c r="V12" s="47" t="s">
        <v>12</v>
      </c>
      <c r="W12" s="47" t="s">
        <v>12</v>
      </c>
    </row>
    <row r="13" spans="1:26" x14ac:dyDescent="0.2">
      <c r="A13" s="44" t="s">
        <v>115</v>
      </c>
      <c r="B13" s="65" t="s">
        <v>295</v>
      </c>
      <c r="C13" s="36" t="s">
        <v>46</v>
      </c>
      <c r="D13" s="36" t="s">
        <v>5</v>
      </c>
      <c r="E13" s="36" t="s">
        <v>5</v>
      </c>
      <c r="F13" s="36" t="s">
        <v>69</v>
      </c>
      <c r="G13" s="59" t="s">
        <v>119</v>
      </c>
      <c r="H13" s="51">
        <f>VLOOKUP(G13,MachineTypes!$A$1:$D$7,2,FALSE)</f>
        <v>2</v>
      </c>
      <c r="I13" s="51">
        <f>VLOOKUP(G13,MachineTypes!$A$1:$D$7,3,FALSE)</f>
        <v>4</v>
      </c>
      <c r="J13" s="59" t="s">
        <v>126</v>
      </c>
      <c r="K13" s="34" t="s">
        <v>224</v>
      </c>
      <c r="L13" s="34" t="s">
        <v>242</v>
      </c>
      <c r="M13" s="34" t="s">
        <v>243</v>
      </c>
      <c r="N13" s="34" t="s">
        <v>244</v>
      </c>
      <c r="O13" s="38" t="s">
        <v>257</v>
      </c>
      <c r="P13" s="34" t="s">
        <v>267</v>
      </c>
      <c r="Q13" s="34" t="s">
        <v>50</v>
      </c>
      <c r="R13" s="53">
        <f t="shared" si="0"/>
        <v>4.9369863013698626E-2</v>
      </c>
      <c r="S13" s="53">
        <f t="shared" si="1"/>
        <v>0.394958904109589</v>
      </c>
      <c r="T13" s="53">
        <f t="shared" si="2"/>
        <v>3.2090410958904108</v>
      </c>
      <c r="U13" s="56">
        <f>VLOOKUP(G13,MachineTypes!$A$1:$D$7,4,FALSE)</f>
        <v>36.04</v>
      </c>
      <c r="V13" s="47" t="s">
        <v>12</v>
      </c>
      <c r="W13" s="47" t="s">
        <v>12</v>
      </c>
    </row>
    <row r="14" spans="1:26" x14ac:dyDescent="0.2">
      <c r="A14" s="37" t="s">
        <v>39</v>
      </c>
      <c r="B14" s="65" t="s">
        <v>295</v>
      </c>
      <c r="C14" s="36" t="s">
        <v>46</v>
      </c>
      <c r="D14" s="37" t="s">
        <v>17</v>
      </c>
      <c r="E14" s="37"/>
      <c r="F14" s="33" t="s">
        <v>68</v>
      </c>
      <c r="G14" s="59" t="s">
        <v>119</v>
      </c>
      <c r="H14" s="51">
        <f>VLOOKUP(G14,MachineTypes!$A$1:$D$7,2,FALSE)</f>
        <v>2</v>
      </c>
      <c r="I14" s="51">
        <f>VLOOKUP(G14,MachineTypes!$A$1:$D$7,3,FALSE)</f>
        <v>4</v>
      </c>
      <c r="J14" s="59" t="s">
        <v>8</v>
      </c>
      <c r="K14" s="34" t="s">
        <v>224</v>
      </c>
      <c r="L14" s="34" t="s">
        <v>242</v>
      </c>
      <c r="M14" s="33" t="s">
        <v>243</v>
      </c>
      <c r="N14" s="34" t="s">
        <v>244</v>
      </c>
      <c r="O14" s="38" t="s">
        <v>257</v>
      </c>
      <c r="P14" s="33" t="s">
        <v>268</v>
      </c>
      <c r="Q14" s="33" t="s">
        <v>50</v>
      </c>
      <c r="R14" s="53">
        <f t="shared" si="0"/>
        <v>4.9369863013698626E-2</v>
      </c>
      <c r="S14" s="53">
        <f t="shared" si="1"/>
        <v>0.394958904109589</v>
      </c>
      <c r="T14" s="53">
        <f t="shared" si="2"/>
        <v>3.2090410958904108</v>
      </c>
      <c r="U14" s="56">
        <f>VLOOKUP(G14,MachineTypes!$A$1:$D$7,4,FALSE)</f>
        <v>36.04</v>
      </c>
      <c r="V14" s="49" t="s">
        <v>12</v>
      </c>
      <c r="W14" s="49" t="s">
        <v>12</v>
      </c>
    </row>
    <row r="15" spans="1:26" x14ac:dyDescent="0.2">
      <c r="A15" s="66" t="s">
        <v>116</v>
      </c>
      <c r="B15" s="92" t="s">
        <v>294</v>
      </c>
      <c r="C15" s="67"/>
      <c r="D15" s="66" t="s">
        <v>7</v>
      </c>
      <c r="E15" s="66"/>
      <c r="F15" s="67" t="s">
        <v>69</v>
      </c>
      <c r="G15" s="68" t="s">
        <v>119</v>
      </c>
      <c r="H15" s="69">
        <f>VLOOKUP(G15,MachineTypes!$A$1:$D$7,2,FALSE)</f>
        <v>2</v>
      </c>
      <c r="I15" s="69">
        <f>VLOOKUP(G15,MachineTypes!$A$1:$D$7,3,FALSE)</f>
        <v>4</v>
      </c>
      <c r="J15" s="68" t="s">
        <v>126</v>
      </c>
      <c r="K15" s="66" t="s">
        <v>224</v>
      </c>
      <c r="L15" s="66" t="s">
        <v>242</v>
      </c>
      <c r="M15" s="66" t="s">
        <v>243</v>
      </c>
      <c r="N15" s="66" t="s">
        <v>244</v>
      </c>
      <c r="O15" s="70" t="s">
        <v>258</v>
      </c>
      <c r="P15" s="66" t="s">
        <v>269</v>
      </c>
      <c r="Q15" s="66" t="s">
        <v>50</v>
      </c>
      <c r="R15" s="71">
        <f t="shared" si="0"/>
        <v>4.9369863013698626E-2</v>
      </c>
      <c r="S15" s="71">
        <f t="shared" si="1"/>
        <v>0.394958904109589</v>
      </c>
      <c r="T15" s="71">
        <f t="shared" si="2"/>
        <v>3.2090410958904108</v>
      </c>
      <c r="U15" s="72">
        <f>VLOOKUP(G15,MachineTypes!$A$1:$D$7,4,FALSE)</f>
        <v>36.04</v>
      </c>
      <c r="V15" s="73" t="s">
        <v>12</v>
      </c>
      <c r="W15" s="73" t="s">
        <v>12</v>
      </c>
    </row>
    <row r="16" spans="1:26" x14ac:dyDescent="0.2">
      <c r="A16" s="36" t="s">
        <v>40</v>
      </c>
      <c r="B16" s="65" t="s">
        <v>0</v>
      </c>
      <c r="C16" s="36" t="s">
        <v>47</v>
      </c>
      <c r="D16" s="36" t="s">
        <v>0</v>
      </c>
      <c r="E16" s="36" t="s">
        <v>156</v>
      </c>
      <c r="F16" s="34" t="s">
        <v>10</v>
      </c>
      <c r="G16" s="59" t="s">
        <v>119</v>
      </c>
      <c r="H16" s="51">
        <f>VLOOKUP(G16,MachineTypes!$A$1:$D$7,2,FALSE)</f>
        <v>2</v>
      </c>
      <c r="I16" s="51">
        <f>VLOOKUP(G16,MachineTypes!$A$1:$D$7,3,FALSE)</f>
        <v>4</v>
      </c>
      <c r="J16" s="59" t="s">
        <v>126</v>
      </c>
      <c r="K16" s="34" t="s">
        <v>224</v>
      </c>
      <c r="L16" s="34" t="s">
        <v>242</v>
      </c>
      <c r="M16" s="34" t="s">
        <v>243</v>
      </c>
      <c r="N16" s="34" t="s">
        <v>244</v>
      </c>
      <c r="O16" s="35" t="s">
        <v>245</v>
      </c>
      <c r="P16" s="34" t="s">
        <v>270</v>
      </c>
      <c r="Q16" s="34" t="s">
        <v>50</v>
      </c>
      <c r="R16" s="53">
        <f t="shared" si="0"/>
        <v>4.9369863013698626E-2</v>
      </c>
      <c r="S16" s="53">
        <f t="shared" si="1"/>
        <v>0.394958904109589</v>
      </c>
      <c r="T16" s="53">
        <f t="shared" si="2"/>
        <v>3.2090410958904108</v>
      </c>
      <c r="U16" s="56">
        <f>VLOOKUP(G16,MachineTypes!$A$1:$D$7,4,FALSE)</f>
        <v>36.04</v>
      </c>
      <c r="V16" s="47" t="s">
        <v>12</v>
      </c>
      <c r="W16" s="47" t="s">
        <v>12</v>
      </c>
    </row>
    <row r="17" spans="1:23" x14ac:dyDescent="0.2">
      <c r="A17" s="44" t="s">
        <v>41</v>
      </c>
      <c r="B17" s="65" t="s">
        <v>295</v>
      </c>
      <c r="C17" s="36" t="s">
        <v>47</v>
      </c>
      <c r="D17" s="36" t="s">
        <v>5</v>
      </c>
      <c r="E17" s="36" t="s">
        <v>5</v>
      </c>
      <c r="F17" s="34" t="s">
        <v>10</v>
      </c>
      <c r="G17" s="59" t="s">
        <v>119</v>
      </c>
      <c r="H17" s="51">
        <f>VLOOKUP(G17,MachineTypes!$A$1:$D$7,2,FALSE)</f>
        <v>2</v>
      </c>
      <c r="I17" s="51">
        <f>VLOOKUP(G17,MachineTypes!$A$1:$D$7,3,FALSE)</f>
        <v>4</v>
      </c>
      <c r="J17" s="59" t="s">
        <v>126</v>
      </c>
      <c r="K17" s="34" t="s">
        <v>224</v>
      </c>
      <c r="L17" s="34" t="s">
        <v>242</v>
      </c>
      <c r="M17" s="34" t="s">
        <v>243</v>
      </c>
      <c r="N17" s="34" t="s">
        <v>244</v>
      </c>
      <c r="O17" s="35" t="s">
        <v>245</v>
      </c>
      <c r="P17" s="34" t="s">
        <v>271</v>
      </c>
      <c r="Q17" s="34" t="s">
        <v>50</v>
      </c>
      <c r="R17" s="53">
        <f t="shared" si="0"/>
        <v>4.9369863013698626E-2</v>
      </c>
      <c r="S17" s="53">
        <f t="shared" si="1"/>
        <v>0.394958904109589</v>
      </c>
      <c r="T17" s="53">
        <f t="shared" si="2"/>
        <v>3.2090410958904108</v>
      </c>
      <c r="U17" s="56">
        <f>VLOOKUP(G17,MachineTypes!$A$1:$D$7,4,FALSE)</f>
        <v>36.04</v>
      </c>
      <c r="V17" s="47" t="s">
        <v>12</v>
      </c>
      <c r="W17" s="47" t="s">
        <v>12</v>
      </c>
    </row>
    <row r="18" spans="1:23" x14ac:dyDescent="0.2">
      <c r="A18" s="34" t="s">
        <v>64</v>
      </c>
      <c r="B18" s="65" t="s">
        <v>295</v>
      </c>
      <c r="C18" s="36" t="s">
        <v>47</v>
      </c>
      <c r="D18" s="36" t="s">
        <v>66</v>
      </c>
      <c r="E18" s="36"/>
      <c r="F18" s="34" t="s">
        <v>10</v>
      </c>
      <c r="G18" s="59" t="s">
        <v>120</v>
      </c>
      <c r="H18" s="51">
        <f>VLOOKUP(G18,MachineTypes!$A$1:$D$7,2,FALSE)</f>
        <v>2</v>
      </c>
      <c r="I18" s="51">
        <f>VLOOKUP(G18,MachineTypes!$A$1:$D$7,3,FALSE)</f>
        <v>8</v>
      </c>
      <c r="J18" s="59" t="s">
        <v>153</v>
      </c>
      <c r="K18" s="34" t="s">
        <v>224</v>
      </c>
      <c r="L18" s="34" t="s">
        <v>242</v>
      </c>
      <c r="M18" s="34" t="s">
        <v>243</v>
      </c>
      <c r="N18" s="34" t="s">
        <v>244</v>
      </c>
      <c r="O18" s="35" t="s">
        <v>245</v>
      </c>
      <c r="P18" s="34" t="s">
        <v>272</v>
      </c>
      <c r="Q18" s="34" t="s">
        <v>50</v>
      </c>
      <c r="R18" s="53">
        <f t="shared" si="0"/>
        <v>9.2671232876712334E-2</v>
      </c>
      <c r="S18" s="53">
        <f t="shared" si="1"/>
        <v>0.74136986301369867</v>
      </c>
      <c r="T18" s="53">
        <f t="shared" si="2"/>
        <v>6.0236301369863021</v>
      </c>
      <c r="U18" s="56">
        <f>VLOOKUP(G18,MachineTypes!$A$1:$D$7,4,FALSE)</f>
        <v>67.650000000000006</v>
      </c>
      <c r="V18" s="47" t="s">
        <v>12</v>
      </c>
      <c r="W18" s="47" t="s">
        <v>12</v>
      </c>
    </row>
    <row r="19" spans="1:23" x14ac:dyDescent="0.2">
      <c r="A19" s="34" t="s">
        <v>42</v>
      </c>
      <c r="B19" s="65" t="s">
        <v>295</v>
      </c>
      <c r="C19" s="36" t="s">
        <v>47</v>
      </c>
      <c r="D19" s="34" t="s">
        <v>27</v>
      </c>
      <c r="E19" s="34" t="s">
        <v>159</v>
      </c>
      <c r="F19" s="34" t="s">
        <v>10</v>
      </c>
      <c r="G19" s="59" t="s">
        <v>120</v>
      </c>
      <c r="H19" s="51">
        <f>VLOOKUP(G19,MachineTypes!$A$1:$D$7,2,FALSE)</f>
        <v>2</v>
      </c>
      <c r="I19" s="51">
        <f>VLOOKUP(G19,MachineTypes!$A$1:$D$7,3,FALSE)</f>
        <v>8</v>
      </c>
      <c r="J19" s="59" t="s">
        <v>126</v>
      </c>
      <c r="K19" s="34" t="s">
        <v>224</v>
      </c>
      <c r="L19" s="34" t="s">
        <v>242</v>
      </c>
      <c r="M19" s="34" t="s">
        <v>243</v>
      </c>
      <c r="N19" s="34" t="s">
        <v>244</v>
      </c>
      <c r="O19" s="35" t="s">
        <v>245</v>
      </c>
      <c r="P19" s="34" t="s">
        <v>273</v>
      </c>
      <c r="Q19" s="34" t="s">
        <v>50</v>
      </c>
      <c r="R19" s="55">
        <f t="shared" si="0"/>
        <v>9.2671232876712334E-2</v>
      </c>
      <c r="S19" s="55">
        <f t="shared" si="1"/>
        <v>0.74136986301369867</v>
      </c>
      <c r="T19" s="55">
        <f t="shared" ref="T19:T23" si="3">$U19/730*65</f>
        <v>6.0236301369863021</v>
      </c>
      <c r="U19" s="62">
        <f>VLOOKUP(G19,MachineTypes!$A$1:$D$7,4,FALSE)</f>
        <v>67.650000000000006</v>
      </c>
      <c r="V19" s="47" t="s">
        <v>12</v>
      </c>
      <c r="W19" s="47" t="s">
        <v>12</v>
      </c>
    </row>
    <row r="20" spans="1:23" x14ac:dyDescent="0.2">
      <c r="A20" s="34" t="s">
        <v>43</v>
      </c>
      <c r="B20" s="65" t="s">
        <v>295</v>
      </c>
      <c r="C20" s="36" t="s">
        <v>47</v>
      </c>
      <c r="D20" s="34" t="s">
        <v>28</v>
      </c>
      <c r="E20" s="34" t="s">
        <v>159</v>
      </c>
      <c r="F20" s="34" t="s">
        <v>10</v>
      </c>
      <c r="G20" s="59" t="s">
        <v>120</v>
      </c>
      <c r="H20" s="51">
        <f>VLOOKUP(G20,MachineTypes!$A$1:$D$7,2,FALSE)</f>
        <v>2</v>
      </c>
      <c r="I20" s="51">
        <f>VLOOKUP(G20,MachineTypes!$A$1:$D$7,3,FALSE)</f>
        <v>8</v>
      </c>
      <c r="J20" s="59" t="s">
        <v>126</v>
      </c>
      <c r="K20" s="34" t="s">
        <v>224</v>
      </c>
      <c r="L20" s="34" t="s">
        <v>242</v>
      </c>
      <c r="M20" s="34" t="s">
        <v>243</v>
      </c>
      <c r="N20" s="34" t="s">
        <v>244</v>
      </c>
      <c r="O20" s="35" t="s">
        <v>245</v>
      </c>
      <c r="P20" s="34" t="s">
        <v>274</v>
      </c>
      <c r="Q20" s="34" t="s">
        <v>50</v>
      </c>
      <c r="R20" s="53">
        <f t="shared" si="0"/>
        <v>9.2671232876712334E-2</v>
      </c>
      <c r="S20" s="53">
        <f t="shared" si="1"/>
        <v>0.74136986301369867</v>
      </c>
      <c r="T20" s="53">
        <f t="shared" si="3"/>
        <v>6.0236301369863021</v>
      </c>
      <c r="U20" s="56">
        <f>VLOOKUP(G20,MachineTypes!$A$1:$D$7,4,FALSE)</f>
        <v>67.650000000000006</v>
      </c>
      <c r="V20" s="47" t="s">
        <v>12</v>
      </c>
      <c r="W20" s="47" t="s">
        <v>12</v>
      </c>
    </row>
    <row r="21" spans="1:23" x14ac:dyDescent="0.2">
      <c r="A21" s="34" t="s">
        <v>44</v>
      </c>
      <c r="B21" s="65" t="s">
        <v>295</v>
      </c>
      <c r="C21" s="36" t="s">
        <v>47</v>
      </c>
      <c r="D21" s="34" t="s">
        <v>29</v>
      </c>
      <c r="E21" s="34" t="s">
        <v>159</v>
      </c>
      <c r="F21" s="34" t="s">
        <v>10</v>
      </c>
      <c r="G21" s="59" t="s">
        <v>119</v>
      </c>
      <c r="H21" s="51">
        <f>VLOOKUP(G21,MachineTypes!$A$1:$D$7,2,FALSE)</f>
        <v>2</v>
      </c>
      <c r="I21" s="51">
        <f>VLOOKUP(G21,MachineTypes!$A$1:$D$7,3,FALSE)</f>
        <v>4</v>
      </c>
      <c r="J21" s="59" t="s">
        <v>126</v>
      </c>
      <c r="K21" s="34" t="s">
        <v>224</v>
      </c>
      <c r="L21" s="34" t="s">
        <v>242</v>
      </c>
      <c r="M21" s="34" t="s">
        <v>243</v>
      </c>
      <c r="N21" s="34" t="s">
        <v>244</v>
      </c>
      <c r="O21" s="35" t="s">
        <v>245</v>
      </c>
      <c r="P21" s="34" t="s">
        <v>275</v>
      </c>
      <c r="Q21" s="34" t="s">
        <v>50</v>
      </c>
      <c r="R21" s="53">
        <f t="shared" si="0"/>
        <v>4.9369863013698626E-2</v>
      </c>
      <c r="S21" s="53">
        <f t="shared" si="1"/>
        <v>0.394958904109589</v>
      </c>
      <c r="T21" s="53">
        <f t="shared" si="3"/>
        <v>3.2090410958904108</v>
      </c>
      <c r="U21" s="56">
        <f>VLOOKUP(G21,MachineTypes!$A$1:$D$7,4,FALSE)</f>
        <v>36.04</v>
      </c>
      <c r="V21" s="47" t="s">
        <v>12</v>
      </c>
      <c r="W21" s="47" t="s">
        <v>12</v>
      </c>
    </row>
    <row r="22" spans="1:23" x14ac:dyDescent="0.2">
      <c r="A22" s="33" t="s">
        <v>67</v>
      </c>
      <c r="B22" s="65" t="s">
        <v>295</v>
      </c>
      <c r="C22" s="36" t="s">
        <v>47</v>
      </c>
      <c r="D22" s="33" t="s">
        <v>14</v>
      </c>
      <c r="E22" s="33"/>
      <c r="F22" s="33" t="s">
        <v>10</v>
      </c>
      <c r="G22" s="59" t="s">
        <v>119</v>
      </c>
      <c r="H22" s="51">
        <f>VLOOKUP(G22,MachineTypes!$A$1:$D$7,2,FALSE)</f>
        <v>2</v>
      </c>
      <c r="I22" s="51">
        <f>VLOOKUP(G22,MachineTypes!$A$1:$D$7,3,FALSE)</f>
        <v>4</v>
      </c>
      <c r="J22" s="59" t="s">
        <v>126</v>
      </c>
      <c r="K22" s="34" t="s">
        <v>224</v>
      </c>
      <c r="L22" s="34" t="s">
        <v>242</v>
      </c>
      <c r="M22" s="34" t="s">
        <v>243</v>
      </c>
      <c r="N22" s="34" t="s">
        <v>244</v>
      </c>
      <c r="O22" s="35" t="s">
        <v>245</v>
      </c>
      <c r="P22" s="34" t="s">
        <v>276</v>
      </c>
      <c r="Q22" s="33" t="s">
        <v>50</v>
      </c>
      <c r="R22" s="53">
        <f t="shared" si="0"/>
        <v>4.9369863013698626E-2</v>
      </c>
      <c r="S22" s="53">
        <f t="shared" si="1"/>
        <v>0.394958904109589</v>
      </c>
      <c r="T22" s="53">
        <f t="shared" si="3"/>
        <v>3.2090410958904108</v>
      </c>
      <c r="U22" s="56">
        <f>VLOOKUP(G22,MachineTypes!$A$1:$D$7,4,FALSE)</f>
        <v>36.04</v>
      </c>
      <c r="V22" s="49" t="s">
        <v>12</v>
      </c>
      <c r="W22" s="49" t="s">
        <v>12</v>
      </c>
    </row>
    <row r="23" spans="1:23" ht="17" thickBot="1" x14ac:dyDescent="0.25">
      <c r="A23" s="42" t="s">
        <v>60</v>
      </c>
      <c r="B23" s="93" t="s">
        <v>294</v>
      </c>
      <c r="C23" s="43"/>
      <c r="D23" s="43" t="s">
        <v>7</v>
      </c>
      <c r="E23" s="43"/>
      <c r="F23" s="42" t="s">
        <v>10</v>
      </c>
      <c r="G23" s="60" t="s">
        <v>119</v>
      </c>
      <c r="H23" s="52">
        <f>VLOOKUP(G23,MachineTypes!$A$1:$D$7,2,FALSE)</f>
        <v>2</v>
      </c>
      <c r="I23" s="52">
        <f>VLOOKUP(G23,MachineTypes!$A$1:$D$7,3,FALSE)</f>
        <v>4</v>
      </c>
      <c r="J23" s="60" t="s">
        <v>126</v>
      </c>
      <c r="K23" s="42" t="s">
        <v>224</v>
      </c>
      <c r="L23" s="42" t="s">
        <v>242</v>
      </c>
      <c r="M23" s="42" t="s">
        <v>243</v>
      </c>
      <c r="N23" s="42" t="s">
        <v>244</v>
      </c>
      <c r="O23" s="46" t="s">
        <v>259</v>
      </c>
      <c r="P23" s="42" t="s">
        <v>277</v>
      </c>
      <c r="Q23" s="42" t="s">
        <v>50</v>
      </c>
      <c r="R23" s="54">
        <f t="shared" si="0"/>
        <v>4.9369863013698626E-2</v>
      </c>
      <c r="S23" s="54">
        <f t="shared" si="1"/>
        <v>0.394958904109589</v>
      </c>
      <c r="T23" s="54">
        <f t="shared" si="3"/>
        <v>3.2090410958904108</v>
      </c>
      <c r="U23" s="57">
        <f>VLOOKUP(G23,MachineTypes!$A$1:$D$7,4,FALSE)</f>
        <v>36.04</v>
      </c>
      <c r="V23" s="48" t="s">
        <v>12</v>
      </c>
      <c r="W23" s="48" t="s">
        <v>12</v>
      </c>
    </row>
    <row r="24" spans="1:23" ht="18" thickTop="1" thickBot="1" x14ac:dyDescent="0.25"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77" t="s">
        <v>23</v>
      </c>
      <c r="Q24" s="64"/>
      <c r="R24" s="79" t="s">
        <v>199</v>
      </c>
      <c r="S24" s="79" t="s">
        <v>200</v>
      </c>
      <c r="T24" s="79" t="s">
        <v>201</v>
      </c>
      <c r="U24" s="79" t="s">
        <v>202</v>
      </c>
      <c r="V24" s="64"/>
      <c r="W24" s="64"/>
    </row>
    <row r="25" spans="1:23" ht="17" thickTop="1" x14ac:dyDescent="0.2">
      <c r="A25" s="20"/>
      <c r="B25" s="20"/>
      <c r="C25" s="20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18" t="s">
        <v>21</v>
      </c>
      <c r="Q25" s="39"/>
      <c r="R25" s="58">
        <f>SUM(R2:R23)</f>
        <v>1.3892465753424659</v>
      </c>
      <c r="S25" s="58">
        <f>SUM(S2:S23)</f>
        <v>11.113972602739727</v>
      </c>
      <c r="T25" s="58">
        <f>SUM(T2:T23)</f>
        <v>90.301027397260285</v>
      </c>
      <c r="U25" s="58">
        <f>SUM(U2:U23)</f>
        <v>1014.1499999999996</v>
      </c>
      <c r="V25" s="19"/>
      <c r="W25" s="19"/>
    </row>
    <row r="26" spans="1:23" x14ac:dyDescent="0.2"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18" t="s">
        <v>69</v>
      </c>
      <c r="Q26" s="2"/>
      <c r="R26" s="58">
        <f>SUM(R2:R15)</f>
        <v>0.86438356164383545</v>
      </c>
      <c r="S26" s="58">
        <f>SUM(S2:S15)</f>
        <v>6.9150684931506836</v>
      </c>
      <c r="T26" s="58">
        <f>SUM(T2:T15)</f>
        <v>56.184931506849324</v>
      </c>
      <c r="U26" s="58">
        <f>SUM(U2:U15)</f>
        <v>630.99999999999989</v>
      </c>
      <c r="V26" s="2"/>
      <c r="W26" s="2"/>
    </row>
    <row r="27" spans="1:23" x14ac:dyDescent="0.2">
      <c r="D27" s="2"/>
      <c r="E27" s="2"/>
      <c r="F27" s="2"/>
      <c r="G27" s="2"/>
      <c r="H27" s="2"/>
      <c r="I27" s="2"/>
      <c r="J27" s="2"/>
      <c r="K27" s="2"/>
      <c r="L27" s="2"/>
      <c r="M27" s="14"/>
      <c r="N27" s="2"/>
      <c r="O27" s="2"/>
      <c r="P27" s="8" t="s">
        <v>22</v>
      </c>
      <c r="Q27" s="9"/>
      <c r="R27" s="10">
        <f>R26+SUM(R7:R9)</f>
        <v>1.1423972602739725</v>
      </c>
      <c r="S27" s="10">
        <f>S26+SUM(S7:S9)</f>
        <v>9.1391780821917799</v>
      </c>
      <c r="T27" s="10">
        <f>T26+SUM(T7:T9)</f>
        <v>74.255821917808234</v>
      </c>
      <c r="U27" s="10">
        <f>U26+SUM(U7:U9)</f>
        <v>833.94999999999993</v>
      </c>
      <c r="V27" s="9"/>
      <c r="W27" s="9"/>
    </row>
    <row r="28" spans="1:23" x14ac:dyDescent="0.2">
      <c r="D28" s="6"/>
      <c r="E28" s="6"/>
      <c r="F28" s="6"/>
      <c r="G28" s="2"/>
      <c r="H28" s="2"/>
      <c r="I28" s="2"/>
      <c r="J28" s="2"/>
      <c r="K28" s="2"/>
      <c r="L28" s="2"/>
      <c r="M28" s="14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x14ac:dyDescent="0.2">
      <c r="D29" s="2"/>
      <c r="E29" s="2"/>
      <c r="F29" s="2"/>
      <c r="G29" s="2"/>
      <c r="H29" s="2"/>
      <c r="I29" s="2"/>
      <c r="J29" s="2"/>
      <c r="K29" s="2"/>
      <c r="L29" s="2"/>
      <c r="M29" s="14"/>
      <c r="N29" s="2"/>
      <c r="O29" s="2"/>
    </row>
    <row r="30" spans="1:23" x14ac:dyDescent="0.2">
      <c r="M30" s="14"/>
    </row>
    <row r="31" spans="1:23" x14ac:dyDescent="0.2">
      <c r="M31" s="30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FA94CCC-6BE0-7F41-9B75-2841A9C5833E}">
          <x14:formula1>
            <xm:f>ImageName!$A$2:$A$13</xm:f>
          </x14:formula1>
          <xm:sqref>J2:J23</xm:sqref>
        </x14:dataValidation>
        <x14:dataValidation type="list" allowBlank="1" showInputMessage="1" showErrorMessage="1" xr:uid="{AB02963B-2921-8F4D-A993-99D94D4A4F98}">
          <x14:formula1>
            <xm:f>MachineTypes!$A$2:$A$7</xm:f>
          </x14:formula1>
          <xm:sqref>G2:G23</xm:sqref>
        </x14:dataValidation>
        <x14:dataValidation type="list" allowBlank="1" showInputMessage="1" showErrorMessage="1" xr:uid="{A1C1FD6A-666B-0140-9379-0F8DE9D00CF8}">
          <x14:formula1>
            <xm:f>Locations!$A$1:$A$28</xm:f>
          </x14:formula1>
          <xm:sqref>K2:K23</xm:sqref>
        </x14:dataValidation>
        <x14:dataValidation type="list" allowBlank="1" showInputMessage="1" showErrorMessage="1" xr:uid="{D09A6464-EF3C-C947-BA05-A1E5D5C25F16}">
          <x14:formula1>
            <xm:f>Type!$A$1:$A$3</xm:f>
          </x14:formula1>
          <xm:sqref>B2:B23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42430-F84E-614B-BE1E-3F9CC95AD251}">
  <sheetPr>
    <tabColor theme="4"/>
  </sheetPr>
  <dimension ref="A1:A28"/>
  <sheetViews>
    <sheetView workbookViewId="0">
      <selection activeCell="A34" sqref="A34"/>
    </sheetView>
  </sheetViews>
  <sheetFormatPr baseColWidth="10" defaultRowHeight="16" x14ac:dyDescent="0.2"/>
  <cols>
    <col min="1" max="1" width="16.5" bestFit="1" customWidth="1"/>
  </cols>
  <sheetData>
    <row r="1" spans="1:1" x14ac:dyDescent="0.2">
      <c r="A1" t="s">
        <v>217</v>
      </c>
    </row>
    <row r="2" spans="1:1" x14ac:dyDescent="0.2">
      <c r="A2" t="s">
        <v>220</v>
      </c>
    </row>
    <row r="3" spans="1:1" x14ac:dyDescent="0.2">
      <c r="A3" t="s">
        <v>221</v>
      </c>
    </row>
    <row r="4" spans="1:1" x14ac:dyDescent="0.2">
      <c r="A4" t="s">
        <v>114</v>
      </c>
    </row>
    <row r="5" spans="1:1" x14ac:dyDescent="0.2">
      <c r="A5" t="s">
        <v>222</v>
      </c>
    </row>
    <row r="6" spans="1:1" x14ac:dyDescent="0.2">
      <c r="A6" t="s">
        <v>218</v>
      </c>
    </row>
    <row r="7" spans="1:1" x14ac:dyDescent="0.2">
      <c r="A7" t="s">
        <v>174</v>
      </c>
    </row>
    <row r="8" spans="1:1" x14ac:dyDescent="0.2">
      <c r="A8" t="s">
        <v>223</v>
      </c>
    </row>
    <row r="9" spans="1:1" x14ac:dyDescent="0.2">
      <c r="A9" t="s">
        <v>224</v>
      </c>
    </row>
    <row r="10" spans="1:1" x14ac:dyDescent="0.2">
      <c r="A10" t="s">
        <v>219</v>
      </c>
    </row>
    <row r="11" spans="1:1" x14ac:dyDescent="0.2">
      <c r="A11" t="s">
        <v>217</v>
      </c>
    </row>
    <row r="12" spans="1:1" x14ac:dyDescent="0.2">
      <c r="A12" t="s">
        <v>225</v>
      </c>
    </row>
    <row r="13" spans="1:1" x14ac:dyDescent="0.2">
      <c r="A13" t="s">
        <v>226</v>
      </c>
    </row>
    <row r="14" spans="1:1" x14ac:dyDescent="0.2">
      <c r="A14" t="s">
        <v>227</v>
      </c>
    </row>
    <row r="15" spans="1:1" x14ac:dyDescent="0.2">
      <c r="A15" t="s">
        <v>228</v>
      </c>
    </row>
    <row r="16" spans="1:1" x14ac:dyDescent="0.2">
      <c r="A16" t="s">
        <v>229</v>
      </c>
    </row>
    <row r="17" spans="1:1" x14ac:dyDescent="0.2">
      <c r="A17" t="s">
        <v>230</v>
      </c>
    </row>
    <row r="18" spans="1:1" x14ac:dyDescent="0.2">
      <c r="A18" t="s">
        <v>231</v>
      </c>
    </row>
    <row r="19" spans="1:1" x14ac:dyDescent="0.2">
      <c r="A19" t="s">
        <v>232</v>
      </c>
    </row>
    <row r="20" spans="1:1" x14ac:dyDescent="0.2">
      <c r="A20" t="s">
        <v>233</v>
      </c>
    </row>
    <row r="21" spans="1:1" x14ac:dyDescent="0.2">
      <c r="A21" t="s">
        <v>234</v>
      </c>
    </row>
    <row r="22" spans="1:1" x14ac:dyDescent="0.2">
      <c r="A22" t="s">
        <v>235</v>
      </c>
    </row>
    <row r="23" spans="1:1" x14ac:dyDescent="0.2">
      <c r="A23" t="s">
        <v>236</v>
      </c>
    </row>
    <row r="24" spans="1:1" x14ac:dyDescent="0.2">
      <c r="A24" t="s">
        <v>237</v>
      </c>
    </row>
    <row r="25" spans="1:1" x14ac:dyDescent="0.2">
      <c r="A25" t="s">
        <v>238</v>
      </c>
    </row>
    <row r="26" spans="1:1" x14ac:dyDescent="0.2">
      <c r="A26" t="s">
        <v>239</v>
      </c>
    </row>
    <row r="27" spans="1:1" x14ac:dyDescent="0.2">
      <c r="A27" t="s">
        <v>240</v>
      </c>
    </row>
    <row r="28" spans="1:1" x14ac:dyDescent="0.2">
      <c r="A28" t="s">
        <v>241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ABCC5-2235-A44E-B197-661D00ABC145}">
  <sheetPr>
    <tabColor theme="8"/>
  </sheetPr>
  <dimension ref="A1:C8"/>
  <sheetViews>
    <sheetView workbookViewId="0">
      <selection activeCell="B12" sqref="B12"/>
    </sheetView>
  </sheetViews>
  <sheetFormatPr baseColWidth="10" defaultRowHeight="16" x14ac:dyDescent="0.2"/>
  <cols>
    <col min="2" max="2" width="16" bestFit="1" customWidth="1"/>
  </cols>
  <sheetData>
    <row r="1" spans="1:3" x14ac:dyDescent="0.2">
      <c r="A1" t="s">
        <v>204</v>
      </c>
      <c r="B1" t="s">
        <v>113</v>
      </c>
    </row>
    <row r="2" spans="1:3" x14ac:dyDescent="0.2">
      <c r="A2" t="s">
        <v>205</v>
      </c>
      <c r="B2" t="s">
        <v>207</v>
      </c>
      <c r="C2" t="s">
        <v>253</v>
      </c>
    </row>
    <row r="3" spans="1:3" x14ac:dyDescent="0.2">
      <c r="A3" t="s">
        <v>206</v>
      </c>
      <c r="B3" t="s">
        <v>208</v>
      </c>
      <c r="C3" t="s">
        <v>254</v>
      </c>
    </row>
    <row r="4" spans="1:3" x14ac:dyDescent="0.2">
      <c r="B4" t="s">
        <v>209</v>
      </c>
      <c r="C4" t="s">
        <v>255</v>
      </c>
    </row>
    <row r="5" spans="1:3" x14ac:dyDescent="0.2">
      <c r="B5" t="s">
        <v>210</v>
      </c>
    </row>
    <row r="6" spans="1:3" x14ac:dyDescent="0.2">
      <c r="B6" t="s">
        <v>211</v>
      </c>
    </row>
    <row r="7" spans="1:3" x14ac:dyDescent="0.2">
      <c r="B7" t="s">
        <v>212</v>
      </c>
    </row>
    <row r="8" spans="1:3" x14ac:dyDescent="0.2">
      <c r="B8" t="s">
        <v>213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14A5A-158F-CA45-AF44-E614B4867041}">
  <sheetPr>
    <tabColor theme="8"/>
  </sheetPr>
  <dimension ref="A1:D7"/>
  <sheetViews>
    <sheetView workbookViewId="0">
      <selection activeCell="C1" sqref="C1"/>
    </sheetView>
  </sheetViews>
  <sheetFormatPr baseColWidth="10" defaultRowHeight="16" x14ac:dyDescent="0.2"/>
  <cols>
    <col min="1" max="1" width="14.1640625" bestFit="1" customWidth="1"/>
  </cols>
  <sheetData>
    <row r="1" spans="1:4" x14ac:dyDescent="0.2">
      <c r="A1" t="s">
        <v>130</v>
      </c>
      <c r="B1" t="s">
        <v>193</v>
      </c>
      <c r="C1" t="s">
        <v>194</v>
      </c>
      <c r="D1" t="s">
        <v>195</v>
      </c>
    </row>
    <row r="2" spans="1:4" x14ac:dyDescent="0.2">
      <c r="A2" t="s">
        <v>196</v>
      </c>
      <c r="B2">
        <v>1</v>
      </c>
      <c r="C2">
        <v>1</v>
      </c>
      <c r="D2">
        <v>9.43</v>
      </c>
    </row>
    <row r="3" spans="1:4" x14ac:dyDescent="0.2">
      <c r="A3" t="s">
        <v>163</v>
      </c>
      <c r="B3">
        <v>1</v>
      </c>
      <c r="C3">
        <v>2</v>
      </c>
      <c r="D3">
        <v>17.739999999999998</v>
      </c>
    </row>
    <row r="4" spans="1:4" x14ac:dyDescent="0.2">
      <c r="A4" t="s">
        <v>119</v>
      </c>
      <c r="B4">
        <v>2</v>
      </c>
      <c r="C4">
        <v>4</v>
      </c>
      <c r="D4">
        <v>36.04</v>
      </c>
    </row>
    <row r="5" spans="1:4" x14ac:dyDescent="0.2">
      <c r="A5" t="s">
        <v>120</v>
      </c>
      <c r="B5">
        <v>2</v>
      </c>
      <c r="C5">
        <v>8</v>
      </c>
      <c r="D5">
        <v>67.650000000000006</v>
      </c>
    </row>
    <row r="6" spans="1:4" x14ac:dyDescent="0.2">
      <c r="A6" t="s">
        <v>197</v>
      </c>
      <c r="B6">
        <v>4</v>
      </c>
      <c r="C6">
        <v>16</v>
      </c>
      <c r="D6">
        <v>126.98</v>
      </c>
    </row>
    <row r="7" spans="1:4" x14ac:dyDescent="0.2">
      <c r="A7" t="s">
        <v>198</v>
      </c>
      <c r="B7" s="50">
        <v>8</v>
      </c>
      <c r="C7">
        <v>32</v>
      </c>
      <c r="D7">
        <v>242.88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832EB-0AC3-5C4C-A77F-3AE078CC9BB1}">
  <sheetPr>
    <tabColor theme="8"/>
  </sheetPr>
  <dimension ref="A1:H66"/>
  <sheetViews>
    <sheetView zoomScale="112" zoomScaleNormal="112" workbookViewId="0">
      <selection activeCell="C1" sqref="C1"/>
    </sheetView>
  </sheetViews>
  <sheetFormatPr baseColWidth="10" defaultRowHeight="16" x14ac:dyDescent="0.2"/>
  <cols>
    <col min="2" max="2" width="28.6640625" bestFit="1" customWidth="1"/>
    <col min="5" max="5" width="17" bestFit="1" customWidth="1"/>
    <col min="6" max="6" width="13.6640625" bestFit="1" customWidth="1"/>
    <col min="7" max="7" width="6.33203125" bestFit="1" customWidth="1"/>
    <col min="8" max="8" width="16" bestFit="1" customWidth="1"/>
  </cols>
  <sheetData>
    <row r="1" spans="1:8" x14ac:dyDescent="0.2">
      <c r="A1" t="s">
        <v>102</v>
      </c>
    </row>
    <row r="3" spans="1:8" ht="17" thickBot="1" x14ac:dyDescent="0.25">
      <c r="A3" s="80" t="s">
        <v>103</v>
      </c>
      <c r="B3" s="81"/>
      <c r="C3" s="81"/>
      <c r="D3" s="81"/>
      <c r="E3" s="81"/>
      <c r="F3" s="81"/>
      <c r="G3" s="81"/>
      <c r="H3" s="82"/>
    </row>
    <row r="4" spans="1:8" ht="18" thickTop="1" thickBot="1" x14ac:dyDescent="0.25">
      <c r="A4" s="83" t="s">
        <v>97</v>
      </c>
      <c r="B4" s="84"/>
      <c r="C4" s="84"/>
      <c r="D4" s="84"/>
      <c r="E4" s="84"/>
      <c r="F4" s="84"/>
      <c r="G4" s="84"/>
      <c r="H4" s="85"/>
    </row>
    <row r="5" spans="1:8" ht="18" thickTop="1" thickBot="1" x14ac:dyDescent="0.25">
      <c r="A5" s="23" t="s">
        <v>77</v>
      </c>
      <c r="B5" s="13" t="s">
        <v>78</v>
      </c>
      <c r="C5" s="13" t="s">
        <v>79</v>
      </c>
      <c r="D5" s="13" t="s">
        <v>80</v>
      </c>
      <c r="E5" s="13" t="s">
        <v>81</v>
      </c>
      <c r="F5" s="13" t="s">
        <v>82</v>
      </c>
      <c r="G5" s="13" t="s">
        <v>83</v>
      </c>
      <c r="H5" s="24" t="s">
        <v>75</v>
      </c>
    </row>
    <row r="6" spans="1:8" ht="17" thickTop="1" x14ac:dyDescent="0.2">
      <c r="A6" s="25">
        <v>100</v>
      </c>
      <c r="B6" s="26" t="s">
        <v>84</v>
      </c>
      <c r="C6" s="26">
        <v>3389</v>
      </c>
      <c r="D6" s="26" t="s">
        <v>85</v>
      </c>
      <c r="E6" s="26" t="s">
        <v>85</v>
      </c>
      <c r="F6" s="26" t="s">
        <v>85</v>
      </c>
      <c r="G6" s="26" t="s">
        <v>86</v>
      </c>
      <c r="H6" s="27" t="s">
        <v>101</v>
      </c>
    </row>
    <row r="7" spans="1:8" x14ac:dyDescent="0.2">
      <c r="A7" s="25">
        <v>65000</v>
      </c>
      <c r="B7" s="26" t="s">
        <v>87</v>
      </c>
      <c r="C7" s="26" t="s">
        <v>85</v>
      </c>
      <c r="D7" s="26" t="s">
        <v>85</v>
      </c>
      <c r="E7" s="26" t="s">
        <v>88</v>
      </c>
      <c r="F7" s="26" t="s">
        <v>88</v>
      </c>
      <c r="G7" s="26" t="s">
        <v>86</v>
      </c>
      <c r="H7" s="27" t="s">
        <v>99</v>
      </c>
    </row>
    <row r="8" spans="1:8" x14ac:dyDescent="0.2">
      <c r="A8" s="25">
        <v>65001</v>
      </c>
      <c r="B8" s="26" t="s">
        <v>89</v>
      </c>
      <c r="C8" s="26" t="s">
        <v>85</v>
      </c>
      <c r="D8" s="26" t="s">
        <v>85</v>
      </c>
      <c r="E8" s="26" t="s">
        <v>90</v>
      </c>
      <c r="F8" s="26" t="s">
        <v>85</v>
      </c>
      <c r="G8" s="26" t="s">
        <v>86</v>
      </c>
      <c r="H8" s="27" t="s">
        <v>99</v>
      </c>
    </row>
    <row r="9" spans="1:8" x14ac:dyDescent="0.2">
      <c r="A9" s="28">
        <v>65500</v>
      </c>
      <c r="B9" s="22" t="s">
        <v>91</v>
      </c>
      <c r="C9" s="22" t="s">
        <v>85</v>
      </c>
      <c r="D9" s="22" t="s">
        <v>85</v>
      </c>
      <c r="E9" s="22" t="s">
        <v>85</v>
      </c>
      <c r="F9" s="22" t="s">
        <v>85</v>
      </c>
      <c r="G9" s="22" t="s">
        <v>92</v>
      </c>
      <c r="H9" s="29" t="s">
        <v>99</v>
      </c>
    </row>
    <row r="10" spans="1:8" ht="17" thickBot="1" x14ac:dyDescent="0.25">
      <c r="A10" s="86" t="s">
        <v>98</v>
      </c>
      <c r="B10" s="87"/>
      <c r="C10" s="87"/>
      <c r="D10" s="87"/>
      <c r="E10" s="87"/>
      <c r="F10" s="87"/>
      <c r="G10" s="87"/>
      <c r="H10" s="88"/>
    </row>
    <row r="11" spans="1:8" ht="18" thickTop="1" thickBot="1" x14ac:dyDescent="0.25">
      <c r="A11" s="23" t="s">
        <v>77</v>
      </c>
      <c r="B11" s="13" t="s">
        <v>78</v>
      </c>
      <c r="C11" s="13" t="s">
        <v>79</v>
      </c>
      <c r="D11" s="13" t="s">
        <v>80</v>
      </c>
      <c r="E11" s="13" t="s">
        <v>81</v>
      </c>
      <c r="F11" s="13" t="s">
        <v>82</v>
      </c>
      <c r="G11" s="13" t="s">
        <v>83</v>
      </c>
      <c r="H11" s="24" t="s">
        <v>75</v>
      </c>
    </row>
    <row r="12" spans="1:8" ht="17" thickTop="1" x14ac:dyDescent="0.2">
      <c r="A12" s="25">
        <v>65000</v>
      </c>
      <c r="B12" s="26" t="s">
        <v>93</v>
      </c>
      <c r="C12" s="26" t="s">
        <v>85</v>
      </c>
      <c r="D12" s="26" t="s">
        <v>85</v>
      </c>
      <c r="E12" s="26" t="s">
        <v>88</v>
      </c>
      <c r="F12" s="26" t="s">
        <v>88</v>
      </c>
      <c r="G12" s="26" t="s">
        <v>86</v>
      </c>
      <c r="H12" s="27" t="s">
        <v>99</v>
      </c>
    </row>
    <row r="13" spans="1:8" x14ac:dyDescent="0.2">
      <c r="A13" s="25">
        <v>65001</v>
      </c>
      <c r="B13" s="26" t="s">
        <v>94</v>
      </c>
      <c r="C13" s="26" t="s">
        <v>85</v>
      </c>
      <c r="D13" s="26" t="s">
        <v>85</v>
      </c>
      <c r="E13" s="26" t="s">
        <v>85</v>
      </c>
      <c r="F13" s="26" t="s">
        <v>95</v>
      </c>
      <c r="G13" s="26" t="s">
        <v>86</v>
      </c>
      <c r="H13" s="27" t="s">
        <v>99</v>
      </c>
    </row>
    <row r="14" spans="1:8" x14ac:dyDescent="0.2">
      <c r="A14" s="28">
        <v>65500</v>
      </c>
      <c r="B14" s="22" t="s">
        <v>96</v>
      </c>
      <c r="C14" s="22" t="s">
        <v>85</v>
      </c>
      <c r="D14" s="22" t="s">
        <v>85</v>
      </c>
      <c r="E14" s="22" t="s">
        <v>85</v>
      </c>
      <c r="F14" s="22" t="s">
        <v>85</v>
      </c>
      <c r="G14" s="22" t="s">
        <v>92</v>
      </c>
      <c r="H14" s="29" t="s">
        <v>99</v>
      </c>
    </row>
    <row r="15" spans="1:8" x14ac:dyDescent="0.2">
      <c r="A15" s="21"/>
      <c r="B15" s="21"/>
      <c r="C15" s="21"/>
      <c r="D15" s="21"/>
      <c r="E15" s="21"/>
      <c r="F15" s="21"/>
      <c r="G15" s="21"/>
    </row>
    <row r="16" spans="1:8" ht="17" thickBot="1" x14ac:dyDescent="0.25">
      <c r="A16" s="80" t="s">
        <v>104</v>
      </c>
      <c r="B16" s="81"/>
      <c r="C16" s="81"/>
      <c r="D16" s="81"/>
      <c r="E16" s="81"/>
      <c r="F16" s="81"/>
      <c r="G16" s="81"/>
      <c r="H16" s="82"/>
    </row>
    <row r="17" spans="1:8" ht="18" thickTop="1" thickBot="1" x14ac:dyDescent="0.25">
      <c r="A17" s="89" t="s">
        <v>97</v>
      </c>
      <c r="B17" s="90"/>
      <c r="C17" s="90"/>
      <c r="D17" s="90"/>
      <c r="E17" s="90"/>
      <c r="F17" s="90"/>
      <c r="G17" s="90"/>
      <c r="H17" s="91"/>
    </row>
    <row r="18" spans="1:8" ht="18" thickTop="1" thickBot="1" x14ac:dyDescent="0.25">
      <c r="A18" s="23" t="s">
        <v>77</v>
      </c>
      <c r="B18" s="13" t="s">
        <v>78</v>
      </c>
      <c r="C18" s="13" t="s">
        <v>79</v>
      </c>
      <c r="D18" s="13" t="s">
        <v>80</v>
      </c>
      <c r="E18" s="13" t="s">
        <v>81</v>
      </c>
      <c r="F18" s="13" t="s">
        <v>82</v>
      </c>
      <c r="G18" s="13" t="s">
        <v>83</v>
      </c>
      <c r="H18" s="24" t="s">
        <v>75</v>
      </c>
    </row>
    <row r="19" spans="1:8" ht="17" thickTop="1" x14ac:dyDescent="0.2">
      <c r="A19" s="25">
        <v>100</v>
      </c>
      <c r="B19" s="26" t="s">
        <v>84</v>
      </c>
      <c r="C19" s="26">
        <v>3389</v>
      </c>
      <c r="D19" s="26" t="s">
        <v>85</v>
      </c>
      <c r="E19" s="26" t="s">
        <v>85</v>
      </c>
      <c r="F19" s="26" t="s">
        <v>85</v>
      </c>
      <c r="G19" s="26" t="s">
        <v>86</v>
      </c>
      <c r="H19" s="27" t="s">
        <v>101</v>
      </c>
    </row>
    <row r="20" spans="1:8" x14ac:dyDescent="0.2">
      <c r="A20" s="25">
        <v>65000</v>
      </c>
      <c r="B20" s="26" t="s">
        <v>87</v>
      </c>
      <c r="C20" s="26" t="s">
        <v>85</v>
      </c>
      <c r="D20" s="26" t="s">
        <v>85</v>
      </c>
      <c r="E20" s="26" t="s">
        <v>88</v>
      </c>
      <c r="F20" s="26" t="s">
        <v>88</v>
      </c>
      <c r="G20" s="26" t="s">
        <v>86</v>
      </c>
      <c r="H20" s="27" t="s">
        <v>99</v>
      </c>
    </row>
    <row r="21" spans="1:8" x14ac:dyDescent="0.2">
      <c r="A21" s="25">
        <v>65001</v>
      </c>
      <c r="B21" s="26" t="s">
        <v>89</v>
      </c>
      <c r="C21" s="26" t="s">
        <v>85</v>
      </c>
      <c r="D21" s="26" t="s">
        <v>85</v>
      </c>
      <c r="E21" s="26" t="s">
        <v>90</v>
      </c>
      <c r="F21" s="26" t="s">
        <v>85</v>
      </c>
      <c r="G21" s="26" t="s">
        <v>86</v>
      </c>
      <c r="H21" s="27" t="s">
        <v>99</v>
      </c>
    </row>
    <row r="22" spans="1:8" x14ac:dyDescent="0.2">
      <c r="A22" s="28">
        <v>65500</v>
      </c>
      <c r="B22" s="22" t="s">
        <v>91</v>
      </c>
      <c r="C22" s="22" t="s">
        <v>85</v>
      </c>
      <c r="D22" s="22" t="s">
        <v>85</v>
      </c>
      <c r="E22" s="22" t="s">
        <v>85</v>
      </c>
      <c r="F22" s="22" t="s">
        <v>85</v>
      </c>
      <c r="G22" s="22" t="s">
        <v>92</v>
      </c>
      <c r="H22" s="29" t="s">
        <v>99</v>
      </c>
    </row>
    <row r="23" spans="1:8" ht="17" thickBot="1" x14ac:dyDescent="0.25">
      <c r="A23" s="89" t="s">
        <v>98</v>
      </c>
      <c r="B23" s="90"/>
      <c r="C23" s="90"/>
      <c r="D23" s="90"/>
      <c r="E23" s="90"/>
      <c r="F23" s="90"/>
      <c r="G23" s="90"/>
      <c r="H23" s="91"/>
    </row>
    <row r="24" spans="1:8" ht="18" thickTop="1" thickBot="1" x14ac:dyDescent="0.25">
      <c r="A24" s="23" t="s">
        <v>77</v>
      </c>
      <c r="B24" s="13" t="s">
        <v>78</v>
      </c>
      <c r="C24" s="13" t="s">
        <v>79</v>
      </c>
      <c r="D24" s="13" t="s">
        <v>80</v>
      </c>
      <c r="E24" s="13" t="s">
        <v>81</v>
      </c>
      <c r="F24" s="13" t="s">
        <v>82</v>
      </c>
      <c r="G24" s="13" t="s">
        <v>83</v>
      </c>
      <c r="H24" s="24" t="s">
        <v>75</v>
      </c>
    </row>
    <row r="25" spans="1:8" ht="17" thickTop="1" x14ac:dyDescent="0.2">
      <c r="A25" s="25">
        <v>65000</v>
      </c>
      <c r="B25" s="26" t="s">
        <v>93</v>
      </c>
      <c r="C25" s="26" t="s">
        <v>85</v>
      </c>
      <c r="D25" s="26" t="s">
        <v>85</v>
      </c>
      <c r="E25" s="26" t="s">
        <v>88</v>
      </c>
      <c r="F25" s="26" t="s">
        <v>88</v>
      </c>
      <c r="G25" s="26" t="s">
        <v>86</v>
      </c>
      <c r="H25" s="27" t="s">
        <v>99</v>
      </c>
    </row>
    <row r="26" spans="1:8" x14ac:dyDescent="0.2">
      <c r="A26" s="25">
        <v>65001</v>
      </c>
      <c r="B26" s="26" t="s">
        <v>94</v>
      </c>
      <c r="C26" s="26" t="s">
        <v>85</v>
      </c>
      <c r="D26" s="26" t="s">
        <v>85</v>
      </c>
      <c r="E26" s="26" t="s">
        <v>85</v>
      </c>
      <c r="F26" s="26" t="s">
        <v>95</v>
      </c>
      <c r="G26" s="26" t="s">
        <v>86</v>
      </c>
      <c r="H26" s="27" t="s">
        <v>99</v>
      </c>
    </row>
    <row r="27" spans="1:8" x14ac:dyDescent="0.2">
      <c r="A27" s="28">
        <v>65500</v>
      </c>
      <c r="B27" s="22" t="s">
        <v>96</v>
      </c>
      <c r="C27" s="22" t="s">
        <v>85</v>
      </c>
      <c r="D27" s="22" t="s">
        <v>85</v>
      </c>
      <c r="E27" s="22" t="s">
        <v>85</v>
      </c>
      <c r="F27" s="22" t="s">
        <v>85</v>
      </c>
      <c r="G27" s="22" t="s">
        <v>92</v>
      </c>
      <c r="H27" s="29" t="s">
        <v>99</v>
      </c>
    </row>
    <row r="29" spans="1:8" ht="17" thickBot="1" x14ac:dyDescent="0.25">
      <c r="A29" s="80" t="s">
        <v>105</v>
      </c>
      <c r="B29" s="81"/>
      <c r="C29" s="81"/>
      <c r="D29" s="81"/>
      <c r="E29" s="81"/>
      <c r="F29" s="81"/>
      <c r="G29" s="81"/>
      <c r="H29" s="82"/>
    </row>
    <row r="30" spans="1:8" ht="18" thickTop="1" thickBot="1" x14ac:dyDescent="0.25">
      <c r="A30" s="89" t="s">
        <v>97</v>
      </c>
      <c r="B30" s="90"/>
      <c r="C30" s="90"/>
      <c r="D30" s="90"/>
      <c r="E30" s="90"/>
      <c r="F30" s="90"/>
      <c r="G30" s="90"/>
      <c r="H30" s="91"/>
    </row>
    <row r="31" spans="1:8" ht="18" thickTop="1" thickBot="1" x14ac:dyDescent="0.25">
      <c r="A31" s="23" t="s">
        <v>77</v>
      </c>
      <c r="B31" s="13" t="s">
        <v>78</v>
      </c>
      <c r="C31" s="13" t="s">
        <v>79</v>
      </c>
      <c r="D31" s="13" t="s">
        <v>80</v>
      </c>
      <c r="E31" s="13" t="s">
        <v>81</v>
      </c>
      <c r="F31" s="13" t="s">
        <v>82</v>
      </c>
      <c r="G31" s="13" t="s">
        <v>83</v>
      </c>
      <c r="H31" s="24" t="s">
        <v>75</v>
      </c>
    </row>
    <row r="32" spans="1:8" ht="17" thickTop="1" x14ac:dyDescent="0.2">
      <c r="A32" s="25">
        <v>100</v>
      </c>
      <c r="B32" s="26" t="s">
        <v>84</v>
      </c>
      <c r="C32" s="26">
        <v>3389</v>
      </c>
      <c r="D32" s="26" t="s">
        <v>85</v>
      </c>
      <c r="E32" s="26" t="s">
        <v>85</v>
      </c>
      <c r="F32" s="26" t="s">
        <v>85</v>
      </c>
      <c r="G32" s="26" t="s">
        <v>86</v>
      </c>
      <c r="H32" s="27" t="s">
        <v>101</v>
      </c>
    </row>
    <row r="33" spans="1:8" x14ac:dyDescent="0.2">
      <c r="A33" s="25">
        <v>65000</v>
      </c>
      <c r="B33" s="26" t="s">
        <v>87</v>
      </c>
      <c r="C33" s="26" t="s">
        <v>85</v>
      </c>
      <c r="D33" s="26" t="s">
        <v>85</v>
      </c>
      <c r="E33" s="26" t="s">
        <v>88</v>
      </c>
      <c r="F33" s="26" t="s">
        <v>88</v>
      </c>
      <c r="G33" s="26" t="s">
        <v>86</v>
      </c>
      <c r="H33" s="27" t="s">
        <v>99</v>
      </c>
    </row>
    <row r="34" spans="1:8" x14ac:dyDescent="0.2">
      <c r="A34" s="25">
        <v>65001</v>
      </c>
      <c r="B34" s="26" t="s">
        <v>89</v>
      </c>
      <c r="C34" s="26" t="s">
        <v>85</v>
      </c>
      <c r="D34" s="26" t="s">
        <v>85</v>
      </c>
      <c r="E34" s="26" t="s">
        <v>90</v>
      </c>
      <c r="F34" s="26" t="s">
        <v>85</v>
      </c>
      <c r="G34" s="26" t="s">
        <v>86</v>
      </c>
      <c r="H34" s="27" t="s">
        <v>99</v>
      </c>
    </row>
    <row r="35" spans="1:8" x14ac:dyDescent="0.2">
      <c r="A35" s="28">
        <v>65500</v>
      </c>
      <c r="B35" s="22" t="s">
        <v>91</v>
      </c>
      <c r="C35" s="22" t="s">
        <v>85</v>
      </c>
      <c r="D35" s="22" t="s">
        <v>85</v>
      </c>
      <c r="E35" s="22" t="s">
        <v>85</v>
      </c>
      <c r="F35" s="22" t="s">
        <v>85</v>
      </c>
      <c r="G35" s="22" t="s">
        <v>92</v>
      </c>
      <c r="H35" s="29" t="s">
        <v>99</v>
      </c>
    </row>
    <row r="36" spans="1:8" ht="17" thickBot="1" x14ac:dyDescent="0.25">
      <c r="A36" s="89" t="s">
        <v>98</v>
      </c>
      <c r="B36" s="90"/>
      <c r="C36" s="90"/>
      <c r="D36" s="90"/>
      <c r="E36" s="90"/>
      <c r="F36" s="90"/>
      <c r="G36" s="90"/>
      <c r="H36" s="91"/>
    </row>
    <row r="37" spans="1:8" ht="18" thickTop="1" thickBot="1" x14ac:dyDescent="0.25">
      <c r="A37" s="23" t="s">
        <v>77</v>
      </c>
      <c r="B37" s="13" t="s">
        <v>78</v>
      </c>
      <c r="C37" s="13" t="s">
        <v>79</v>
      </c>
      <c r="D37" s="13" t="s">
        <v>80</v>
      </c>
      <c r="E37" s="13" t="s">
        <v>81</v>
      </c>
      <c r="F37" s="13" t="s">
        <v>82</v>
      </c>
      <c r="G37" s="13" t="s">
        <v>83</v>
      </c>
      <c r="H37" s="24" t="s">
        <v>75</v>
      </c>
    </row>
    <row r="38" spans="1:8" ht="17" thickTop="1" x14ac:dyDescent="0.2">
      <c r="A38" s="25">
        <v>65000</v>
      </c>
      <c r="B38" s="26" t="s">
        <v>93</v>
      </c>
      <c r="C38" s="26" t="s">
        <v>85</v>
      </c>
      <c r="D38" s="26" t="s">
        <v>85</v>
      </c>
      <c r="E38" s="26" t="s">
        <v>88</v>
      </c>
      <c r="F38" s="26" t="s">
        <v>88</v>
      </c>
      <c r="G38" s="26" t="s">
        <v>86</v>
      </c>
      <c r="H38" s="27" t="s">
        <v>99</v>
      </c>
    </row>
    <row r="39" spans="1:8" x14ac:dyDescent="0.2">
      <c r="A39" s="25">
        <v>65001</v>
      </c>
      <c r="B39" s="26" t="s">
        <v>94</v>
      </c>
      <c r="C39" s="26" t="s">
        <v>85</v>
      </c>
      <c r="D39" s="26" t="s">
        <v>85</v>
      </c>
      <c r="E39" s="26" t="s">
        <v>85</v>
      </c>
      <c r="F39" s="26" t="s">
        <v>95</v>
      </c>
      <c r="G39" s="26" t="s">
        <v>86</v>
      </c>
      <c r="H39" s="27" t="s">
        <v>99</v>
      </c>
    </row>
    <row r="40" spans="1:8" x14ac:dyDescent="0.2">
      <c r="A40" s="28">
        <v>65500</v>
      </c>
      <c r="B40" s="22" t="s">
        <v>96</v>
      </c>
      <c r="C40" s="22" t="s">
        <v>85</v>
      </c>
      <c r="D40" s="22" t="s">
        <v>85</v>
      </c>
      <c r="E40" s="22" t="s">
        <v>85</v>
      </c>
      <c r="F40" s="22" t="s">
        <v>85</v>
      </c>
      <c r="G40" s="22" t="s">
        <v>92</v>
      </c>
      <c r="H40" s="29" t="s">
        <v>99</v>
      </c>
    </row>
    <row r="42" spans="1:8" ht="17" thickBot="1" x14ac:dyDescent="0.25">
      <c r="A42" s="80" t="s">
        <v>106</v>
      </c>
      <c r="B42" s="81"/>
      <c r="C42" s="81"/>
      <c r="D42" s="81"/>
      <c r="E42" s="81"/>
      <c r="F42" s="81"/>
      <c r="G42" s="81"/>
      <c r="H42" s="82"/>
    </row>
    <row r="43" spans="1:8" ht="18" thickTop="1" thickBot="1" x14ac:dyDescent="0.25">
      <c r="A43" s="89" t="s">
        <v>97</v>
      </c>
      <c r="B43" s="90"/>
      <c r="C43" s="90"/>
      <c r="D43" s="90"/>
      <c r="E43" s="90"/>
      <c r="F43" s="90"/>
      <c r="G43" s="90"/>
      <c r="H43" s="91"/>
    </row>
    <row r="44" spans="1:8" ht="18" thickTop="1" thickBot="1" x14ac:dyDescent="0.25">
      <c r="A44" s="23" t="s">
        <v>77</v>
      </c>
      <c r="B44" s="13" t="s">
        <v>78</v>
      </c>
      <c r="C44" s="13" t="s">
        <v>79</v>
      </c>
      <c r="D44" s="13" t="s">
        <v>80</v>
      </c>
      <c r="E44" s="13" t="s">
        <v>81</v>
      </c>
      <c r="F44" s="13" t="s">
        <v>82</v>
      </c>
      <c r="G44" s="13" t="s">
        <v>83</v>
      </c>
      <c r="H44" s="24" t="s">
        <v>75</v>
      </c>
    </row>
    <row r="45" spans="1:8" ht="17" thickTop="1" x14ac:dyDescent="0.2">
      <c r="A45" s="25">
        <v>100</v>
      </c>
      <c r="B45" s="26" t="s">
        <v>84</v>
      </c>
      <c r="C45" s="26">
        <v>3389</v>
      </c>
      <c r="D45" s="26" t="s">
        <v>85</v>
      </c>
      <c r="E45" s="26" t="s">
        <v>85</v>
      </c>
      <c r="F45" s="26" t="s">
        <v>85</v>
      </c>
      <c r="G45" s="26" t="s">
        <v>86</v>
      </c>
      <c r="H45" s="27" t="s">
        <v>101</v>
      </c>
    </row>
    <row r="46" spans="1:8" x14ac:dyDescent="0.2">
      <c r="A46" s="25">
        <v>65000</v>
      </c>
      <c r="B46" s="26" t="s">
        <v>87</v>
      </c>
      <c r="C46" s="26" t="s">
        <v>85</v>
      </c>
      <c r="D46" s="26" t="s">
        <v>85</v>
      </c>
      <c r="E46" s="26" t="s">
        <v>88</v>
      </c>
      <c r="F46" s="26" t="s">
        <v>88</v>
      </c>
      <c r="G46" s="26" t="s">
        <v>86</v>
      </c>
      <c r="H46" s="27" t="s">
        <v>99</v>
      </c>
    </row>
    <row r="47" spans="1:8" x14ac:dyDescent="0.2">
      <c r="A47" s="25">
        <v>65001</v>
      </c>
      <c r="B47" s="26" t="s">
        <v>89</v>
      </c>
      <c r="C47" s="26" t="s">
        <v>85</v>
      </c>
      <c r="D47" s="26" t="s">
        <v>85</v>
      </c>
      <c r="E47" s="26" t="s">
        <v>90</v>
      </c>
      <c r="F47" s="26" t="s">
        <v>85</v>
      </c>
      <c r="G47" s="26" t="s">
        <v>86</v>
      </c>
      <c r="H47" s="27" t="s">
        <v>99</v>
      </c>
    </row>
    <row r="48" spans="1:8" x14ac:dyDescent="0.2">
      <c r="A48" s="28">
        <v>65500</v>
      </c>
      <c r="B48" s="22" t="s">
        <v>91</v>
      </c>
      <c r="C48" s="22" t="s">
        <v>85</v>
      </c>
      <c r="D48" s="22" t="s">
        <v>85</v>
      </c>
      <c r="E48" s="22" t="s">
        <v>85</v>
      </c>
      <c r="F48" s="22" t="s">
        <v>85</v>
      </c>
      <c r="G48" s="22" t="s">
        <v>92</v>
      </c>
      <c r="H48" s="29" t="s">
        <v>99</v>
      </c>
    </row>
    <row r="49" spans="1:8" ht="17" thickBot="1" x14ac:dyDescent="0.25">
      <c r="A49" s="89" t="s">
        <v>98</v>
      </c>
      <c r="B49" s="90"/>
      <c r="C49" s="90"/>
      <c r="D49" s="90"/>
      <c r="E49" s="90"/>
      <c r="F49" s="90"/>
      <c r="G49" s="90"/>
      <c r="H49" s="91"/>
    </row>
    <row r="50" spans="1:8" ht="18" thickTop="1" thickBot="1" x14ac:dyDescent="0.25">
      <c r="A50" s="23" t="s">
        <v>77</v>
      </c>
      <c r="B50" s="13" t="s">
        <v>78</v>
      </c>
      <c r="C50" s="13" t="s">
        <v>79</v>
      </c>
      <c r="D50" s="13" t="s">
        <v>80</v>
      </c>
      <c r="E50" s="13" t="s">
        <v>81</v>
      </c>
      <c r="F50" s="13" t="s">
        <v>82</v>
      </c>
      <c r="G50" s="13" t="s">
        <v>83</v>
      </c>
      <c r="H50" s="24" t="s">
        <v>75</v>
      </c>
    </row>
    <row r="51" spans="1:8" ht="17" thickTop="1" x14ac:dyDescent="0.2">
      <c r="A51" s="25">
        <v>65000</v>
      </c>
      <c r="B51" s="26" t="s">
        <v>93</v>
      </c>
      <c r="C51" s="26" t="s">
        <v>85</v>
      </c>
      <c r="D51" s="26" t="s">
        <v>85</v>
      </c>
      <c r="E51" s="26" t="s">
        <v>88</v>
      </c>
      <c r="F51" s="26" t="s">
        <v>88</v>
      </c>
      <c r="G51" s="26" t="s">
        <v>86</v>
      </c>
      <c r="H51" s="27" t="s">
        <v>99</v>
      </c>
    </row>
    <row r="52" spans="1:8" x14ac:dyDescent="0.2">
      <c r="A52" s="25">
        <v>65001</v>
      </c>
      <c r="B52" s="26" t="s">
        <v>94</v>
      </c>
      <c r="C52" s="26" t="s">
        <v>85</v>
      </c>
      <c r="D52" s="26" t="s">
        <v>85</v>
      </c>
      <c r="E52" s="26" t="s">
        <v>85</v>
      </c>
      <c r="F52" s="26" t="s">
        <v>95</v>
      </c>
      <c r="G52" s="26" t="s">
        <v>86</v>
      </c>
      <c r="H52" s="27" t="s">
        <v>99</v>
      </c>
    </row>
    <row r="53" spans="1:8" x14ac:dyDescent="0.2">
      <c r="A53" s="28">
        <v>65500</v>
      </c>
      <c r="B53" s="22" t="s">
        <v>96</v>
      </c>
      <c r="C53" s="22" t="s">
        <v>85</v>
      </c>
      <c r="D53" s="22" t="s">
        <v>85</v>
      </c>
      <c r="E53" s="22" t="s">
        <v>85</v>
      </c>
      <c r="F53" s="22" t="s">
        <v>85</v>
      </c>
      <c r="G53" s="22" t="s">
        <v>92</v>
      </c>
      <c r="H53" s="29" t="s">
        <v>99</v>
      </c>
    </row>
    <row r="55" spans="1:8" ht="17" thickBot="1" x14ac:dyDescent="0.25">
      <c r="A55" s="80" t="s">
        <v>107</v>
      </c>
      <c r="B55" s="81"/>
      <c r="C55" s="81"/>
      <c r="D55" s="81"/>
      <c r="E55" s="81"/>
      <c r="F55" s="81"/>
      <c r="G55" s="81"/>
      <c r="H55" s="82"/>
    </row>
    <row r="56" spans="1:8" ht="18" thickTop="1" thickBot="1" x14ac:dyDescent="0.25">
      <c r="A56" s="89" t="s">
        <v>97</v>
      </c>
      <c r="B56" s="90"/>
      <c r="C56" s="90"/>
      <c r="D56" s="90"/>
      <c r="E56" s="90"/>
      <c r="F56" s="90"/>
      <c r="G56" s="90"/>
      <c r="H56" s="91"/>
    </row>
    <row r="57" spans="1:8" ht="18" thickTop="1" thickBot="1" x14ac:dyDescent="0.25">
      <c r="A57" s="23" t="s">
        <v>77</v>
      </c>
      <c r="B57" s="13" t="s">
        <v>78</v>
      </c>
      <c r="C57" s="13" t="s">
        <v>79</v>
      </c>
      <c r="D57" s="13" t="s">
        <v>80</v>
      </c>
      <c r="E57" s="13" t="s">
        <v>81</v>
      </c>
      <c r="F57" s="13" t="s">
        <v>82</v>
      </c>
      <c r="G57" s="13" t="s">
        <v>83</v>
      </c>
      <c r="H57" s="24" t="s">
        <v>75</v>
      </c>
    </row>
    <row r="58" spans="1:8" ht="17" thickTop="1" x14ac:dyDescent="0.2">
      <c r="A58" s="25">
        <v>100</v>
      </c>
      <c r="B58" s="26" t="s">
        <v>84</v>
      </c>
      <c r="C58" s="26">
        <v>3389</v>
      </c>
      <c r="D58" s="26" t="s">
        <v>85</v>
      </c>
      <c r="E58" s="26" t="s">
        <v>85</v>
      </c>
      <c r="F58" s="26" t="s">
        <v>85</v>
      </c>
      <c r="G58" s="26" t="s">
        <v>86</v>
      </c>
      <c r="H58" s="27" t="s">
        <v>101</v>
      </c>
    </row>
    <row r="59" spans="1:8" x14ac:dyDescent="0.2">
      <c r="A59" s="25">
        <v>65000</v>
      </c>
      <c r="B59" s="26" t="s">
        <v>87</v>
      </c>
      <c r="C59" s="26" t="s">
        <v>85</v>
      </c>
      <c r="D59" s="26" t="s">
        <v>85</v>
      </c>
      <c r="E59" s="26" t="s">
        <v>88</v>
      </c>
      <c r="F59" s="26" t="s">
        <v>88</v>
      </c>
      <c r="G59" s="26" t="s">
        <v>86</v>
      </c>
      <c r="H59" s="27" t="s">
        <v>99</v>
      </c>
    </row>
    <row r="60" spans="1:8" x14ac:dyDescent="0.2">
      <c r="A60" s="25">
        <v>65001</v>
      </c>
      <c r="B60" s="26" t="s">
        <v>89</v>
      </c>
      <c r="C60" s="26" t="s">
        <v>85</v>
      </c>
      <c r="D60" s="26" t="s">
        <v>85</v>
      </c>
      <c r="E60" s="26" t="s">
        <v>90</v>
      </c>
      <c r="F60" s="26" t="s">
        <v>85</v>
      </c>
      <c r="G60" s="26" t="s">
        <v>86</v>
      </c>
      <c r="H60" s="27" t="s">
        <v>99</v>
      </c>
    </row>
    <row r="61" spans="1:8" x14ac:dyDescent="0.2">
      <c r="A61" s="28">
        <v>65500</v>
      </c>
      <c r="B61" s="22" t="s">
        <v>91</v>
      </c>
      <c r="C61" s="22" t="s">
        <v>85</v>
      </c>
      <c r="D61" s="22" t="s">
        <v>85</v>
      </c>
      <c r="E61" s="22" t="s">
        <v>85</v>
      </c>
      <c r="F61" s="22" t="s">
        <v>85</v>
      </c>
      <c r="G61" s="22" t="s">
        <v>92</v>
      </c>
      <c r="H61" s="29" t="s">
        <v>99</v>
      </c>
    </row>
    <row r="62" spans="1:8" ht="17" thickBot="1" x14ac:dyDescent="0.25">
      <c r="A62" s="89" t="s">
        <v>98</v>
      </c>
      <c r="B62" s="90"/>
      <c r="C62" s="90"/>
      <c r="D62" s="90"/>
      <c r="E62" s="90"/>
      <c r="F62" s="90"/>
      <c r="G62" s="90"/>
      <c r="H62" s="91"/>
    </row>
    <row r="63" spans="1:8" ht="18" thickTop="1" thickBot="1" x14ac:dyDescent="0.25">
      <c r="A63" s="23" t="s">
        <v>77</v>
      </c>
      <c r="B63" s="13" t="s">
        <v>78</v>
      </c>
      <c r="C63" s="13" t="s">
        <v>79</v>
      </c>
      <c r="D63" s="13" t="s">
        <v>80</v>
      </c>
      <c r="E63" s="13" t="s">
        <v>81</v>
      </c>
      <c r="F63" s="13" t="s">
        <v>82</v>
      </c>
      <c r="G63" s="13" t="s">
        <v>83</v>
      </c>
      <c r="H63" s="24" t="s">
        <v>75</v>
      </c>
    </row>
    <row r="64" spans="1:8" ht="17" thickTop="1" x14ac:dyDescent="0.2">
      <c r="A64" s="25">
        <v>65000</v>
      </c>
      <c r="B64" s="26" t="s">
        <v>93</v>
      </c>
      <c r="C64" s="26" t="s">
        <v>85</v>
      </c>
      <c r="D64" s="26" t="s">
        <v>85</v>
      </c>
      <c r="E64" s="26" t="s">
        <v>88</v>
      </c>
      <c r="F64" s="26" t="s">
        <v>88</v>
      </c>
      <c r="G64" s="26" t="s">
        <v>86</v>
      </c>
      <c r="H64" s="27" t="s">
        <v>99</v>
      </c>
    </row>
    <row r="65" spans="1:8" x14ac:dyDescent="0.2">
      <c r="A65" s="25">
        <v>65001</v>
      </c>
      <c r="B65" s="26" t="s">
        <v>94</v>
      </c>
      <c r="C65" s="26" t="s">
        <v>85</v>
      </c>
      <c r="D65" s="26" t="s">
        <v>85</v>
      </c>
      <c r="E65" s="26" t="s">
        <v>85</v>
      </c>
      <c r="F65" s="26" t="s">
        <v>95</v>
      </c>
      <c r="G65" s="26" t="s">
        <v>86</v>
      </c>
      <c r="H65" s="27" t="s">
        <v>99</v>
      </c>
    </row>
    <row r="66" spans="1:8" x14ac:dyDescent="0.2">
      <c r="A66" s="28">
        <v>65500</v>
      </c>
      <c r="B66" s="22" t="s">
        <v>96</v>
      </c>
      <c r="C66" s="22" t="s">
        <v>85</v>
      </c>
      <c r="D66" s="22" t="s">
        <v>85</v>
      </c>
      <c r="E66" s="22" t="s">
        <v>85</v>
      </c>
      <c r="F66" s="22" t="s">
        <v>85</v>
      </c>
      <c r="G66" s="22" t="s">
        <v>92</v>
      </c>
      <c r="H66" s="29" t="s">
        <v>99</v>
      </c>
    </row>
  </sheetData>
  <mergeCells count="15">
    <mergeCell ref="A3:H3"/>
    <mergeCell ref="A4:H4"/>
    <mergeCell ref="A10:H10"/>
    <mergeCell ref="A62:H62"/>
    <mergeCell ref="A16:H16"/>
    <mergeCell ref="A17:H17"/>
    <mergeCell ref="A23:H23"/>
    <mergeCell ref="A29:H29"/>
    <mergeCell ref="A30:H30"/>
    <mergeCell ref="A36:H36"/>
    <mergeCell ref="A42:H42"/>
    <mergeCell ref="A43:H43"/>
    <mergeCell ref="A49:H49"/>
    <mergeCell ref="A55:H55"/>
    <mergeCell ref="A56:H5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659D1-B20C-B548-BCD7-EDF48B8B2A89}">
  <sheetPr>
    <tabColor theme="8"/>
  </sheetPr>
  <dimension ref="A1:E13"/>
  <sheetViews>
    <sheetView zoomScale="99" workbookViewId="0">
      <selection activeCell="C1" sqref="C1"/>
    </sheetView>
  </sheetViews>
  <sheetFormatPr baseColWidth="10" defaultRowHeight="16" x14ac:dyDescent="0.2"/>
  <cols>
    <col min="1" max="1" width="33.33203125" bestFit="1" customWidth="1"/>
    <col min="2" max="2" width="22.1640625" bestFit="1" customWidth="1"/>
    <col min="3" max="3" width="21.1640625" bestFit="1" customWidth="1"/>
    <col min="4" max="4" width="19.33203125" style="17" bestFit="1" customWidth="1"/>
    <col min="5" max="5" width="55" bestFit="1" customWidth="1"/>
    <col min="6" max="6" width="23.6640625" bestFit="1" customWidth="1"/>
    <col min="7" max="7" width="23" customWidth="1"/>
    <col min="8" max="8" width="20.83203125" bestFit="1" customWidth="1"/>
  </cols>
  <sheetData>
    <row r="1" spans="1:5" x14ac:dyDescent="0.2">
      <c r="A1" t="s">
        <v>147</v>
      </c>
      <c r="B1" t="s">
        <v>128</v>
      </c>
      <c r="C1" t="s">
        <v>129</v>
      </c>
      <c r="D1" s="17" t="s">
        <v>130</v>
      </c>
      <c r="E1" t="s">
        <v>146</v>
      </c>
    </row>
    <row r="2" spans="1:5" x14ac:dyDescent="0.2">
      <c r="A2" t="s">
        <v>124</v>
      </c>
      <c r="B2" t="s">
        <v>135</v>
      </c>
      <c r="C2" t="s">
        <v>121</v>
      </c>
      <c r="D2" s="17" t="s">
        <v>122</v>
      </c>
      <c r="E2" t="str">
        <f>CONCATENATE(B2,":",C2,":",D2)</f>
        <v>MicrosoftWindowsServer:WindowsServer:2016-Datacenter</v>
      </c>
    </row>
    <row r="3" spans="1:5" x14ac:dyDescent="0.2">
      <c r="A3" t="s">
        <v>125</v>
      </c>
      <c r="B3" t="s">
        <v>135</v>
      </c>
      <c r="C3" t="s">
        <v>121</v>
      </c>
      <c r="D3" s="17" t="s">
        <v>136</v>
      </c>
      <c r="E3" t="str">
        <f t="shared" ref="E3:E13" si="0">CONCATENATE(B3,":",C3,":",D3)</f>
        <v>MicrosoftWindowsServer:WindowsServer:2016-Datacenter-Core</v>
      </c>
    </row>
    <row r="4" spans="1:5" x14ac:dyDescent="0.2">
      <c r="A4" t="s">
        <v>126</v>
      </c>
      <c r="B4" t="s">
        <v>135</v>
      </c>
      <c r="C4" t="s">
        <v>121</v>
      </c>
      <c r="D4" s="17" t="s">
        <v>123</v>
      </c>
      <c r="E4" t="str">
        <f t="shared" si="0"/>
        <v>MicrosoftWindowsServer:WindowsServer:2012-R2-Datacenter</v>
      </c>
    </row>
    <row r="5" spans="1:5" x14ac:dyDescent="0.2">
      <c r="A5" t="s">
        <v>150</v>
      </c>
      <c r="B5" t="s">
        <v>134</v>
      </c>
      <c r="C5" t="s">
        <v>127</v>
      </c>
      <c r="D5" s="17" t="s">
        <v>137</v>
      </c>
      <c r="E5" t="str">
        <f t="shared" si="0"/>
        <v>MicrosoftSQLServer:SQL2017-WS2016:Enterprise</v>
      </c>
    </row>
    <row r="6" spans="1:5" x14ac:dyDescent="0.2">
      <c r="A6" t="s">
        <v>151</v>
      </c>
      <c r="B6" t="s">
        <v>134</v>
      </c>
      <c r="C6" t="s">
        <v>127</v>
      </c>
      <c r="D6" s="17" t="s">
        <v>138</v>
      </c>
      <c r="E6" t="str">
        <f t="shared" si="0"/>
        <v>MicrosoftSQLServer:SQL2017-WS2016:Standard</v>
      </c>
    </row>
    <row r="7" spans="1:5" x14ac:dyDescent="0.2">
      <c r="A7" t="s">
        <v>149</v>
      </c>
      <c r="B7" t="s">
        <v>134</v>
      </c>
      <c r="C7" t="s">
        <v>133</v>
      </c>
      <c r="D7" s="17" t="s">
        <v>137</v>
      </c>
      <c r="E7" t="str">
        <f t="shared" si="0"/>
        <v>MicrosoftSQLServer:SQL2016-WS2016:Enterprise</v>
      </c>
    </row>
    <row r="8" spans="1:5" x14ac:dyDescent="0.2">
      <c r="A8" t="s">
        <v>148</v>
      </c>
      <c r="B8" t="s">
        <v>134</v>
      </c>
      <c r="C8" t="s">
        <v>133</v>
      </c>
      <c r="D8" s="17" t="s">
        <v>138</v>
      </c>
      <c r="E8" t="str">
        <f t="shared" si="0"/>
        <v>MicrosoftSQLServer:SQL2016-WS2016:Standard</v>
      </c>
    </row>
    <row r="9" spans="1:5" x14ac:dyDescent="0.2">
      <c r="A9" t="s">
        <v>152</v>
      </c>
      <c r="B9" t="s">
        <v>134</v>
      </c>
      <c r="C9" t="s">
        <v>132</v>
      </c>
      <c r="D9" s="17" t="s">
        <v>137</v>
      </c>
      <c r="E9" t="str">
        <f t="shared" si="0"/>
        <v>MicrosoftSQLServer:SQL2014SP2-WS2012R2:Enterprise</v>
      </c>
    </row>
    <row r="10" spans="1:5" x14ac:dyDescent="0.2">
      <c r="A10" t="s">
        <v>153</v>
      </c>
      <c r="B10" t="s">
        <v>134</v>
      </c>
      <c r="C10" t="s">
        <v>131</v>
      </c>
      <c r="D10" s="17" t="s">
        <v>138</v>
      </c>
      <c r="E10" t="str">
        <f t="shared" si="0"/>
        <v>MicrosoftSQLServer:SQL2012SP4-WS2012R2:Standard</v>
      </c>
    </row>
    <row r="11" spans="1:5" x14ac:dyDescent="0.2">
      <c r="A11" t="s">
        <v>142</v>
      </c>
      <c r="B11" t="s">
        <v>144</v>
      </c>
      <c r="C11" t="s">
        <v>145</v>
      </c>
      <c r="D11" s="17">
        <v>2016</v>
      </c>
      <c r="E11" t="str">
        <f t="shared" si="0"/>
        <v>MicrosoftSharePoint:MicrosoftSharePointServer:2016</v>
      </c>
    </row>
    <row r="12" spans="1:5" x14ac:dyDescent="0.2">
      <c r="A12" t="s">
        <v>143</v>
      </c>
      <c r="B12" t="s">
        <v>144</v>
      </c>
      <c r="C12" t="s">
        <v>145</v>
      </c>
      <c r="D12" s="17">
        <v>2013</v>
      </c>
      <c r="E12" t="str">
        <f t="shared" si="0"/>
        <v>MicrosoftSharePoint:MicrosoftSharePointServer:2013</v>
      </c>
    </row>
    <row r="13" spans="1:5" x14ac:dyDescent="0.2">
      <c r="A13" t="s">
        <v>8</v>
      </c>
      <c r="B13" t="s">
        <v>141</v>
      </c>
      <c r="C13" t="s">
        <v>140</v>
      </c>
      <c r="D13" s="17" t="s">
        <v>139</v>
      </c>
      <c r="E13" t="str">
        <f t="shared" si="0"/>
        <v>MicrosoftWindowsDesktop:Windows-10:RS3-Pro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3ADCA-2BEA-2348-99DE-FC9D9C57B437}">
  <sheetPr>
    <tabColor theme="9"/>
  </sheetPr>
  <dimension ref="A1:N23"/>
  <sheetViews>
    <sheetView showZeros="0" tabSelected="1" workbookViewId="0">
      <selection activeCell="G28" sqref="G28"/>
    </sheetView>
  </sheetViews>
  <sheetFormatPr baseColWidth="10" defaultRowHeight="16" x14ac:dyDescent="0.2"/>
  <cols>
    <col min="1" max="1" width="14" bestFit="1" customWidth="1"/>
    <col min="2" max="2" width="13.6640625" bestFit="1" customWidth="1"/>
    <col min="3" max="3" width="12" bestFit="1" customWidth="1"/>
    <col min="4" max="4" width="16.33203125" bestFit="1" customWidth="1"/>
    <col min="5" max="5" width="12.5" bestFit="1" customWidth="1"/>
    <col min="6" max="6" width="14.1640625" bestFit="1" customWidth="1"/>
    <col min="7" max="7" width="16.33203125" bestFit="1" customWidth="1"/>
    <col min="8" max="8" width="13.6640625" bestFit="1" customWidth="1"/>
    <col min="9" max="9" width="9.1640625" bestFit="1" customWidth="1"/>
    <col min="10" max="10" width="53.5" bestFit="1" customWidth="1"/>
    <col min="11" max="11" width="23.5" bestFit="1" customWidth="1"/>
    <col min="12" max="12" width="21.1640625" bestFit="1" customWidth="1"/>
    <col min="13" max="13" width="17.83203125" bestFit="1" customWidth="1"/>
    <col min="14" max="14" width="64.6640625" bestFit="1" customWidth="1"/>
  </cols>
  <sheetData>
    <row r="1" spans="1:14" x14ac:dyDescent="0.2">
      <c r="A1" t="s">
        <v>6</v>
      </c>
      <c r="B1" t="s">
        <v>191</v>
      </c>
      <c r="C1" t="s">
        <v>110</v>
      </c>
      <c r="D1" s="75" t="s">
        <v>11</v>
      </c>
      <c r="E1" s="75" t="s">
        <v>293</v>
      </c>
      <c r="F1" t="s">
        <v>108</v>
      </c>
      <c r="G1" t="s">
        <v>88</v>
      </c>
      <c r="H1" t="s">
        <v>45</v>
      </c>
      <c r="I1" t="s">
        <v>109</v>
      </c>
      <c r="J1" t="s">
        <v>146</v>
      </c>
      <c r="K1" t="s">
        <v>161</v>
      </c>
      <c r="L1" t="s">
        <v>129</v>
      </c>
      <c r="M1" s="17" t="s">
        <v>162</v>
      </c>
      <c r="N1" t="s">
        <v>214</v>
      </c>
    </row>
    <row r="2" spans="1:14" x14ac:dyDescent="0.2">
      <c r="A2" s="75" t="str">
        <f>'Virtual Machines'!K2</f>
        <v>SouthCentralUS</v>
      </c>
      <c r="B2" s="75" t="str">
        <f>'Virtual Machines'!L2</f>
        <v>ttplab1-scu</v>
      </c>
      <c r="C2" s="75" t="str">
        <f>'Virtual Machines'!A2</f>
        <v>eucsadds01</v>
      </c>
      <c r="D2" s="75" t="str">
        <f>'Virtual Machines'!B2</f>
        <v>Domain Controller</v>
      </c>
      <c r="E2" s="75" t="str">
        <f>'Virtual Machines'!C2</f>
        <v>eucs.internal</v>
      </c>
      <c r="F2" s="75" t="str">
        <f>'Virtual Machines'!G2</f>
        <v>Standard_B2s</v>
      </c>
      <c r="G2" s="75" t="str">
        <f>'Virtual Machines'!N2</f>
        <v>ttplab1-scu-vnet-1</v>
      </c>
      <c r="H2" s="75" t="str">
        <f>'Virtual Machines'!O2</f>
        <v>eucslan-scu-1</v>
      </c>
      <c r="I2" s="75" t="str">
        <f>'Virtual Machines'!P2</f>
        <v>10.1.1.4</v>
      </c>
      <c r="J2" s="75" t="str">
        <f>VLOOKUP('Virtual Machines'!J2,ImageName!$A$2:$E$13,5,FALSE)</f>
        <v>MicrosoftWindowsServer:WindowsServer:2012-R2-Datacenter</v>
      </c>
      <c r="K2" s="75" t="str">
        <f>LEFT(J2, SEARCH(":",J2,1)-1)</f>
        <v>MicrosoftWindowsServer</v>
      </c>
      <c r="L2" s="75" t="str">
        <f>MID(J2, SEARCH(":",J2) + 1, SEARCH(":",J2,SEARCH(":",J2)+1) - SEARCH(":",J2) - 1)</f>
        <v>WindowsServer</v>
      </c>
      <c r="M2" s="75" t="str">
        <f>RIGHT(J2,LEN(J2) - SEARCH(":", J2, SEARCH(":", J2) + 1))</f>
        <v>2012-R2-Datacenter</v>
      </c>
      <c r="N2" s="75" t="str">
        <f>CONCATENATE("https://",'Virtual Machines'!M2,".blob.core.windows.net/osdisks/",C2,".vhd")</f>
        <v>https://ttplab1vmstorescu1.blob.core.windows.net/osdisks/eucsadds01.vhd</v>
      </c>
    </row>
    <row r="3" spans="1:14" x14ac:dyDescent="0.2">
      <c r="A3" s="75" t="str">
        <f>'Virtual Machines'!K3</f>
        <v>SouthCentralUS</v>
      </c>
      <c r="B3" s="75" t="str">
        <f>'Virtual Machines'!L3</f>
        <v>ttplab1-scu</v>
      </c>
      <c r="C3" s="75" t="str">
        <f>'Virtual Machines'!A3</f>
        <v>eucsadcs01</v>
      </c>
      <c r="D3" s="75" t="str">
        <f>'Virtual Machines'!B3</f>
        <v>Standalone</v>
      </c>
      <c r="E3" s="75">
        <f>'Virtual Machines'!C3</f>
        <v>0</v>
      </c>
      <c r="F3" s="75" t="str">
        <f>'Virtual Machines'!G3</f>
        <v>Standard_B2s</v>
      </c>
      <c r="G3" s="75" t="str">
        <f>'Virtual Machines'!N3</f>
        <v>ttplab1-scu-vnet-1</v>
      </c>
      <c r="H3" s="75" t="str">
        <f>'Virtual Machines'!O3</f>
        <v>eucslan-scu-1</v>
      </c>
      <c r="I3" s="75" t="str">
        <f>'Virtual Machines'!P3</f>
        <v>10.1.1.5</v>
      </c>
      <c r="J3" s="75" t="str">
        <f>VLOOKUP('Virtual Machines'!J3,ImageName!$A$2:$E$13,5,FALSE)</f>
        <v>MicrosoftWindowsServer:WindowsServer:2012-R2-Datacenter</v>
      </c>
      <c r="K3" s="75" t="str">
        <f t="shared" ref="K3:K23" si="0">LEFT(J3, SEARCH(":",J3,1)-1)</f>
        <v>MicrosoftWindowsServer</v>
      </c>
      <c r="L3" s="75" t="str">
        <f t="shared" ref="L3:L23" si="1">MID(J3, SEARCH(":",J3) + 1, SEARCH(":",J3,SEARCH(":",J3)+1) - SEARCH(":",J3) - 1)</f>
        <v>WindowsServer</v>
      </c>
      <c r="M3" s="75" t="str">
        <f t="shared" ref="M3:M23" si="2">RIGHT(J3,LEN(J3) - SEARCH(":", J3, SEARCH(":", J3) + 1))</f>
        <v>2012-R2-Datacenter</v>
      </c>
      <c r="N3" s="75" t="str">
        <f>CONCATENATE("https://",'Virtual Machines'!M3,".blob.core.windows.net/osdisks/",C3,".vhd")</f>
        <v>https://ttplab1vmstorescu1.blob.core.windows.net/osdisks/eucsadcs01.vhd</v>
      </c>
    </row>
    <row r="4" spans="1:14" x14ac:dyDescent="0.2">
      <c r="A4" s="75" t="str">
        <f>'Virtual Machines'!K4</f>
        <v>SouthCentralUS</v>
      </c>
      <c r="B4" s="75" t="str">
        <f>'Virtual Machines'!L4</f>
        <v>ttplab1-scu</v>
      </c>
      <c r="C4" s="75" t="str">
        <f>'Virtual Machines'!A4</f>
        <v>eucsadcs02</v>
      </c>
      <c r="D4" s="75" t="str">
        <f>'Virtual Machines'!B4</f>
        <v>Member Server</v>
      </c>
      <c r="E4" s="75" t="str">
        <f>'Virtual Machines'!C4</f>
        <v>eucs.internal</v>
      </c>
      <c r="F4" s="75" t="str">
        <f>'Virtual Machines'!G4</f>
        <v>Standard_B2s</v>
      </c>
      <c r="G4" s="75" t="str">
        <f>'Virtual Machines'!N4</f>
        <v>ttplab1-scu-vnet-1</v>
      </c>
      <c r="H4" s="75" t="str">
        <f>'Virtual Machines'!O4</f>
        <v>eucslan-scu-1</v>
      </c>
      <c r="I4" s="75" t="str">
        <f>'Virtual Machines'!P4</f>
        <v>10.1.1.6</v>
      </c>
      <c r="J4" s="75" t="str">
        <f>VLOOKUP('Virtual Machines'!J4,ImageName!$A$2:$E$13,5,FALSE)</f>
        <v>MicrosoftWindowsServer:WindowsServer:2012-R2-Datacenter</v>
      </c>
      <c r="K4" s="75" t="str">
        <f t="shared" si="0"/>
        <v>MicrosoftWindowsServer</v>
      </c>
      <c r="L4" s="75" t="str">
        <f t="shared" si="1"/>
        <v>WindowsServer</v>
      </c>
      <c r="M4" s="75" t="str">
        <f t="shared" si="2"/>
        <v>2012-R2-Datacenter</v>
      </c>
      <c r="N4" s="75" t="str">
        <f>CONCATENATE("https://",'Virtual Machines'!M4,".blob.core.windows.net/osdisks/",C4,".vhd")</f>
        <v>https://ttplab1vmstorescu1.blob.core.windows.net/osdisks/eucsadcs02.vhd</v>
      </c>
    </row>
    <row r="5" spans="1:14" x14ac:dyDescent="0.2">
      <c r="A5" s="75" t="str">
        <f>'Virtual Machines'!K5</f>
        <v>SouthCentralUS</v>
      </c>
      <c r="B5" s="75" t="str">
        <f>'Virtual Machines'!L5</f>
        <v>ttplab1-scu</v>
      </c>
      <c r="C5" s="75" t="str">
        <f>'Virtual Machines'!A5</f>
        <v>mgmtrdsh01</v>
      </c>
      <c r="D5" s="75" t="str">
        <f>'Virtual Machines'!B5</f>
        <v>Member Server</v>
      </c>
      <c r="E5" s="75" t="str">
        <f>'Virtual Machines'!C5</f>
        <v>eucs.internal</v>
      </c>
      <c r="F5" s="75" t="str">
        <f>'Virtual Machines'!G5</f>
        <v>Standard_B2s</v>
      </c>
      <c r="G5" s="75" t="str">
        <f>'Virtual Machines'!N5</f>
        <v>ttplab1-scu-vnet-1</v>
      </c>
      <c r="H5" s="75" t="str">
        <f>'Virtual Machines'!O5</f>
        <v>eucslan-scu-1</v>
      </c>
      <c r="I5" s="75" t="str">
        <f>'Virtual Machines'!P5</f>
        <v>10.1.1.7</v>
      </c>
      <c r="J5" s="75" t="str">
        <f>VLOOKUP('Virtual Machines'!J5,ImageName!$A$2:$E$13,5,FALSE)</f>
        <v>MicrosoftWindowsServer:WindowsServer:2012-R2-Datacenter</v>
      </c>
      <c r="K5" s="75" t="str">
        <f t="shared" si="0"/>
        <v>MicrosoftWindowsServer</v>
      </c>
      <c r="L5" s="75" t="str">
        <f t="shared" si="1"/>
        <v>WindowsServer</v>
      </c>
      <c r="M5" s="75" t="str">
        <f t="shared" si="2"/>
        <v>2012-R2-Datacenter</v>
      </c>
      <c r="N5" s="75" t="str">
        <f>CONCATENATE("https://",'Virtual Machines'!M5,".blob.core.windows.net/osdisks/",C5,".vhd")</f>
        <v>https://ttplab1vmstorescu1.blob.core.windows.net/osdisks/mgmtrdsh01.vhd</v>
      </c>
    </row>
    <row r="6" spans="1:14" x14ac:dyDescent="0.2">
      <c r="A6" s="75" t="str">
        <f>'Virtual Machines'!K6</f>
        <v>SouthCentralUS</v>
      </c>
      <c r="B6" s="75" t="str">
        <f>'Virtual Machines'!L6</f>
        <v>ttplab1-scu</v>
      </c>
      <c r="C6" s="75" t="str">
        <f>'Virtual Machines'!A6</f>
        <v>eucssqls0101</v>
      </c>
      <c r="D6" s="75" t="str">
        <f>'Virtual Machines'!B6</f>
        <v>Member Server</v>
      </c>
      <c r="E6" s="75" t="str">
        <f>'Virtual Machines'!C6</f>
        <v>eucs.internal</v>
      </c>
      <c r="F6" s="75" t="str">
        <f>'Virtual Machines'!G6</f>
        <v>Standard_B2ms</v>
      </c>
      <c r="G6" s="75" t="str">
        <f>'Virtual Machines'!N6</f>
        <v>ttplab1-scu-vnet-1</v>
      </c>
      <c r="H6" s="75" t="str">
        <f>'Virtual Machines'!O6</f>
        <v>eucslan-scu-1</v>
      </c>
      <c r="I6" s="75" t="str">
        <f>'Virtual Machines'!P6</f>
        <v>10.1.1.8</v>
      </c>
      <c r="J6" s="75" t="str">
        <f>VLOOKUP('Virtual Machines'!J6,ImageName!$A$2:$E$13,5,FALSE)</f>
        <v>MicrosoftSQLServer:SQL2012SP4-WS2012R2:Standard</v>
      </c>
      <c r="K6" s="75" t="str">
        <f t="shared" si="0"/>
        <v>MicrosoftSQLServer</v>
      </c>
      <c r="L6" s="75" t="str">
        <f t="shared" si="1"/>
        <v>SQL2012SP4-WS2012R2</v>
      </c>
      <c r="M6" s="75" t="str">
        <f t="shared" si="2"/>
        <v>Standard</v>
      </c>
      <c r="N6" s="75" t="str">
        <f>CONCATENATE("https://",'Virtual Machines'!M6,".blob.core.windows.net/osdisks/",C6,".vhd")</f>
        <v>https://ttplab1vmstorescu1.blob.core.windows.net/osdisks/eucssqls0101.vhd</v>
      </c>
    </row>
    <row r="7" spans="1:14" x14ac:dyDescent="0.2">
      <c r="A7" s="75" t="str">
        <f>'Virtual Machines'!K7</f>
        <v>SouthCentralUS</v>
      </c>
      <c r="B7" s="75" t="str">
        <f>'Virtual Machines'!L7</f>
        <v>ttplab1-scu</v>
      </c>
      <c r="C7" s="75" t="str">
        <f>'Virtual Machines'!A7</f>
        <v>eucssccm01</v>
      </c>
      <c r="D7" s="75" t="str">
        <f>'Virtual Machines'!B7</f>
        <v>Member Server</v>
      </c>
      <c r="E7" s="75" t="str">
        <f>'Virtual Machines'!C7</f>
        <v>eucs.internal</v>
      </c>
      <c r="F7" s="75" t="str">
        <f>'Virtual Machines'!G7</f>
        <v>Standard_B2ms</v>
      </c>
      <c r="G7" s="75" t="str">
        <f>'Virtual Machines'!N7</f>
        <v>ttplab1-scu-vnet-1</v>
      </c>
      <c r="H7" s="75" t="str">
        <f>'Virtual Machines'!O7</f>
        <v>eucslan-scu-1</v>
      </c>
      <c r="I7" s="75" t="str">
        <f>'Virtual Machines'!P7</f>
        <v>10.1.1.9</v>
      </c>
      <c r="J7" s="75" t="str">
        <f>VLOOKUP('Virtual Machines'!J7,ImageName!$A$2:$E$13,5,FALSE)</f>
        <v>MicrosoftWindowsServer:WindowsServer:2012-R2-Datacenter</v>
      </c>
      <c r="K7" s="75" t="str">
        <f t="shared" si="0"/>
        <v>MicrosoftWindowsServer</v>
      </c>
      <c r="L7" s="75" t="str">
        <f t="shared" si="1"/>
        <v>WindowsServer</v>
      </c>
      <c r="M7" s="75" t="str">
        <f t="shared" si="2"/>
        <v>2012-R2-Datacenter</v>
      </c>
      <c r="N7" s="75" t="str">
        <f>CONCATENATE("https://",'Virtual Machines'!M7,".blob.core.windows.net/osdisks/",C7,".vhd")</f>
        <v>https://ttplab1vmstorescu1.blob.core.windows.net/osdisks/eucssccm01.vhd</v>
      </c>
    </row>
    <row r="8" spans="1:14" x14ac:dyDescent="0.2">
      <c r="A8" s="75" t="str">
        <f>'Virtual Machines'!K8</f>
        <v>SouthCentralUS</v>
      </c>
      <c r="B8" s="75" t="str">
        <f>'Virtual Machines'!L8</f>
        <v>ttplab1-scu</v>
      </c>
      <c r="C8" s="75" t="str">
        <f>'Virtual Machines'!A8</f>
        <v>eucsscor01</v>
      </c>
      <c r="D8" s="75" t="str">
        <f>'Virtual Machines'!B8</f>
        <v>Member Server</v>
      </c>
      <c r="E8" s="75" t="str">
        <f>'Virtual Machines'!C8</f>
        <v>eucs.internal</v>
      </c>
      <c r="F8" s="75" t="str">
        <f>'Virtual Machines'!G8</f>
        <v>Standard_B2ms</v>
      </c>
      <c r="G8" s="75" t="str">
        <f>'Virtual Machines'!N8</f>
        <v>ttplab1-scu-vnet-1</v>
      </c>
      <c r="H8" s="75" t="str">
        <f>'Virtual Machines'!O8</f>
        <v>eucslan-scu-1</v>
      </c>
      <c r="I8" s="75" t="str">
        <f>'Virtual Machines'!P8</f>
        <v>10.1.1.10</v>
      </c>
      <c r="J8" s="75" t="str">
        <f>VLOOKUP('Virtual Machines'!J8,ImageName!$A$2:$E$13,5,FALSE)</f>
        <v>MicrosoftWindowsServer:WindowsServer:2012-R2-Datacenter</v>
      </c>
      <c r="K8" s="75" t="str">
        <f t="shared" si="0"/>
        <v>MicrosoftWindowsServer</v>
      </c>
      <c r="L8" s="75" t="str">
        <f t="shared" si="1"/>
        <v>WindowsServer</v>
      </c>
      <c r="M8" s="75" t="str">
        <f t="shared" si="2"/>
        <v>2012-R2-Datacenter</v>
      </c>
      <c r="N8" s="75" t="str">
        <f>CONCATENATE("https://",'Virtual Machines'!M8,".blob.core.windows.net/osdisks/",C8,".vhd")</f>
        <v>https://ttplab1vmstorescu1.blob.core.windows.net/osdisks/eucsscor01.vhd</v>
      </c>
    </row>
    <row r="9" spans="1:14" x14ac:dyDescent="0.2">
      <c r="A9" s="75" t="str">
        <f>'Virtual Machines'!K9</f>
        <v>SouthCentralUS</v>
      </c>
      <c r="B9" s="75" t="str">
        <f>'Virtual Machines'!L9</f>
        <v>ttplab1-scu</v>
      </c>
      <c r="C9" s="75" t="str">
        <f>'Virtual Machines'!A9</f>
        <v>eucsscsm01</v>
      </c>
      <c r="D9" s="75" t="str">
        <f>'Virtual Machines'!B9</f>
        <v>Member Server</v>
      </c>
      <c r="E9" s="75" t="str">
        <f>'Virtual Machines'!C9</f>
        <v>eucs.internal</v>
      </c>
      <c r="F9" s="75" t="str">
        <f>'Virtual Machines'!G9</f>
        <v>Standard_B2ms</v>
      </c>
      <c r="G9" s="75" t="str">
        <f>'Virtual Machines'!N9</f>
        <v>ttplab1-scu-vnet-1</v>
      </c>
      <c r="H9" s="75" t="str">
        <f>'Virtual Machines'!O9</f>
        <v>eucslan-scu-1</v>
      </c>
      <c r="I9" s="75" t="str">
        <f>'Virtual Machines'!P9</f>
        <v>10.1.1.11</v>
      </c>
      <c r="J9" s="75" t="str">
        <f>VLOOKUP('Virtual Machines'!J9,ImageName!$A$2:$E$13,5,FALSE)</f>
        <v>MicrosoftWindowsServer:WindowsServer:2012-R2-Datacenter</v>
      </c>
      <c r="K9" s="75" t="str">
        <f t="shared" si="0"/>
        <v>MicrosoftWindowsServer</v>
      </c>
      <c r="L9" s="75" t="str">
        <f t="shared" si="1"/>
        <v>WindowsServer</v>
      </c>
      <c r="M9" s="75" t="str">
        <f t="shared" si="2"/>
        <v>2012-R2-Datacenter</v>
      </c>
      <c r="N9" s="75" t="str">
        <f>CONCATENATE("https://",'Virtual Machines'!M9,".blob.core.windows.net/osdisks/",C9,".vhd")</f>
        <v>https://ttplab1vmstorescu1.blob.core.windows.net/osdisks/eucsscsm01.vhd</v>
      </c>
    </row>
    <row r="10" spans="1:14" x14ac:dyDescent="0.2">
      <c r="A10" s="75" t="str">
        <f>'Virtual Machines'!K10</f>
        <v>SouthCentralUS</v>
      </c>
      <c r="B10" s="75" t="str">
        <f>'Virtual Machines'!L10</f>
        <v>ttplab1-scu</v>
      </c>
      <c r="C10" s="75" t="str">
        <f>'Virtual Machines'!A10</f>
        <v>useradds01</v>
      </c>
      <c r="D10" s="75" t="str">
        <f>'Virtual Machines'!B10</f>
        <v>Domain Controller</v>
      </c>
      <c r="E10" s="75" t="str">
        <f>'Virtual Machines'!C10</f>
        <v>user.internal</v>
      </c>
      <c r="F10" s="75" t="str">
        <f>'Virtual Machines'!G10</f>
        <v>Standard_B2s</v>
      </c>
      <c r="G10" s="75" t="str">
        <f>'Virtual Machines'!N10</f>
        <v>ttplab1-scu-vnet-1</v>
      </c>
      <c r="H10" s="75" t="str">
        <f>'Virtual Machines'!O10</f>
        <v>userlan-scu-1</v>
      </c>
      <c r="I10" s="75" t="str">
        <f>'Virtual Machines'!P10</f>
        <v>10.1.2.4</v>
      </c>
      <c r="J10" s="75" t="str">
        <f>VLOOKUP('Virtual Machines'!J10,ImageName!$A$2:$E$13,5,FALSE)</f>
        <v>MicrosoftWindowsServer:WindowsServer:2012-R2-Datacenter</v>
      </c>
      <c r="K10" s="75" t="str">
        <f t="shared" si="0"/>
        <v>MicrosoftWindowsServer</v>
      </c>
      <c r="L10" s="75" t="str">
        <f t="shared" si="1"/>
        <v>WindowsServer</v>
      </c>
      <c r="M10" s="75" t="str">
        <f t="shared" si="2"/>
        <v>2012-R2-Datacenter</v>
      </c>
      <c r="N10" s="75" t="str">
        <f>CONCATENATE("https://",'Virtual Machines'!M10,".blob.core.windows.net/osdisks/",C10,".vhd")</f>
        <v>https://ttplab1vmstorescu1.blob.core.windows.net/osdisks/useradds01.vhd</v>
      </c>
    </row>
    <row r="11" spans="1:14" x14ac:dyDescent="0.2">
      <c r="A11" s="75" t="str">
        <f>'Virtual Machines'!K11</f>
        <v>SouthCentralUS</v>
      </c>
      <c r="B11" s="75" t="str">
        <f>'Virtual Machines'!L11</f>
        <v>ttplab1-scu</v>
      </c>
      <c r="C11" s="75" t="str">
        <f>'Virtual Machines'!A11</f>
        <v>usermail01</v>
      </c>
      <c r="D11" s="75" t="str">
        <f>'Virtual Machines'!B11</f>
        <v>Member Server</v>
      </c>
      <c r="E11" s="75" t="str">
        <f>'Virtual Machines'!C11</f>
        <v>user.internal</v>
      </c>
      <c r="F11" s="75" t="str">
        <f>'Virtual Machines'!G11</f>
        <v>Standard_B2s</v>
      </c>
      <c r="G11" s="75" t="str">
        <f>'Virtual Machines'!N11</f>
        <v>ttplab1-scu-vnet-1</v>
      </c>
      <c r="H11" s="75" t="str">
        <f>'Virtual Machines'!O11</f>
        <v>userlan-scu-1</v>
      </c>
      <c r="I11" s="75" t="str">
        <f>'Virtual Machines'!P11</f>
        <v>10.1.2.5</v>
      </c>
      <c r="J11" s="75" t="str">
        <f>VLOOKUP('Virtual Machines'!J11,ImageName!$A$2:$E$13,5,FALSE)</f>
        <v>MicrosoftWindowsServer:WindowsServer:2012-R2-Datacenter</v>
      </c>
      <c r="K11" s="75" t="str">
        <f t="shared" si="0"/>
        <v>MicrosoftWindowsServer</v>
      </c>
      <c r="L11" s="75" t="str">
        <f t="shared" si="1"/>
        <v>WindowsServer</v>
      </c>
      <c r="M11" s="75" t="str">
        <f t="shared" si="2"/>
        <v>2012-R2-Datacenter</v>
      </c>
      <c r="N11" s="75" t="str">
        <f>CONCATENATE("https://",'Virtual Machines'!M11,".blob.core.windows.net/osdisks/",C11,".vhd")</f>
        <v>https://ttplab1vmstorescu1.blob.core.windows.net/osdisks/usermail01.vhd</v>
      </c>
    </row>
    <row r="12" spans="1:14" x14ac:dyDescent="0.2">
      <c r="A12" s="75" t="str">
        <f>'Virtual Machines'!K12</f>
        <v>SouthCentralUS</v>
      </c>
      <c r="B12" s="75" t="str">
        <f>'Virtual Machines'!L12</f>
        <v>ttplab1-scu</v>
      </c>
      <c r="C12" s="75" t="str">
        <f>'Virtual Machines'!A12</f>
        <v>useraadc01</v>
      </c>
      <c r="D12" s="75" t="str">
        <f>'Virtual Machines'!B12</f>
        <v>Member Server</v>
      </c>
      <c r="E12" s="75" t="str">
        <f>'Virtual Machines'!C12</f>
        <v>user.internal</v>
      </c>
      <c r="F12" s="75" t="str">
        <f>'Virtual Machines'!G12</f>
        <v>Standard_B2s</v>
      </c>
      <c r="G12" s="75" t="str">
        <f>'Virtual Machines'!N12</f>
        <v>ttplab1-scu-vnet-1</v>
      </c>
      <c r="H12" s="75" t="str">
        <f>'Virtual Machines'!O12</f>
        <v>userlan-scu-1</v>
      </c>
      <c r="I12" s="75" t="str">
        <f>'Virtual Machines'!P12</f>
        <v>10.1.2.6</v>
      </c>
      <c r="J12" s="75" t="str">
        <f>VLOOKUP('Virtual Machines'!J12,ImageName!$A$2:$E$13,5,FALSE)</f>
        <v>MicrosoftWindowsServer:WindowsServer:2012-R2-Datacenter</v>
      </c>
      <c r="K12" s="75" t="str">
        <f t="shared" si="0"/>
        <v>MicrosoftWindowsServer</v>
      </c>
      <c r="L12" s="75" t="str">
        <f t="shared" si="1"/>
        <v>WindowsServer</v>
      </c>
      <c r="M12" s="75" t="str">
        <f t="shared" si="2"/>
        <v>2012-R2-Datacenter</v>
      </c>
      <c r="N12" s="75" t="str">
        <f>CONCATENATE("https://",'Virtual Machines'!M12,".blob.core.windows.net/osdisks/",C12,".vhd")</f>
        <v>https://ttplab1vmstorescu1.blob.core.windows.net/osdisks/useraadc01.vhd</v>
      </c>
    </row>
    <row r="13" spans="1:14" x14ac:dyDescent="0.2">
      <c r="A13" s="75" t="str">
        <f>'Virtual Machines'!K13</f>
        <v>SouthCentralUS</v>
      </c>
      <c r="B13" s="75" t="str">
        <f>'Virtual Machines'!L13</f>
        <v>ttplab1-scu</v>
      </c>
      <c r="C13" s="75" t="str">
        <f>'Virtual Machines'!A13</f>
        <v>useradfs01</v>
      </c>
      <c r="D13" s="75" t="str">
        <f>'Virtual Machines'!B13</f>
        <v>Member Server</v>
      </c>
      <c r="E13" s="75" t="str">
        <f>'Virtual Machines'!C13</f>
        <v>user.internal</v>
      </c>
      <c r="F13" s="75" t="str">
        <f>'Virtual Machines'!G13</f>
        <v>Standard_B2s</v>
      </c>
      <c r="G13" s="75" t="str">
        <f>'Virtual Machines'!N13</f>
        <v>ttplab1-scu-vnet-1</v>
      </c>
      <c r="H13" s="75" t="str">
        <f>'Virtual Machines'!O13</f>
        <v>userlan-scu-1</v>
      </c>
      <c r="I13" s="75" t="str">
        <f>'Virtual Machines'!P13</f>
        <v>10.1.2.7</v>
      </c>
      <c r="J13" s="75" t="str">
        <f>VLOOKUP('Virtual Machines'!J13,ImageName!$A$2:$E$13,5,FALSE)</f>
        <v>MicrosoftWindowsServer:WindowsServer:2012-R2-Datacenter</v>
      </c>
      <c r="K13" s="75" t="str">
        <f t="shared" si="0"/>
        <v>MicrosoftWindowsServer</v>
      </c>
      <c r="L13" s="75" t="str">
        <f t="shared" si="1"/>
        <v>WindowsServer</v>
      </c>
      <c r="M13" s="75" t="str">
        <f t="shared" si="2"/>
        <v>2012-R2-Datacenter</v>
      </c>
      <c r="N13" s="75" t="str">
        <f>CONCATENATE("https://",'Virtual Machines'!M13,".blob.core.windows.net/osdisks/",C13,".vhd")</f>
        <v>https://ttplab1vmstorescu1.blob.core.windows.net/osdisks/useradfs01.vhd</v>
      </c>
    </row>
    <row r="14" spans="1:14" x14ac:dyDescent="0.2">
      <c r="A14" s="75" t="str">
        <f>'Virtual Machines'!K14</f>
        <v>SouthCentralUS</v>
      </c>
      <c r="B14" s="75" t="str">
        <f>'Virtual Machines'!L14</f>
        <v>ttplab1-scu</v>
      </c>
      <c r="C14" s="75" t="str">
        <f>'Virtual Machines'!A14</f>
        <v>userclient</v>
      </c>
      <c r="D14" s="75" t="str">
        <f>'Virtual Machines'!B14</f>
        <v>Member Server</v>
      </c>
      <c r="E14" s="75" t="str">
        <f>'Virtual Machines'!C14</f>
        <v>user.internal</v>
      </c>
      <c r="F14" s="75" t="str">
        <f>'Virtual Machines'!G14</f>
        <v>Standard_B2s</v>
      </c>
      <c r="G14" s="75" t="str">
        <f>'Virtual Machines'!N14</f>
        <v>ttplab1-scu-vnet-1</v>
      </c>
      <c r="H14" s="75" t="str">
        <f>'Virtual Machines'!O14</f>
        <v>userlan-scu-1</v>
      </c>
      <c r="I14" s="75" t="str">
        <f>'Virtual Machines'!P14</f>
        <v>10.1.2.8</v>
      </c>
      <c r="J14" s="75" t="str">
        <f>VLOOKUP('Virtual Machines'!J14,ImageName!$A$2:$E$13,5,FALSE)</f>
        <v>MicrosoftWindowsDesktop:Windows-10:RS3-Pro</v>
      </c>
      <c r="K14" s="75" t="str">
        <f t="shared" si="0"/>
        <v>MicrosoftWindowsDesktop</v>
      </c>
      <c r="L14" s="75" t="str">
        <f t="shared" si="1"/>
        <v>Windows-10</v>
      </c>
      <c r="M14" s="75" t="str">
        <f t="shared" si="2"/>
        <v>RS3-Pro</v>
      </c>
      <c r="N14" s="75" t="str">
        <f>CONCATENATE("https://",'Virtual Machines'!M14,".blob.core.windows.net/osdisks/",C14,".vhd")</f>
        <v>https://ttplab1vmstorescu1.blob.core.windows.net/osdisks/userclient.vhd</v>
      </c>
    </row>
    <row r="15" spans="1:14" x14ac:dyDescent="0.2">
      <c r="A15" s="75" t="str">
        <f>'Virtual Machines'!K15</f>
        <v>SouthCentralUS</v>
      </c>
      <c r="B15" s="75" t="str">
        <f>'Virtual Machines'!L15</f>
        <v>ttplab1-scu</v>
      </c>
      <c r="C15" s="75" t="str">
        <f>'Virtual Machines'!A15</f>
        <v>userawap01</v>
      </c>
      <c r="D15" s="75" t="str">
        <f>'Virtual Machines'!B15</f>
        <v>Standalone</v>
      </c>
      <c r="E15" s="75">
        <f>'Virtual Machines'!C15</f>
        <v>0</v>
      </c>
      <c r="F15" s="75" t="str">
        <f>'Virtual Machines'!G15</f>
        <v>Standard_B2s</v>
      </c>
      <c r="G15" s="75" t="str">
        <f>'Virtual Machines'!N15</f>
        <v>ttplab1-scu-vnet-1</v>
      </c>
      <c r="H15" s="75" t="str">
        <f>'Virtual Machines'!O15</f>
        <v>userdmz-scu-1</v>
      </c>
      <c r="I15" s="75" t="str">
        <f>'Virtual Machines'!P15</f>
        <v>10.1.3.4</v>
      </c>
      <c r="J15" s="75" t="str">
        <f>VLOOKUP('Virtual Machines'!J15,ImageName!$A$2:$E$13,5,FALSE)</f>
        <v>MicrosoftWindowsServer:WindowsServer:2012-R2-Datacenter</v>
      </c>
      <c r="K15" s="75" t="str">
        <f t="shared" si="0"/>
        <v>MicrosoftWindowsServer</v>
      </c>
      <c r="L15" s="75" t="str">
        <f t="shared" si="1"/>
        <v>WindowsServer</v>
      </c>
      <c r="M15" s="75" t="str">
        <f t="shared" si="2"/>
        <v>2012-R2-Datacenter</v>
      </c>
      <c r="N15" s="75" t="str">
        <f>CONCATENATE("https://",'Virtual Machines'!M15,".blob.core.windows.net/osdisks/",C15,".vhd")</f>
        <v>https://ttplab1vmstorescu1.blob.core.windows.net/osdisks/userawap01.vhd</v>
      </c>
    </row>
    <row r="16" spans="1:14" x14ac:dyDescent="0.2">
      <c r="A16" s="75" t="str">
        <f>'Virtual Machines'!K16</f>
        <v>SouthCentralUS</v>
      </c>
      <c r="B16" s="75" t="str">
        <f>'Virtual Machines'!L16</f>
        <v>ttplab1-scu</v>
      </c>
      <c r="C16" s="75" t="str">
        <f>'Virtual Machines'!A16</f>
        <v>siamadds01</v>
      </c>
      <c r="D16" s="75" t="str">
        <f>'Virtual Machines'!B16</f>
        <v>Domain Controller</v>
      </c>
      <c r="E16" s="75" t="str">
        <f>'Virtual Machines'!C16</f>
        <v>siam.internal</v>
      </c>
      <c r="F16" s="75" t="str">
        <f>'Virtual Machines'!G16</f>
        <v>Standard_B2s</v>
      </c>
      <c r="G16" s="75" t="str">
        <f>'Virtual Machines'!N16</f>
        <v>ttplab1-scu-vnet-1</v>
      </c>
      <c r="H16" s="75" t="str">
        <f>'Virtual Machines'!O16</f>
        <v>siamlan-scu-1</v>
      </c>
      <c r="I16" s="75" t="str">
        <f>'Virtual Machines'!P16</f>
        <v>10.1.4.4</v>
      </c>
      <c r="J16" s="75" t="str">
        <f>VLOOKUP('Virtual Machines'!J16,ImageName!$A$2:$E$13,5,FALSE)</f>
        <v>MicrosoftWindowsServer:WindowsServer:2012-R2-Datacenter</v>
      </c>
      <c r="K16" s="75" t="str">
        <f t="shared" si="0"/>
        <v>MicrosoftWindowsServer</v>
      </c>
      <c r="L16" s="75" t="str">
        <f t="shared" si="1"/>
        <v>WindowsServer</v>
      </c>
      <c r="M16" s="75" t="str">
        <f t="shared" si="2"/>
        <v>2012-R2-Datacenter</v>
      </c>
      <c r="N16" s="75" t="str">
        <f>CONCATENATE("https://",'Virtual Machines'!M16,".blob.core.windows.net/osdisks/",C16,".vhd")</f>
        <v>https://ttplab1vmstorescu1.blob.core.windows.net/osdisks/siamadds01.vhd</v>
      </c>
    </row>
    <row r="17" spans="1:14" x14ac:dyDescent="0.2">
      <c r="A17" s="75" t="str">
        <f>'Virtual Machines'!K17</f>
        <v>SouthCentralUS</v>
      </c>
      <c r="B17" s="75" t="str">
        <f>'Virtual Machines'!L17</f>
        <v>ttplab1-scu</v>
      </c>
      <c r="C17" s="75" t="str">
        <f>'Virtual Machines'!A17</f>
        <v>siamadfs01</v>
      </c>
      <c r="D17" s="75" t="str">
        <f>'Virtual Machines'!B17</f>
        <v>Member Server</v>
      </c>
      <c r="E17" s="75" t="str">
        <f>'Virtual Machines'!C17</f>
        <v>siam.internal</v>
      </c>
      <c r="F17" s="75" t="str">
        <f>'Virtual Machines'!G17</f>
        <v>Standard_B2s</v>
      </c>
      <c r="G17" s="75" t="str">
        <f>'Virtual Machines'!N17</f>
        <v>ttplab1-scu-vnet-1</v>
      </c>
      <c r="H17" s="75" t="str">
        <f>'Virtual Machines'!O17</f>
        <v>siamlan-scu-1</v>
      </c>
      <c r="I17" s="75" t="str">
        <f>'Virtual Machines'!P17</f>
        <v>10.1.4.5</v>
      </c>
      <c r="J17" s="75" t="str">
        <f>VLOOKUP('Virtual Machines'!J17,ImageName!$A$2:$E$13,5,FALSE)</f>
        <v>MicrosoftWindowsServer:WindowsServer:2012-R2-Datacenter</v>
      </c>
      <c r="K17" s="75" t="str">
        <f t="shared" si="0"/>
        <v>MicrosoftWindowsServer</v>
      </c>
      <c r="L17" s="75" t="str">
        <f t="shared" si="1"/>
        <v>WindowsServer</v>
      </c>
      <c r="M17" s="75" t="str">
        <f t="shared" si="2"/>
        <v>2012-R2-Datacenter</v>
      </c>
      <c r="N17" s="75" t="str">
        <f>CONCATENATE("https://",'Virtual Machines'!M17,".blob.core.windows.net/osdisks/",C17,".vhd")</f>
        <v>https://ttplab1vmstorescu1.blob.core.windows.net/osdisks/siamadfs01.vhd</v>
      </c>
    </row>
    <row r="18" spans="1:14" x14ac:dyDescent="0.2">
      <c r="A18" s="75" t="str">
        <f>'Virtual Machines'!K18</f>
        <v>SouthCentralUS</v>
      </c>
      <c r="B18" s="75" t="str">
        <f>'Virtual Machines'!L18</f>
        <v>ttplab1-scu</v>
      </c>
      <c r="C18" s="75" t="str">
        <f>'Virtual Machines'!A18</f>
        <v>siamsqls01</v>
      </c>
      <c r="D18" s="75" t="str">
        <f>'Virtual Machines'!B18</f>
        <v>Member Server</v>
      </c>
      <c r="E18" s="75" t="str">
        <f>'Virtual Machines'!C18</f>
        <v>siam.internal</v>
      </c>
      <c r="F18" s="75" t="str">
        <f>'Virtual Machines'!G18</f>
        <v>Standard_B2ms</v>
      </c>
      <c r="G18" s="75" t="str">
        <f>'Virtual Machines'!N18</f>
        <v>ttplab1-scu-vnet-1</v>
      </c>
      <c r="H18" s="75" t="str">
        <f>'Virtual Machines'!O18</f>
        <v>siamlan-scu-1</v>
      </c>
      <c r="I18" s="75" t="str">
        <f>'Virtual Machines'!P18</f>
        <v>10.1.4.6</v>
      </c>
      <c r="J18" s="75" t="str">
        <f>VLOOKUP('Virtual Machines'!J18,ImageName!$A$2:$E$13,5,FALSE)</f>
        <v>MicrosoftSQLServer:SQL2012SP4-WS2012R2:Standard</v>
      </c>
      <c r="K18" s="75" t="str">
        <f t="shared" si="0"/>
        <v>MicrosoftSQLServer</v>
      </c>
      <c r="L18" s="75" t="str">
        <f t="shared" si="1"/>
        <v>SQL2012SP4-WS2012R2</v>
      </c>
      <c r="M18" s="75" t="str">
        <f t="shared" si="2"/>
        <v>Standard</v>
      </c>
      <c r="N18" s="75" t="str">
        <f>CONCATENATE("https://",'Virtual Machines'!M18,".blob.core.windows.net/osdisks/",C18,".vhd")</f>
        <v>https://ttplab1vmstorescu1.blob.core.windows.net/osdisks/siamsqls01.vhd</v>
      </c>
    </row>
    <row r="19" spans="1:14" x14ac:dyDescent="0.2">
      <c r="A19" s="75" t="str">
        <f>'Virtual Machines'!K19</f>
        <v>SouthCentralUS</v>
      </c>
      <c r="B19" s="75" t="str">
        <f>'Virtual Machines'!L19</f>
        <v>ttplab1-scu</v>
      </c>
      <c r="C19" s="75" t="str">
        <f>'Virtual Machines'!A19</f>
        <v>siamserv01</v>
      </c>
      <c r="D19" s="75" t="str">
        <f>'Virtual Machines'!B19</f>
        <v>Member Server</v>
      </c>
      <c r="E19" s="75" t="str">
        <f>'Virtual Machines'!C19</f>
        <v>siam.internal</v>
      </c>
      <c r="F19" s="75" t="str">
        <f>'Virtual Machines'!G19</f>
        <v>Standard_B2ms</v>
      </c>
      <c r="G19" s="75" t="str">
        <f>'Virtual Machines'!N19</f>
        <v>ttplab1-scu-vnet-1</v>
      </c>
      <c r="H19" s="75" t="str">
        <f>'Virtual Machines'!O19</f>
        <v>siamlan-scu-1</v>
      </c>
      <c r="I19" s="75" t="str">
        <f>'Virtual Machines'!P19</f>
        <v>10.1.4.7</v>
      </c>
      <c r="J19" s="75" t="str">
        <f>VLOOKUP('Virtual Machines'!J19,ImageName!$A$2:$E$13,5,FALSE)</f>
        <v>MicrosoftWindowsServer:WindowsServer:2012-R2-Datacenter</v>
      </c>
      <c r="K19" s="75" t="str">
        <f t="shared" si="0"/>
        <v>MicrosoftWindowsServer</v>
      </c>
      <c r="L19" s="75" t="str">
        <f t="shared" si="1"/>
        <v>WindowsServer</v>
      </c>
      <c r="M19" s="75" t="str">
        <f t="shared" si="2"/>
        <v>2012-R2-Datacenter</v>
      </c>
      <c r="N19" s="75" t="str">
        <f>CONCATENATE("https://",'Virtual Machines'!M19,".blob.core.windows.net/osdisks/",C19,".vhd")</f>
        <v>https://ttplab1vmstorescu1.blob.core.windows.net/osdisks/siamserv01.vhd</v>
      </c>
    </row>
    <row r="20" spans="1:14" x14ac:dyDescent="0.2">
      <c r="A20" s="75" t="str">
        <f>'Virtual Machines'!K20</f>
        <v>SouthCentralUS</v>
      </c>
      <c r="B20" s="75" t="str">
        <f>'Virtual Machines'!L20</f>
        <v>ttplab1-scu</v>
      </c>
      <c r="C20" s="75" t="str">
        <f>'Virtual Machines'!A20</f>
        <v>siamspsv01</v>
      </c>
      <c r="D20" s="75" t="str">
        <f>'Virtual Machines'!B20</f>
        <v>Member Server</v>
      </c>
      <c r="E20" s="75" t="str">
        <f>'Virtual Machines'!C20</f>
        <v>siam.internal</v>
      </c>
      <c r="F20" s="75" t="str">
        <f>'Virtual Machines'!G20</f>
        <v>Standard_B2ms</v>
      </c>
      <c r="G20" s="75" t="str">
        <f>'Virtual Machines'!N20</f>
        <v>ttplab1-scu-vnet-1</v>
      </c>
      <c r="H20" s="75" t="str">
        <f>'Virtual Machines'!O20</f>
        <v>siamlan-scu-1</v>
      </c>
      <c r="I20" s="75" t="str">
        <f>'Virtual Machines'!P20</f>
        <v>10.1.4.8</v>
      </c>
      <c r="J20" s="75" t="str">
        <f>VLOOKUP('Virtual Machines'!J20,ImageName!$A$2:$E$13,5,FALSE)</f>
        <v>MicrosoftWindowsServer:WindowsServer:2012-R2-Datacenter</v>
      </c>
      <c r="K20" s="75" t="str">
        <f t="shared" si="0"/>
        <v>MicrosoftWindowsServer</v>
      </c>
      <c r="L20" s="75" t="str">
        <f t="shared" si="1"/>
        <v>WindowsServer</v>
      </c>
      <c r="M20" s="75" t="str">
        <f t="shared" si="2"/>
        <v>2012-R2-Datacenter</v>
      </c>
      <c r="N20" s="75" t="str">
        <f>CONCATENATE("https://",'Virtual Machines'!M20,".blob.core.windows.net/osdisks/",C20,".vhd")</f>
        <v>https://ttplab1vmstorescu1.blob.core.windows.net/osdisks/siamspsv01.vhd</v>
      </c>
    </row>
    <row r="21" spans="1:14" x14ac:dyDescent="0.2">
      <c r="A21" s="75" t="str">
        <f>'Virtual Machines'!K21</f>
        <v>SouthCentralUS</v>
      </c>
      <c r="B21" s="75" t="str">
        <f>'Virtual Machines'!L21</f>
        <v>ttplab1-scu</v>
      </c>
      <c r="C21" s="75" t="str">
        <f>'Virtual Machines'!A21</f>
        <v>siamport01</v>
      </c>
      <c r="D21" s="75" t="str">
        <f>'Virtual Machines'!B21</f>
        <v>Member Server</v>
      </c>
      <c r="E21" s="75" t="str">
        <f>'Virtual Machines'!C21</f>
        <v>siam.internal</v>
      </c>
      <c r="F21" s="75" t="str">
        <f>'Virtual Machines'!G21</f>
        <v>Standard_B2s</v>
      </c>
      <c r="G21" s="75" t="str">
        <f>'Virtual Machines'!N21</f>
        <v>ttplab1-scu-vnet-1</v>
      </c>
      <c r="H21" s="75" t="str">
        <f>'Virtual Machines'!O21</f>
        <v>siamlan-scu-1</v>
      </c>
      <c r="I21" s="75" t="str">
        <f>'Virtual Machines'!P21</f>
        <v>10.1.4.9</v>
      </c>
      <c r="J21" s="75" t="str">
        <f>VLOOKUP('Virtual Machines'!J21,ImageName!$A$2:$E$13,5,FALSE)</f>
        <v>MicrosoftWindowsServer:WindowsServer:2012-R2-Datacenter</v>
      </c>
      <c r="K21" s="75" t="str">
        <f t="shared" si="0"/>
        <v>MicrosoftWindowsServer</v>
      </c>
      <c r="L21" s="75" t="str">
        <f t="shared" si="1"/>
        <v>WindowsServer</v>
      </c>
      <c r="M21" s="75" t="str">
        <f t="shared" si="2"/>
        <v>2012-R2-Datacenter</v>
      </c>
      <c r="N21" s="75" t="str">
        <f>CONCATENATE("https://",'Virtual Machines'!M21,".blob.core.windows.net/osdisks/",C21,".vhd")</f>
        <v>https://ttplab1vmstorescu1.blob.core.windows.net/osdisks/siamport01.vhd</v>
      </c>
    </row>
    <row r="22" spans="1:14" x14ac:dyDescent="0.2">
      <c r="A22" s="75" t="str">
        <f>'Virtual Machines'!K22</f>
        <v>SouthCentralUS</v>
      </c>
      <c r="B22" s="75" t="str">
        <f>'Virtual Machines'!L22</f>
        <v>ttplab1-scu</v>
      </c>
      <c r="C22" s="75" t="str">
        <f>'Virtual Machines'!A22</f>
        <v>siamscor01</v>
      </c>
      <c r="D22" s="75" t="str">
        <f>'Virtual Machines'!B22</f>
        <v>Member Server</v>
      </c>
      <c r="E22" s="75" t="str">
        <f>'Virtual Machines'!C22</f>
        <v>siam.internal</v>
      </c>
      <c r="F22" s="75" t="str">
        <f>'Virtual Machines'!G22</f>
        <v>Standard_B2s</v>
      </c>
      <c r="G22" s="75" t="str">
        <f>'Virtual Machines'!N22</f>
        <v>ttplab1-scu-vnet-1</v>
      </c>
      <c r="H22" s="75" t="str">
        <f>'Virtual Machines'!O22</f>
        <v>siamlan-scu-1</v>
      </c>
      <c r="I22" s="75" t="str">
        <f>'Virtual Machines'!P22</f>
        <v>10.1.4.10</v>
      </c>
      <c r="J22" s="75" t="str">
        <f>VLOOKUP('Virtual Machines'!J22,ImageName!$A$2:$E$13,5,FALSE)</f>
        <v>MicrosoftWindowsServer:WindowsServer:2012-R2-Datacenter</v>
      </c>
      <c r="K22" s="75" t="str">
        <f t="shared" si="0"/>
        <v>MicrosoftWindowsServer</v>
      </c>
      <c r="L22" s="75" t="str">
        <f t="shared" si="1"/>
        <v>WindowsServer</v>
      </c>
      <c r="M22" s="75" t="str">
        <f t="shared" si="2"/>
        <v>2012-R2-Datacenter</v>
      </c>
      <c r="N22" s="75" t="str">
        <f>CONCATENATE("https://",'Virtual Machines'!M22,".blob.core.windows.net/osdisks/",C22,".vhd")</f>
        <v>https://ttplab1vmstorescu1.blob.core.windows.net/osdisks/siamscor01.vhd</v>
      </c>
    </row>
    <row r="23" spans="1:14" x14ac:dyDescent="0.2">
      <c r="A23" s="75" t="str">
        <f>'Virtual Machines'!K23</f>
        <v>SouthCentralUS</v>
      </c>
      <c r="B23" s="75" t="str">
        <f>'Virtual Machines'!L23</f>
        <v>ttplab1-scu</v>
      </c>
      <c r="C23" s="75" t="str">
        <f>'Virtual Machines'!A23</f>
        <v>siamawap01</v>
      </c>
      <c r="D23" s="75" t="str">
        <f>'Virtual Machines'!B23</f>
        <v>Standalone</v>
      </c>
      <c r="E23" s="75">
        <f>'Virtual Machines'!C23</f>
        <v>0</v>
      </c>
      <c r="F23" s="75" t="str">
        <f>'Virtual Machines'!G23</f>
        <v>Standard_B2s</v>
      </c>
      <c r="G23" s="75" t="str">
        <f>'Virtual Machines'!N23</f>
        <v>ttplab1-scu-vnet-1</v>
      </c>
      <c r="H23" s="75" t="str">
        <f>'Virtual Machines'!O23</f>
        <v>siamdmz-scu-1</v>
      </c>
      <c r="I23" s="75" t="str">
        <f>'Virtual Machines'!P23</f>
        <v>10.1.5.4</v>
      </c>
      <c r="J23" s="75" t="str">
        <f>VLOOKUP('Virtual Machines'!J23,ImageName!$A$2:$E$13,5,FALSE)</f>
        <v>MicrosoftWindowsServer:WindowsServer:2012-R2-Datacenter</v>
      </c>
      <c r="K23" s="75" t="str">
        <f t="shared" si="0"/>
        <v>MicrosoftWindowsServer</v>
      </c>
      <c r="L23" s="75" t="str">
        <f t="shared" si="1"/>
        <v>WindowsServer</v>
      </c>
      <c r="M23" s="75" t="str">
        <f t="shared" si="2"/>
        <v>2012-R2-Datacenter</v>
      </c>
      <c r="N23" s="75" t="str">
        <f>CONCATENATE("https://",'Virtual Machines'!M23,".blob.core.windows.net/osdisks/",C23,".vhd")</f>
        <v>https://ttplab1vmstorescu1.blob.core.windows.net/osdisks/siamawap01.vhd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CA5EC-4316-2E4F-ADD2-E00ED365E915}">
  <sheetPr>
    <tabColor theme="9"/>
  </sheetPr>
  <dimension ref="A1:D4"/>
  <sheetViews>
    <sheetView zoomScaleNormal="100" workbookViewId="0">
      <selection activeCell="A2" sqref="A2"/>
    </sheetView>
  </sheetViews>
  <sheetFormatPr baseColWidth="10" defaultRowHeight="16" x14ac:dyDescent="0.2"/>
  <cols>
    <col min="1" max="1" width="14" bestFit="1" customWidth="1"/>
    <col min="2" max="2" width="14.1640625" bestFit="1" customWidth="1"/>
    <col min="3" max="3" width="17.6640625" bestFit="1" customWidth="1"/>
    <col min="4" max="4" width="12.5" bestFit="1" customWidth="1"/>
  </cols>
  <sheetData>
    <row r="1" spans="1:4" x14ac:dyDescent="0.2">
      <c r="A1" s="41" t="s">
        <v>6</v>
      </c>
      <c r="B1" s="39" t="s">
        <v>191</v>
      </c>
      <c r="C1" s="39" t="s">
        <v>203</v>
      </c>
      <c r="D1" s="41" t="s">
        <v>112</v>
      </c>
    </row>
    <row r="2" spans="1:4" x14ac:dyDescent="0.2">
      <c r="A2" s="34" t="s">
        <v>224</v>
      </c>
      <c r="B2" s="34" t="s">
        <v>242</v>
      </c>
      <c r="C2" s="34" t="s">
        <v>180</v>
      </c>
      <c r="D2" s="65" t="s">
        <v>113</v>
      </c>
    </row>
    <row r="3" spans="1:4" x14ac:dyDescent="0.2">
      <c r="A3" s="3"/>
      <c r="B3" s="3"/>
      <c r="D3" s="2"/>
    </row>
    <row r="4" spans="1:4" x14ac:dyDescent="0.2">
      <c r="A4" s="3"/>
      <c r="B4" s="3"/>
      <c r="D4" s="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9B738B3-BD4A-714F-B62D-47A3C97C3488}">
          <x14:formula1>
            <xm:f>StorageTypes!$B$1:$B$8</xm:f>
          </x14:formula1>
          <xm:sqref>D2</xm:sqref>
        </x14:dataValidation>
        <x14:dataValidation type="list" allowBlank="1" showInputMessage="1" showErrorMessage="1" xr:uid="{6FC19159-186B-A14C-9DA5-F7B95DA0931F}">
          <x14:formula1>
            <xm:f>Locations!$A$1:$A$28</xm:f>
          </x14:formula1>
          <xm:sqref>A2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89F62-D6FE-1348-83C3-98CDAF61D320}">
  <sheetPr>
    <tabColor theme="9"/>
  </sheetPr>
  <dimension ref="A1:F22"/>
  <sheetViews>
    <sheetView workbookViewId="0">
      <selection activeCell="G8" sqref="G8"/>
    </sheetView>
  </sheetViews>
  <sheetFormatPr baseColWidth="10" defaultRowHeight="16" x14ac:dyDescent="0.2"/>
  <cols>
    <col min="1" max="1" width="14" bestFit="1" customWidth="1"/>
    <col min="2" max="2" width="14.1640625" bestFit="1" customWidth="1"/>
    <col min="3" max="3" width="16.5" bestFit="1" customWidth="1"/>
    <col min="4" max="4" width="10.5" bestFit="1" customWidth="1"/>
    <col min="5" max="5" width="13.83203125" style="16" bestFit="1" customWidth="1"/>
    <col min="6" max="6" width="10.5" bestFit="1" customWidth="1"/>
  </cols>
  <sheetData>
    <row r="1" spans="1:6" x14ac:dyDescent="0.2">
      <c r="A1" s="39" t="s">
        <v>6</v>
      </c>
      <c r="B1" s="39" t="s">
        <v>191</v>
      </c>
      <c r="C1" s="39" t="s">
        <v>88</v>
      </c>
      <c r="D1" s="39" t="s">
        <v>111</v>
      </c>
      <c r="E1" s="40" t="s">
        <v>45</v>
      </c>
      <c r="F1" s="39" t="s">
        <v>4</v>
      </c>
    </row>
    <row r="2" spans="1:6" x14ac:dyDescent="0.2">
      <c r="A2" s="34" t="s">
        <v>224</v>
      </c>
      <c r="B2" s="33" t="s">
        <v>242</v>
      </c>
      <c r="C2" s="34" t="s">
        <v>244</v>
      </c>
      <c r="D2" s="34" t="s">
        <v>250</v>
      </c>
      <c r="E2" s="35" t="s">
        <v>256</v>
      </c>
      <c r="F2" s="34" t="s">
        <v>251</v>
      </c>
    </row>
    <row r="3" spans="1:6" x14ac:dyDescent="0.2">
      <c r="A3" s="34" t="s">
        <v>224</v>
      </c>
      <c r="B3" s="33" t="s">
        <v>242</v>
      </c>
      <c r="C3" s="34" t="s">
        <v>244</v>
      </c>
      <c r="D3" s="34" t="s">
        <v>250</v>
      </c>
      <c r="E3" s="35" t="s">
        <v>257</v>
      </c>
      <c r="F3" s="34" t="s">
        <v>278</v>
      </c>
    </row>
    <row r="4" spans="1:6" x14ac:dyDescent="0.2">
      <c r="A4" s="34" t="s">
        <v>224</v>
      </c>
      <c r="B4" s="33" t="s">
        <v>242</v>
      </c>
      <c r="C4" s="34" t="s">
        <v>244</v>
      </c>
      <c r="D4" s="34" t="s">
        <v>250</v>
      </c>
      <c r="E4" s="38" t="s">
        <v>258</v>
      </c>
      <c r="F4" s="34" t="s">
        <v>279</v>
      </c>
    </row>
    <row r="5" spans="1:6" x14ac:dyDescent="0.2">
      <c r="A5" s="34" t="s">
        <v>224</v>
      </c>
      <c r="B5" s="33" t="s">
        <v>242</v>
      </c>
      <c r="C5" s="34" t="s">
        <v>244</v>
      </c>
      <c r="D5" s="34" t="s">
        <v>250</v>
      </c>
      <c r="E5" s="35" t="s">
        <v>245</v>
      </c>
      <c r="F5" s="34" t="s">
        <v>280</v>
      </c>
    </row>
    <row r="6" spans="1:6" x14ac:dyDescent="0.2">
      <c r="A6" s="34" t="s">
        <v>224</v>
      </c>
      <c r="B6" s="33" t="s">
        <v>242</v>
      </c>
      <c r="C6" s="34" t="s">
        <v>244</v>
      </c>
      <c r="D6" s="34" t="s">
        <v>250</v>
      </c>
      <c r="E6" s="35" t="s">
        <v>259</v>
      </c>
      <c r="F6" s="33" t="s">
        <v>281</v>
      </c>
    </row>
    <row r="7" spans="1:6" x14ac:dyDescent="0.2">
      <c r="C7" s="2"/>
      <c r="D7" s="2"/>
      <c r="E7" s="15"/>
      <c r="F7" s="2"/>
    </row>
    <row r="8" spans="1:6" x14ac:dyDescent="0.2">
      <c r="C8" s="31"/>
      <c r="D8" s="31"/>
      <c r="E8" s="31"/>
      <c r="F8" s="31"/>
    </row>
    <row r="9" spans="1:6" x14ac:dyDescent="0.2">
      <c r="C9" s="2"/>
      <c r="D9" s="2"/>
      <c r="E9" s="15"/>
      <c r="F9" s="2"/>
    </row>
    <row r="10" spans="1:6" x14ac:dyDescent="0.2">
      <c r="C10" s="2"/>
      <c r="D10" s="2"/>
      <c r="E10" s="15"/>
      <c r="F10" s="2"/>
    </row>
    <row r="11" spans="1:6" x14ac:dyDescent="0.2">
      <c r="C11" s="2"/>
      <c r="D11" s="2"/>
      <c r="E11" s="15"/>
      <c r="F11" s="2"/>
    </row>
    <row r="12" spans="1:6" x14ac:dyDescent="0.2">
      <c r="C12" s="1"/>
      <c r="D12" s="1"/>
      <c r="E12" s="15"/>
      <c r="F12" s="2"/>
    </row>
    <row r="13" spans="1:6" x14ac:dyDescent="0.2">
      <c r="C13" s="3"/>
      <c r="D13" s="3"/>
      <c r="E13" s="3"/>
      <c r="F13" s="2"/>
    </row>
    <row r="14" spans="1:6" x14ac:dyDescent="0.2">
      <c r="C14" s="2"/>
      <c r="D14" s="2"/>
      <c r="E14" s="15"/>
      <c r="F14" s="2"/>
    </row>
    <row r="15" spans="1:6" x14ac:dyDescent="0.2">
      <c r="E15"/>
    </row>
    <row r="16" spans="1:6" x14ac:dyDescent="0.2">
      <c r="E16"/>
    </row>
    <row r="17" spans="5:5" x14ac:dyDescent="0.2">
      <c r="E17"/>
    </row>
    <row r="18" spans="5:5" x14ac:dyDescent="0.2">
      <c r="E18"/>
    </row>
    <row r="19" spans="5:5" x14ac:dyDescent="0.2">
      <c r="E19"/>
    </row>
    <row r="20" spans="5:5" x14ac:dyDescent="0.2">
      <c r="E20"/>
    </row>
    <row r="21" spans="5:5" x14ac:dyDescent="0.2">
      <c r="E21"/>
    </row>
    <row r="22" spans="5:5" x14ac:dyDescent="0.2">
      <c r="E2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4889811-5E30-DD45-93D7-096000D6AB8C}">
          <x14:formula1>
            <xm:f>Locations!$A$1:$A$28</xm:f>
          </x14:formula1>
          <xm:sqref>A2:A6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F1B06-762A-444D-A88C-D470C6B2DD74}">
  <dimension ref="A1:A3"/>
  <sheetViews>
    <sheetView workbookViewId="0">
      <selection activeCell="A4" sqref="A4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295</v>
      </c>
    </row>
    <row r="3" spans="1:1" x14ac:dyDescent="0.2">
      <c r="A3" t="s">
        <v>294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0C489-BCB0-9446-B04D-19891CC3CE63}">
  <sheetPr>
    <tabColor rgb="FFC00000"/>
  </sheetPr>
  <dimension ref="A1:AD35"/>
  <sheetViews>
    <sheetView zoomScale="110" zoomScaleNormal="110" workbookViewId="0">
      <selection activeCell="F33" sqref="F33"/>
    </sheetView>
  </sheetViews>
  <sheetFormatPr baseColWidth="10" defaultColWidth="15.5" defaultRowHeight="16" x14ac:dyDescent="0.2"/>
  <cols>
    <col min="1" max="1" width="14.1640625" bestFit="1" customWidth="1"/>
    <col min="2" max="2" width="11.6640625" bestFit="1" customWidth="1"/>
    <col min="3" max="3" width="18" bestFit="1" customWidth="1"/>
    <col min="4" max="4" width="5.6640625" bestFit="1" customWidth="1"/>
    <col min="5" max="5" width="13" bestFit="1" customWidth="1"/>
    <col min="6" max="6" width="14.1640625" customWidth="1"/>
    <col min="7" max="7" width="4.5" bestFit="1" customWidth="1"/>
    <col min="8" max="8" width="5.1640625" bestFit="1" customWidth="1"/>
    <col min="9" max="9" width="31.33203125" bestFit="1" customWidth="1"/>
    <col min="10" max="10" width="15" bestFit="1" customWidth="1"/>
    <col min="11" max="11" width="14.1640625" bestFit="1" customWidth="1"/>
    <col min="12" max="12" width="18.6640625" bestFit="1" customWidth="1"/>
    <col min="13" max="13" width="17.33203125" bestFit="1" customWidth="1"/>
    <col min="14" max="14" width="13.5" bestFit="1" customWidth="1"/>
    <col min="15" max="15" width="9.5" bestFit="1" customWidth="1"/>
    <col min="16" max="16" width="8.1640625" bestFit="1" customWidth="1"/>
    <col min="17" max="19" width="9" customWidth="1"/>
    <col min="20" max="20" width="9.6640625" customWidth="1"/>
    <col min="21" max="22" width="6.1640625" customWidth="1"/>
    <col min="23" max="23" width="6.83203125" customWidth="1"/>
    <col min="24" max="24" width="19" bestFit="1" customWidth="1"/>
    <col min="25" max="28" width="11.33203125" customWidth="1"/>
  </cols>
  <sheetData>
    <row r="1" spans="1:30" ht="17" thickBot="1" x14ac:dyDescent="0.25">
      <c r="A1" s="12" t="s">
        <v>32</v>
      </c>
      <c r="B1" s="12" t="s">
        <v>155</v>
      </c>
      <c r="C1" s="12" t="s">
        <v>160</v>
      </c>
      <c r="D1" s="12" t="s">
        <v>1</v>
      </c>
      <c r="E1" s="12" t="s">
        <v>23</v>
      </c>
      <c r="F1" s="12" t="s">
        <v>11</v>
      </c>
      <c r="G1" s="12" t="s">
        <v>2</v>
      </c>
      <c r="H1" s="12" t="s">
        <v>3</v>
      </c>
      <c r="I1" s="12" t="s">
        <v>154</v>
      </c>
      <c r="J1" s="12" t="s">
        <v>6</v>
      </c>
      <c r="K1" s="12" t="s">
        <v>70</v>
      </c>
      <c r="L1" s="12" t="s">
        <v>48</v>
      </c>
      <c r="M1" s="12" t="s">
        <v>30</v>
      </c>
      <c r="N1" s="12" t="s">
        <v>45</v>
      </c>
      <c r="O1" s="12" t="s">
        <v>16</v>
      </c>
      <c r="P1" s="12" t="s">
        <v>49</v>
      </c>
      <c r="Q1" s="78" t="s">
        <v>199</v>
      </c>
      <c r="R1" s="78" t="s">
        <v>200</v>
      </c>
      <c r="S1" s="78" t="s">
        <v>201</v>
      </c>
      <c r="T1" s="78" t="s">
        <v>202</v>
      </c>
      <c r="U1" s="12" t="s">
        <v>71</v>
      </c>
      <c r="V1" s="12" t="s">
        <v>72</v>
      </c>
      <c r="X1" s="11" t="s">
        <v>73</v>
      </c>
      <c r="Y1" s="11" t="s">
        <v>100</v>
      </c>
    </row>
    <row r="2" spans="1:30" ht="17" thickTop="1" x14ac:dyDescent="0.2">
      <c r="A2" s="36" t="s">
        <v>31</v>
      </c>
      <c r="B2" s="36" t="s">
        <v>33</v>
      </c>
      <c r="C2" s="36" t="s">
        <v>0</v>
      </c>
      <c r="D2" s="36" t="s">
        <v>156</v>
      </c>
      <c r="E2" s="36" t="s">
        <v>69</v>
      </c>
      <c r="F2" s="59" t="s">
        <v>119</v>
      </c>
      <c r="G2" s="51">
        <f>VLOOKUP(F2,MachineTypes!$A$1:$D$7,2,FALSE)</f>
        <v>2</v>
      </c>
      <c r="H2" s="51">
        <f>VLOOKUP(F2,MachineTypes!$A$1:$D$7,3,FALSE)</f>
        <v>4</v>
      </c>
      <c r="I2" s="59" t="s">
        <v>126</v>
      </c>
      <c r="J2" s="59" t="s">
        <v>114</v>
      </c>
      <c r="K2" s="34" t="s">
        <v>189</v>
      </c>
      <c r="L2" s="34" t="s">
        <v>180</v>
      </c>
      <c r="M2" s="34" t="s">
        <v>182</v>
      </c>
      <c r="N2" s="35" t="s">
        <v>184</v>
      </c>
      <c r="O2" s="36" t="s">
        <v>164</v>
      </c>
      <c r="P2" s="34" t="s">
        <v>50</v>
      </c>
      <c r="Q2" s="53">
        <f>$T2/730</f>
        <v>4.9369863013698626E-2</v>
      </c>
      <c r="R2" s="53">
        <f>$T2/730*8</f>
        <v>0.394958904109589</v>
      </c>
      <c r="S2" s="53">
        <f>$T2/730*65</f>
        <v>3.2090410958904108</v>
      </c>
      <c r="T2" s="56">
        <f>VLOOKUP(F2,MachineTypes!$A$1:$D$7,4,FALSE)</f>
        <v>36.04</v>
      </c>
      <c r="U2" s="47" t="s">
        <v>12</v>
      </c>
      <c r="V2" s="47" t="s">
        <v>12</v>
      </c>
      <c r="X2" s="18" t="s">
        <v>62</v>
      </c>
      <c r="Y2" s="19" t="s">
        <v>51</v>
      </c>
    </row>
    <row r="3" spans="1:30" x14ac:dyDescent="0.2">
      <c r="A3" s="36" t="s">
        <v>25</v>
      </c>
      <c r="B3" s="36"/>
      <c r="C3" s="36" t="s">
        <v>18</v>
      </c>
      <c r="D3" s="36" t="s">
        <v>157</v>
      </c>
      <c r="E3" s="36" t="s">
        <v>69</v>
      </c>
      <c r="F3" s="59" t="s">
        <v>163</v>
      </c>
      <c r="G3" s="51">
        <f>VLOOKUP(F3,MachineTypes!$A$1:$D$7,2,FALSE)</f>
        <v>1</v>
      </c>
      <c r="H3" s="51">
        <f>VLOOKUP(F3,MachineTypes!$A$1:$D$7,3,FALSE)</f>
        <v>2</v>
      </c>
      <c r="I3" s="59" t="s">
        <v>126</v>
      </c>
      <c r="J3" s="59" t="s">
        <v>114</v>
      </c>
      <c r="K3" s="34" t="s">
        <v>189</v>
      </c>
      <c r="L3" s="34" t="s">
        <v>180</v>
      </c>
      <c r="M3" s="34" t="s">
        <v>182</v>
      </c>
      <c r="N3" s="35" t="s">
        <v>184</v>
      </c>
      <c r="O3" s="36" t="s">
        <v>165</v>
      </c>
      <c r="P3" s="34" t="s">
        <v>50</v>
      </c>
      <c r="Q3" s="53">
        <f t="shared" ref="Q3:Q23" si="0">$T3/730</f>
        <v>2.4301369863013695E-2</v>
      </c>
      <c r="R3" s="53">
        <f t="shared" ref="R3:R23" si="1">$T3/730*8</f>
        <v>0.19441095890410956</v>
      </c>
      <c r="S3" s="53">
        <f t="shared" ref="S3:S17" si="2">$T3/730*65</f>
        <v>1.5795890410958902</v>
      </c>
      <c r="T3" s="56">
        <f>VLOOKUP(F3,MachineTypes!$A$1:$D$7,4,FALSE)</f>
        <v>17.739999999999998</v>
      </c>
      <c r="U3" s="47" t="s">
        <v>12</v>
      </c>
      <c r="V3" s="47" t="s">
        <v>12</v>
      </c>
      <c r="X3" s="18" t="s">
        <v>63</v>
      </c>
      <c r="Y3" s="19" t="s">
        <v>51</v>
      </c>
    </row>
    <row r="4" spans="1:30" x14ac:dyDescent="0.2">
      <c r="A4" s="36" t="s">
        <v>34</v>
      </c>
      <c r="B4" s="36" t="s">
        <v>33</v>
      </c>
      <c r="C4" s="36" t="s">
        <v>19</v>
      </c>
      <c r="D4" s="36" t="s">
        <v>157</v>
      </c>
      <c r="E4" s="36" t="s">
        <v>69</v>
      </c>
      <c r="F4" s="59" t="s">
        <v>163</v>
      </c>
      <c r="G4" s="51">
        <f>VLOOKUP(F4,MachineTypes!$A$1:$D$7,2,FALSE)</f>
        <v>1</v>
      </c>
      <c r="H4" s="51">
        <f>VLOOKUP(F4,MachineTypes!$A$1:$D$7,3,FALSE)</f>
        <v>2</v>
      </c>
      <c r="I4" s="59" t="s">
        <v>126</v>
      </c>
      <c r="J4" s="59" t="s">
        <v>114</v>
      </c>
      <c r="K4" s="34" t="s">
        <v>189</v>
      </c>
      <c r="L4" s="34" t="s">
        <v>180</v>
      </c>
      <c r="M4" s="34" t="s">
        <v>182</v>
      </c>
      <c r="N4" s="35" t="s">
        <v>184</v>
      </c>
      <c r="O4" s="36" t="s">
        <v>166</v>
      </c>
      <c r="P4" s="34" t="s">
        <v>50</v>
      </c>
      <c r="Q4" s="53">
        <f t="shared" si="0"/>
        <v>2.4301369863013695E-2</v>
      </c>
      <c r="R4" s="53">
        <f t="shared" si="1"/>
        <v>0.19441095890410956</v>
      </c>
      <c r="S4" s="53">
        <f t="shared" si="2"/>
        <v>1.5795890410958902</v>
      </c>
      <c r="T4" s="56">
        <f>VLOOKUP(F4,MachineTypes!$A$1:$D$7,4,FALSE)</f>
        <v>17.739999999999998</v>
      </c>
      <c r="U4" s="47" t="s">
        <v>12</v>
      </c>
      <c r="V4" s="47" t="s">
        <v>12</v>
      </c>
      <c r="X4" s="18" t="s">
        <v>61</v>
      </c>
      <c r="Y4" s="19" t="s">
        <v>58</v>
      </c>
    </row>
    <row r="5" spans="1:30" x14ac:dyDescent="0.2">
      <c r="A5" s="66" t="s">
        <v>24</v>
      </c>
      <c r="B5" s="67" t="s">
        <v>33</v>
      </c>
      <c r="C5" s="66" t="s">
        <v>9</v>
      </c>
      <c r="D5" s="66" t="s">
        <v>158</v>
      </c>
      <c r="E5" s="67" t="s">
        <v>69</v>
      </c>
      <c r="F5" s="68" t="s">
        <v>163</v>
      </c>
      <c r="G5" s="69">
        <f>VLOOKUP(F5,MachineTypes!$A$1:$D$7,2,FALSE)</f>
        <v>1</v>
      </c>
      <c r="H5" s="69">
        <f>VLOOKUP(F5,MachineTypes!$A$1:$D$7,3,FALSE)</f>
        <v>2</v>
      </c>
      <c r="I5" s="68" t="s">
        <v>126</v>
      </c>
      <c r="J5" s="68" t="s">
        <v>114</v>
      </c>
      <c r="K5" s="66" t="s">
        <v>189</v>
      </c>
      <c r="L5" s="66" t="s">
        <v>180</v>
      </c>
      <c r="M5" s="66" t="s">
        <v>182</v>
      </c>
      <c r="N5" s="70" t="s">
        <v>184</v>
      </c>
      <c r="O5" s="67" t="s">
        <v>167</v>
      </c>
      <c r="P5" s="66" t="s">
        <v>50</v>
      </c>
      <c r="Q5" s="71">
        <f t="shared" si="0"/>
        <v>2.4301369863013695E-2</v>
      </c>
      <c r="R5" s="71">
        <f t="shared" si="1"/>
        <v>0.19441095890410956</v>
      </c>
      <c r="S5" s="71">
        <f t="shared" si="2"/>
        <v>1.5795890410958902</v>
      </c>
      <c r="T5" s="72">
        <f>VLOOKUP(F5,MachineTypes!$A$1:$D$7,4,FALSE)</f>
        <v>17.739999999999998</v>
      </c>
      <c r="U5" s="73" t="s">
        <v>12</v>
      </c>
      <c r="V5" s="73" t="s">
        <v>12</v>
      </c>
      <c r="X5" s="19" t="s">
        <v>76</v>
      </c>
      <c r="Y5" s="19" t="s">
        <v>51</v>
      </c>
    </row>
    <row r="6" spans="1:30" x14ac:dyDescent="0.2">
      <c r="A6" s="34" t="s">
        <v>65</v>
      </c>
      <c r="B6" s="36" t="s">
        <v>33</v>
      </c>
      <c r="C6" s="34" t="s">
        <v>66</v>
      </c>
      <c r="D6" s="34"/>
      <c r="E6" s="34" t="s">
        <v>20</v>
      </c>
      <c r="F6" s="59" t="s">
        <v>197</v>
      </c>
      <c r="G6" s="51">
        <f>VLOOKUP(F6,MachineTypes!$A$1:$D$7,2,FALSE)</f>
        <v>4</v>
      </c>
      <c r="H6" s="51">
        <f>VLOOKUP(F6,MachineTypes!$A$1:$D$7,3,FALSE)</f>
        <v>16</v>
      </c>
      <c r="I6" s="59" t="s">
        <v>153</v>
      </c>
      <c r="J6" s="59" t="s">
        <v>221</v>
      </c>
      <c r="K6" s="34" t="s">
        <v>247</v>
      </c>
      <c r="L6" s="34" t="s">
        <v>246</v>
      </c>
      <c r="M6" s="34" t="s">
        <v>248</v>
      </c>
      <c r="N6" s="35" t="s">
        <v>249</v>
      </c>
      <c r="O6" s="36" t="s">
        <v>168</v>
      </c>
      <c r="P6" s="34" t="s">
        <v>50</v>
      </c>
      <c r="Q6" s="53">
        <f t="shared" si="0"/>
        <v>0.17394520547945205</v>
      </c>
      <c r="R6" s="53">
        <f t="shared" si="1"/>
        <v>1.3915616438356164</v>
      </c>
      <c r="S6" s="53">
        <f t="shared" si="2"/>
        <v>11.306438356164383</v>
      </c>
      <c r="T6" s="56">
        <f>VLOOKUP(F6,MachineTypes!$A$1:$D$7,4,FALSE)</f>
        <v>126.98</v>
      </c>
      <c r="U6" s="47" t="s">
        <v>12</v>
      </c>
      <c r="V6" s="47" t="s">
        <v>12</v>
      </c>
      <c r="X6" s="19" t="s">
        <v>52</v>
      </c>
      <c r="Y6" s="19" t="s">
        <v>53</v>
      </c>
    </row>
    <row r="7" spans="1:30" x14ac:dyDescent="0.2">
      <c r="A7" s="34" t="s">
        <v>35</v>
      </c>
      <c r="B7" s="36" t="s">
        <v>33</v>
      </c>
      <c r="C7" s="34" t="s">
        <v>13</v>
      </c>
      <c r="D7" s="34"/>
      <c r="E7" s="34" t="s">
        <v>20</v>
      </c>
      <c r="F7" s="59" t="s">
        <v>120</v>
      </c>
      <c r="G7" s="51">
        <f>VLOOKUP(F7,MachineTypes!$A$1:$D$7,2,FALSE)</f>
        <v>2</v>
      </c>
      <c r="H7" s="51">
        <f>VLOOKUP(F7,MachineTypes!$A$1:$D$7,3,FALSE)</f>
        <v>8</v>
      </c>
      <c r="I7" s="59" t="s">
        <v>126</v>
      </c>
      <c r="J7" s="59" t="s">
        <v>221</v>
      </c>
      <c r="K7" s="34" t="s">
        <v>247</v>
      </c>
      <c r="L7" s="34" t="s">
        <v>246</v>
      </c>
      <c r="M7" s="34" t="s">
        <v>248</v>
      </c>
      <c r="N7" s="35" t="s">
        <v>249</v>
      </c>
      <c r="O7" s="36" t="s">
        <v>169</v>
      </c>
      <c r="P7" s="34" t="s">
        <v>50</v>
      </c>
      <c r="Q7" s="53">
        <f t="shared" si="0"/>
        <v>9.2671232876712334E-2</v>
      </c>
      <c r="R7" s="53">
        <f t="shared" si="1"/>
        <v>0.74136986301369867</v>
      </c>
      <c r="S7" s="53">
        <f t="shared" si="2"/>
        <v>6.0236301369863021</v>
      </c>
      <c r="T7" s="56">
        <f>VLOOKUP(F7,MachineTypes!$A$1:$D$7,4,FALSE)</f>
        <v>67.650000000000006</v>
      </c>
      <c r="U7" s="47" t="s">
        <v>12</v>
      </c>
      <c r="V7" s="47" t="s">
        <v>12</v>
      </c>
      <c r="X7" s="19" t="s">
        <v>56</v>
      </c>
      <c r="Y7" s="19" t="s">
        <v>54</v>
      </c>
    </row>
    <row r="8" spans="1:30" x14ac:dyDescent="0.2">
      <c r="A8" s="34" t="s">
        <v>36</v>
      </c>
      <c r="B8" s="36" t="s">
        <v>33</v>
      </c>
      <c r="C8" s="34" t="s">
        <v>14</v>
      </c>
      <c r="D8" s="34"/>
      <c r="E8" s="34" t="s">
        <v>20</v>
      </c>
      <c r="F8" s="59" t="s">
        <v>120</v>
      </c>
      <c r="G8" s="51">
        <f>VLOOKUP(F8,MachineTypes!$A$1:$D$7,2,FALSE)</f>
        <v>2</v>
      </c>
      <c r="H8" s="51">
        <f>VLOOKUP(F8,MachineTypes!$A$1:$D$7,3,FALSE)</f>
        <v>8</v>
      </c>
      <c r="I8" s="59" t="s">
        <v>126</v>
      </c>
      <c r="J8" s="59" t="s">
        <v>221</v>
      </c>
      <c r="K8" s="34" t="s">
        <v>247</v>
      </c>
      <c r="L8" s="34" t="s">
        <v>246</v>
      </c>
      <c r="M8" s="34" t="s">
        <v>248</v>
      </c>
      <c r="N8" s="35" t="s">
        <v>249</v>
      </c>
      <c r="O8" s="36" t="s">
        <v>170</v>
      </c>
      <c r="P8" s="34" t="s">
        <v>50</v>
      </c>
      <c r="Q8" s="53">
        <f t="shared" si="0"/>
        <v>9.2671232876712334E-2</v>
      </c>
      <c r="R8" s="53">
        <f t="shared" si="1"/>
        <v>0.74136986301369867</v>
      </c>
      <c r="S8" s="53">
        <f t="shared" si="2"/>
        <v>6.0236301369863021</v>
      </c>
      <c r="T8" s="56">
        <f>VLOOKUP(F8,MachineTypes!$A$1:$D$7,4,FALSE)</f>
        <v>67.650000000000006</v>
      </c>
      <c r="U8" s="47" t="s">
        <v>12</v>
      </c>
      <c r="V8" s="47" t="s">
        <v>12</v>
      </c>
      <c r="X8" s="19" t="s">
        <v>55</v>
      </c>
      <c r="Y8" s="19" t="s">
        <v>54</v>
      </c>
    </row>
    <row r="9" spans="1:30" x14ac:dyDescent="0.2">
      <c r="A9" s="66" t="s">
        <v>37</v>
      </c>
      <c r="B9" s="67" t="s">
        <v>33</v>
      </c>
      <c r="C9" s="66" t="s">
        <v>15</v>
      </c>
      <c r="D9" s="66"/>
      <c r="E9" s="66" t="s">
        <v>20</v>
      </c>
      <c r="F9" s="68" t="s">
        <v>120</v>
      </c>
      <c r="G9" s="69">
        <f>VLOOKUP(F9,MachineTypes!$A$1:$D$7,2,FALSE)</f>
        <v>2</v>
      </c>
      <c r="H9" s="69">
        <f>VLOOKUP(F9,MachineTypes!$A$1:$D$7,3,FALSE)</f>
        <v>8</v>
      </c>
      <c r="I9" s="68" t="s">
        <v>126</v>
      </c>
      <c r="J9" s="68" t="s">
        <v>221</v>
      </c>
      <c r="K9" s="66" t="s">
        <v>247</v>
      </c>
      <c r="L9" s="66" t="s">
        <v>246</v>
      </c>
      <c r="M9" s="66" t="s">
        <v>248</v>
      </c>
      <c r="N9" s="70" t="s">
        <v>249</v>
      </c>
      <c r="O9" s="67" t="s">
        <v>171</v>
      </c>
      <c r="P9" s="66" t="s">
        <v>50</v>
      </c>
      <c r="Q9" s="71">
        <f t="shared" si="0"/>
        <v>9.2671232876712334E-2</v>
      </c>
      <c r="R9" s="71">
        <f t="shared" si="1"/>
        <v>0.74136986301369867</v>
      </c>
      <c r="S9" s="71">
        <f t="shared" si="2"/>
        <v>6.0236301369863021</v>
      </c>
      <c r="T9" s="72">
        <f>VLOOKUP(F9,MachineTypes!$A$1:$D$7,4,FALSE)</f>
        <v>67.650000000000006</v>
      </c>
      <c r="U9" s="73" t="s">
        <v>12</v>
      </c>
      <c r="V9" s="73" t="s">
        <v>12</v>
      </c>
      <c r="X9" s="19" t="s">
        <v>57</v>
      </c>
      <c r="Y9" s="19" t="s">
        <v>58</v>
      </c>
    </row>
    <row r="10" spans="1:30" x14ac:dyDescent="0.2">
      <c r="A10" s="36" t="s">
        <v>38</v>
      </c>
      <c r="B10" s="36" t="s">
        <v>46</v>
      </c>
      <c r="C10" s="36" t="s">
        <v>0</v>
      </c>
      <c r="D10" s="36" t="s">
        <v>156</v>
      </c>
      <c r="E10" s="34" t="s">
        <v>68</v>
      </c>
      <c r="F10" s="59" t="s">
        <v>163</v>
      </c>
      <c r="G10" s="51">
        <f>VLOOKUP(F10,MachineTypes!$A$1:$D$7,2,FALSE)</f>
        <v>1</v>
      </c>
      <c r="H10" s="51">
        <f>VLOOKUP(F10,MachineTypes!$A$1:$D$7,3,FALSE)</f>
        <v>2</v>
      </c>
      <c r="I10" s="59" t="s">
        <v>126</v>
      </c>
      <c r="J10" s="59" t="s">
        <v>174</v>
      </c>
      <c r="K10" s="34" t="s">
        <v>190</v>
      </c>
      <c r="L10" s="34" t="s">
        <v>181</v>
      </c>
      <c r="M10" s="34" t="s">
        <v>183</v>
      </c>
      <c r="N10" s="38" t="s">
        <v>185</v>
      </c>
      <c r="O10" s="34" t="s">
        <v>172</v>
      </c>
      <c r="P10" s="34" t="s">
        <v>50</v>
      </c>
      <c r="Q10" s="53">
        <f t="shared" si="0"/>
        <v>2.4301369863013695E-2</v>
      </c>
      <c r="R10" s="53">
        <f t="shared" si="1"/>
        <v>0.19441095890410956</v>
      </c>
      <c r="S10" s="53">
        <f t="shared" si="2"/>
        <v>1.5795890410958902</v>
      </c>
      <c r="T10" s="56">
        <f>VLOOKUP(F10,MachineTypes!$A$1:$D$7,4,FALSE)</f>
        <v>17.739999999999998</v>
      </c>
      <c r="U10" s="47" t="s">
        <v>12</v>
      </c>
      <c r="V10" s="47" t="s">
        <v>12</v>
      </c>
      <c r="X10" s="9" t="s">
        <v>59</v>
      </c>
      <c r="Y10" s="9" t="s">
        <v>54</v>
      </c>
    </row>
    <row r="11" spans="1:30" x14ac:dyDescent="0.2">
      <c r="A11" s="34" t="s">
        <v>118</v>
      </c>
      <c r="B11" s="36" t="s">
        <v>46</v>
      </c>
      <c r="C11" s="34" t="s">
        <v>26</v>
      </c>
      <c r="D11" s="34"/>
      <c r="E11" s="36" t="s">
        <v>69</v>
      </c>
      <c r="F11" s="59" t="s">
        <v>119</v>
      </c>
      <c r="G11" s="51">
        <f>VLOOKUP(F11,MachineTypes!$A$1:$D$7,2,FALSE)</f>
        <v>2</v>
      </c>
      <c r="H11" s="51">
        <f>VLOOKUP(F11,MachineTypes!$A$1:$D$7,3,FALSE)</f>
        <v>4</v>
      </c>
      <c r="I11" s="59" t="s">
        <v>126</v>
      </c>
      <c r="J11" s="59" t="s">
        <v>174</v>
      </c>
      <c r="K11" s="34" t="s">
        <v>190</v>
      </c>
      <c r="L11" s="34" t="s">
        <v>181</v>
      </c>
      <c r="M11" s="34" t="s">
        <v>183</v>
      </c>
      <c r="N11" s="38" t="s">
        <v>185</v>
      </c>
      <c r="O11" s="34" t="s">
        <v>289</v>
      </c>
      <c r="P11" s="34" t="s">
        <v>50</v>
      </c>
      <c r="Q11" s="53">
        <f t="shared" si="0"/>
        <v>4.9369863013698626E-2</v>
      </c>
      <c r="R11" s="53">
        <f t="shared" si="1"/>
        <v>0.394958904109589</v>
      </c>
      <c r="S11" s="53">
        <f t="shared" si="2"/>
        <v>3.2090410958904108</v>
      </c>
      <c r="T11" s="56">
        <f>VLOOKUP(F11,MachineTypes!$A$1:$D$7,4,FALSE)</f>
        <v>36.04</v>
      </c>
      <c r="U11" s="47" t="s">
        <v>12</v>
      </c>
      <c r="V11" s="47" t="s">
        <v>12</v>
      </c>
    </row>
    <row r="12" spans="1:30" x14ac:dyDescent="0.2">
      <c r="A12" s="36" t="s">
        <v>117</v>
      </c>
      <c r="B12" s="36" t="s">
        <v>46</v>
      </c>
      <c r="C12" s="36" t="s">
        <v>74</v>
      </c>
      <c r="D12" s="36"/>
      <c r="E12" s="36" t="s">
        <v>69</v>
      </c>
      <c r="F12" s="59" t="s">
        <v>119</v>
      </c>
      <c r="G12" s="51">
        <f>VLOOKUP(F12,MachineTypes!$A$1:$D$7,2,FALSE)</f>
        <v>2</v>
      </c>
      <c r="H12" s="51">
        <f>VLOOKUP(F12,MachineTypes!$A$1:$D$7,3,FALSE)</f>
        <v>4</v>
      </c>
      <c r="I12" s="59" t="s">
        <v>126</v>
      </c>
      <c r="J12" s="59" t="s">
        <v>174</v>
      </c>
      <c r="K12" s="34" t="s">
        <v>190</v>
      </c>
      <c r="L12" s="34" t="s">
        <v>181</v>
      </c>
      <c r="M12" s="34" t="s">
        <v>183</v>
      </c>
      <c r="N12" s="38" t="s">
        <v>185</v>
      </c>
      <c r="O12" s="34" t="s">
        <v>290</v>
      </c>
      <c r="P12" s="34" t="s">
        <v>50</v>
      </c>
      <c r="Q12" s="53">
        <f t="shared" si="0"/>
        <v>4.9369863013698626E-2</v>
      </c>
      <c r="R12" s="53">
        <f t="shared" si="1"/>
        <v>0.394958904109589</v>
      </c>
      <c r="S12" s="53">
        <f t="shared" si="2"/>
        <v>3.2090410958904108</v>
      </c>
      <c r="T12" s="56">
        <f>VLOOKUP(F12,MachineTypes!$A$1:$D$7,4,FALSE)</f>
        <v>36.04</v>
      </c>
      <c r="U12" s="47" t="s">
        <v>12</v>
      </c>
      <c r="V12" s="47" t="s">
        <v>12</v>
      </c>
    </row>
    <row r="13" spans="1:30" x14ac:dyDescent="0.2">
      <c r="A13" s="44" t="s">
        <v>115</v>
      </c>
      <c r="B13" s="36" t="s">
        <v>46</v>
      </c>
      <c r="C13" s="36" t="s">
        <v>5</v>
      </c>
      <c r="D13" s="36" t="s">
        <v>5</v>
      </c>
      <c r="E13" s="36" t="s">
        <v>69</v>
      </c>
      <c r="F13" s="59" t="s">
        <v>119</v>
      </c>
      <c r="G13" s="51">
        <f>VLOOKUP(F13,MachineTypes!$A$1:$D$7,2,FALSE)</f>
        <v>2</v>
      </c>
      <c r="H13" s="51">
        <f>VLOOKUP(F13,MachineTypes!$A$1:$D$7,3,FALSE)</f>
        <v>4</v>
      </c>
      <c r="I13" s="59" t="s">
        <v>126</v>
      </c>
      <c r="J13" s="59" t="s">
        <v>174</v>
      </c>
      <c r="K13" s="34" t="s">
        <v>190</v>
      </c>
      <c r="L13" s="34" t="s">
        <v>181</v>
      </c>
      <c r="M13" s="34" t="s">
        <v>183</v>
      </c>
      <c r="N13" s="38" t="s">
        <v>185</v>
      </c>
      <c r="O13" s="34" t="s">
        <v>291</v>
      </c>
      <c r="P13" s="34" t="s">
        <v>50</v>
      </c>
      <c r="Q13" s="53">
        <f t="shared" si="0"/>
        <v>4.9369863013698626E-2</v>
      </c>
      <c r="R13" s="53">
        <f t="shared" si="1"/>
        <v>0.394958904109589</v>
      </c>
      <c r="S13" s="53">
        <f t="shared" si="2"/>
        <v>3.2090410958904108</v>
      </c>
      <c r="T13" s="56">
        <f>VLOOKUP(F13,MachineTypes!$A$1:$D$7,4,FALSE)</f>
        <v>36.04</v>
      </c>
      <c r="U13" s="47" t="s">
        <v>12</v>
      </c>
      <c r="V13" s="47" t="s">
        <v>12</v>
      </c>
    </row>
    <row r="14" spans="1:30" x14ac:dyDescent="0.2">
      <c r="A14" s="37" t="s">
        <v>39</v>
      </c>
      <c r="B14" s="36" t="s">
        <v>46</v>
      </c>
      <c r="C14" s="37" t="s">
        <v>17</v>
      </c>
      <c r="D14" s="37"/>
      <c r="E14" s="33" t="s">
        <v>68</v>
      </c>
      <c r="F14" s="59" t="s">
        <v>119</v>
      </c>
      <c r="G14" s="51">
        <f>VLOOKUP(F14,MachineTypes!$A$1:$D$7,2,FALSE)</f>
        <v>2</v>
      </c>
      <c r="H14" s="51">
        <f>VLOOKUP(F14,MachineTypes!$A$1:$D$7,3,FALSE)</f>
        <v>4</v>
      </c>
      <c r="I14" s="59" t="s">
        <v>8</v>
      </c>
      <c r="J14" s="59" t="s">
        <v>174</v>
      </c>
      <c r="K14" s="34" t="s">
        <v>190</v>
      </c>
      <c r="L14" s="34" t="s">
        <v>181</v>
      </c>
      <c r="M14" s="34" t="s">
        <v>183</v>
      </c>
      <c r="N14" s="38" t="s">
        <v>185</v>
      </c>
      <c r="O14" s="34" t="s">
        <v>292</v>
      </c>
      <c r="P14" s="33" t="s">
        <v>50</v>
      </c>
      <c r="Q14" s="53">
        <f t="shared" si="0"/>
        <v>4.9369863013698626E-2</v>
      </c>
      <c r="R14" s="53">
        <f t="shared" si="1"/>
        <v>0.394958904109589</v>
      </c>
      <c r="S14" s="53">
        <f t="shared" si="2"/>
        <v>3.2090410958904108</v>
      </c>
      <c r="T14" s="56">
        <f>VLOOKUP(F14,MachineTypes!$A$1:$D$7,4,FALSE)</f>
        <v>36.04</v>
      </c>
      <c r="U14" s="49" t="s">
        <v>12</v>
      </c>
      <c r="V14" s="49" t="s">
        <v>12</v>
      </c>
      <c r="AC14" s="2"/>
      <c r="AD14" s="2"/>
    </row>
    <row r="15" spans="1:30" x14ac:dyDescent="0.2">
      <c r="A15" s="66" t="s">
        <v>116</v>
      </c>
      <c r="B15" s="67"/>
      <c r="C15" s="66" t="s">
        <v>7</v>
      </c>
      <c r="D15" s="66"/>
      <c r="E15" s="67" t="s">
        <v>69</v>
      </c>
      <c r="F15" s="68" t="s">
        <v>163</v>
      </c>
      <c r="G15" s="69">
        <f>VLOOKUP(F15,MachineTypes!$A$1:$D$7,2,FALSE)</f>
        <v>1</v>
      </c>
      <c r="H15" s="69">
        <f>VLOOKUP(F15,MachineTypes!$A$1:$D$7,3,FALSE)</f>
        <v>2</v>
      </c>
      <c r="I15" s="68" t="s">
        <v>126</v>
      </c>
      <c r="J15" s="68" t="s">
        <v>174</v>
      </c>
      <c r="K15" s="66" t="s">
        <v>190</v>
      </c>
      <c r="L15" s="66" t="s">
        <v>181</v>
      </c>
      <c r="M15" s="66" t="s">
        <v>183</v>
      </c>
      <c r="N15" s="70" t="s">
        <v>179</v>
      </c>
      <c r="O15" s="66" t="s">
        <v>173</v>
      </c>
      <c r="P15" s="66" t="s">
        <v>50</v>
      </c>
      <c r="Q15" s="71">
        <f t="shared" si="0"/>
        <v>2.4301369863013695E-2</v>
      </c>
      <c r="R15" s="71">
        <f t="shared" si="1"/>
        <v>0.19441095890410956</v>
      </c>
      <c r="S15" s="71">
        <f t="shared" si="2"/>
        <v>1.5795890410958902</v>
      </c>
      <c r="T15" s="72">
        <f>VLOOKUP(F15,MachineTypes!$A$1:$D$7,4,FALSE)</f>
        <v>17.739999999999998</v>
      </c>
      <c r="U15" s="73" t="s">
        <v>12</v>
      </c>
      <c r="V15" s="73" t="s">
        <v>12</v>
      </c>
      <c r="AC15" s="2"/>
      <c r="AD15" s="2"/>
    </row>
    <row r="16" spans="1:30" x14ac:dyDescent="0.2">
      <c r="A16" s="36" t="s">
        <v>40</v>
      </c>
      <c r="B16" s="36" t="s">
        <v>47</v>
      </c>
      <c r="C16" s="36" t="s">
        <v>0</v>
      </c>
      <c r="D16" s="36" t="s">
        <v>156</v>
      </c>
      <c r="E16" s="34" t="s">
        <v>10</v>
      </c>
      <c r="F16" s="59" t="s">
        <v>119</v>
      </c>
      <c r="G16" s="51">
        <f>VLOOKUP(F16,MachineTypes!$A$1:$D$7,2,FALSE)</f>
        <v>2</v>
      </c>
      <c r="H16" s="51">
        <f>VLOOKUP(F16,MachineTypes!$A$1:$D$7,3,FALSE)</f>
        <v>4</v>
      </c>
      <c r="I16" s="59" t="s">
        <v>126</v>
      </c>
      <c r="J16" s="59" t="s">
        <v>114</v>
      </c>
      <c r="K16" s="34" t="s">
        <v>189</v>
      </c>
      <c r="L16" s="34" t="s">
        <v>180</v>
      </c>
      <c r="M16" s="34" t="s">
        <v>182</v>
      </c>
      <c r="N16" s="35" t="s">
        <v>186</v>
      </c>
      <c r="O16" s="34" t="s">
        <v>264</v>
      </c>
      <c r="P16" s="34" t="s">
        <v>50</v>
      </c>
      <c r="Q16" s="53">
        <f t="shared" si="0"/>
        <v>4.9369863013698626E-2</v>
      </c>
      <c r="R16" s="53">
        <f t="shared" si="1"/>
        <v>0.394958904109589</v>
      </c>
      <c r="S16" s="53">
        <f t="shared" si="2"/>
        <v>3.2090410958904108</v>
      </c>
      <c r="T16" s="56">
        <f>VLOOKUP(F16,MachineTypes!$A$1:$D$7,4,FALSE)</f>
        <v>36.04</v>
      </c>
      <c r="U16" s="47" t="s">
        <v>12</v>
      </c>
      <c r="V16" s="47" t="s">
        <v>12</v>
      </c>
      <c r="AC16" s="19"/>
      <c r="AD16" s="19"/>
    </row>
    <row r="17" spans="1:23" x14ac:dyDescent="0.2">
      <c r="A17" s="44" t="s">
        <v>41</v>
      </c>
      <c r="B17" s="36" t="s">
        <v>47</v>
      </c>
      <c r="C17" s="36" t="s">
        <v>5</v>
      </c>
      <c r="D17" s="36" t="s">
        <v>5</v>
      </c>
      <c r="E17" s="34" t="s">
        <v>10</v>
      </c>
      <c r="F17" s="59" t="s">
        <v>163</v>
      </c>
      <c r="G17" s="51">
        <f>VLOOKUP(F17,MachineTypes!$A$1:$D$7,2,FALSE)</f>
        <v>1</v>
      </c>
      <c r="H17" s="51">
        <f>VLOOKUP(F17,MachineTypes!$A$1:$D$7,3,FALSE)</f>
        <v>2</v>
      </c>
      <c r="I17" s="59" t="s">
        <v>126</v>
      </c>
      <c r="J17" s="59" t="s">
        <v>114</v>
      </c>
      <c r="K17" s="34" t="s">
        <v>189</v>
      </c>
      <c r="L17" s="34" t="s">
        <v>180</v>
      </c>
      <c r="M17" s="34" t="s">
        <v>182</v>
      </c>
      <c r="N17" s="35" t="s">
        <v>186</v>
      </c>
      <c r="O17" s="34" t="s">
        <v>265</v>
      </c>
      <c r="P17" s="34" t="s">
        <v>50</v>
      </c>
      <c r="Q17" s="53">
        <f t="shared" si="0"/>
        <v>2.4301369863013695E-2</v>
      </c>
      <c r="R17" s="53">
        <f t="shared" si="1"/>
        <v>0.19441095890410956</v>
      </c>
      <c r="S17" s="53">
        <f t="shared" si="2"/>
        <v>1.5795890410958902</v>
      </c>
      <c r="T17" s="56">
        <f>VLOOKUP(F17,MachineTypes!$A$1:$D$7,4,FALSE)</f>
        <v>17.739999999999998</v>
      </c>
      <c r="U17" s="47" t="s">
        <v>12</v>
      </c>
      <c r="V17" s="47" t="s">
        <v>12</v>
      </c>
    </row>
    <row r="18" spans="1:23" x14ac:dyDescent="0.2">
      <c r="A18" s="33" t="s">
        <v>60</v>
      </c>
      <c r="B18" s="37"/>
      <c r="C18" s="37" t="s">
        <v>7</v>
      </c>
      <c r="D18" s="37"/>
      <c r="E18" s="33" t="s">
        <v>10</v>
      </c>
      <c r="F18" s="59" t="s">
        <v>163</v>
      </c>
      <c r="G18" s="51">
        <f>VLOOKUP(F18,MachineTypes!$A$1:$D$7,2,FALSE)</f>
        <v>1</v>
      </c>
      <c r="H18" s="51">
        <f>VLOOKUP(F18,MachineTypes!$A$1:$D$7,3,FALSE)</f>
        <v>2</v>
      </c>
      <c r="I18" s="61" t="s">
        <v>126</v>
      </c>
      <c r="J18" s="59" t="s">
        <v>114</v>
      </c>
      <c r="K18" s="34" t="s">
        <v>189</v>
      </c>
      <c r="L18" s="33" t="s">
        <v>180</v>
      </c>
      <c r="M18" s="34" t="s">
        <v>182</v>
      </c>
      <c r="N18" s="35" t="s">
        <v>188</v>
      </c>
      <c r="O18" s="34" t="s">
        <v>172</v>
      </c>
      <c r="P18" s="33" t="s">
        <v>50</v>
      </c>
      <c r="Q18" s="53">
        <f t="shared" si="0"/>
        <v>2.4301369863013695E-2</v>
      </c>
      <c r="R18" s="53">
        <f t="shared" si="1"/>
        <v>0.19441095890410956</v>
      </c>
      <c r="S18" s="53">
        <f t="shared" ref="S18:S23" si="3">$T18/730*65</f>
        <v>1.5795890410958902</v>
      </c>
      <c r="T18" s="56">
        <f>VLOOKUP(F18,MachineTypes!$A$1:$D$7,4,FALSE)</f>
        <v>17.739999999999998</v>
      </c>
      <c r="U18" s="49" t="s">
        <v>12</v>
      </c>
      <c r="V18" s="49" t="s">
        <v>12</v>
      </c>
      <c r="W18" s="20"/>
    </row>
    <row r="19" spans="1:23" x14ac:dyDescent="0.2">
      <c r="A19" s="66" t="s">
        <v>43</v>
      </c>
      <c r="B19" s="67" t="s">
        <v>47</v>
      </c>
      <c r="C19" s="66" t="s">
        <v>28</v>
      </c>
      <c r="D19" s="66" t="s">
        <v>159</v>
      </c>
      <c r="E19" s="66" t="s">
        <v>10</v>
      </c>
      <c r="F19" s="68" t="s">
        <v>119</v>
      </c>
      <c r="G19" s="69">
        <f>VLOOKUP(F19,MachineTypes!$A$1:$D$7,2,FALSE)</f>
        <v>2</v>
      </c>
      <c r="H19" s="69">
        <f>VLOOKUP(F19,MachineTypes!$A$1:$D$7,3,FALSE)</f>
        <v>4</v>
      </c>
      <c r="I19" s="68" t="s">
        <v>126</v>
      </c>
      <c r="J19" s="68" t="s">
        <v>114</v>
      </c>
      <c r="K19" s="66" t="s">
        <v>189</v>
      </c>
      <c r="L19" s="66" t="s">
        <v>180</v>
      </c>
      <c r="M19" s="66" t="s">
        <v>182</v>
      </c>
      <c r="N19" s="70" t="s">
        <v>186</v>
      </c>
      <c r="O19" s="66" t="s">
        <v>266</v>
      </c>
      <c r="P19" s="66" t="s">
        <v>50</v>
      </c>
      <c r="Q19" s="71">
        <f t="shared" si="0"/>
        <v>4.9369863013698626E-2</v>
      </c>
      <c r="R19" s="71">
        <f t="shared" si="1"/>
        <v>0.394958904109589</v>
      </c>
      <c r="S19" s="71">
        <f t="shared" si="3"/>
        <v>3.2090410958904108</v>
      </c>
      <c r="T19" s="72">
        <f>VLOOKUP(F19,MachineTypes!$A$1:$D$7,4,FALSE)</f>
        <v>36.04</v>
      </c>
      <c r="U19" s="73" t="s">
        <v>12</v>
      </c>
      <c r="V19" s="73" t="s">
        <v>12</v>
      </c>
    </row>
    <row r="20" spans="1:23" x14ac:dyDescent="0.2">
      <c r="A20" s="34" t="s">
        <v>64</v>
      </c>
      <c r="B20" s="36" t="s">
        <v>47</v>
      </c>
      <c r="C20" s="36" t="s">
        <v>66</v>
      </c>
      <c r="D20" s="36"/>
      <c r="E20" s="34" t="s">
        <v>10</v>
      </c>
      <c r="F20" s="59" t="s">
        <v>197</v>
      </c>
      <c r="G20" s="51">
        <f>VLOOKUP(F20,MachineTypes!$A$1:$D$7,2,FALSE)</f>
        <v>4</v>
      </c>
      <c r="H20" s="51">
        <f>VLOOKUP(F20,MachineTypes!$A$1:$D$7,3,FALSE)</f>
        <v>16</v>
      </c>
      <c r="I20" s="59" t="s">
        <v>153</v>
      </c>
      <c r="J20" s="59" t="s">
        <v>224</v>
      </c>
      <c r="K20" s="34" t="s">
        <v>242</v>
      </c>
      <c r="L20" s="34" t="s">
        <v>243</v>
      </c>
      <c r="M20" s="34" t="s">
        <v>244</v>
      </c>
      <c r="N20" s="35" t="s">
        <v>245</v>
      </c>
      <c r="O20" s="34" t="s">
        <v>285</v>
      </c>
      <c r="P20" s="34" t="s">
        <v>50</v>
      </c>
      <c r="Q20" s="53">
        <f t="shared" si="0"/>
        <v>0.17394520547945205</v>
      </c>
      <c r="R20" s="53">
        <f t="shared" si="1"/>
        <v>1.3915616438356164</v>
      </c>
      <c r="S20" s="53">
        <f t="shared" si="3"/>
        <v>11.306438356164383</v>
      </c>
      <c r="T20" s="56">
        <f>VLOOKUP(F20,MachineTypes!$A$1:$D$7,4,FALSE)</f>
        <v>126.98</v>
      </c>
      <c r="U20" s="47" t="s">
        <v>12</v>
      </c>
      <c r="V20" s="47" t="s">
        <v>12</v>
      </c>
    </row>
    <row r="21" spans="1:23" x14ac:dyDescent="0.2">
      <c r="A21" s="34" t="s">
        <v>42</v>
      </c>
      <c r="B21" s="36" t="s">
        <v>47</v>
      </c>
      <c r="C21" s="34" t="s">
        <v>27</v>
      </c>
      <c r="D21" s="34" t="s">
        <v>159</v>
      </c>
      <c r="E21" s="34" t="s">
        <v>10</v>
      </c>
      <c r="F21" s="59" t="s">
        <v>119</v>
      </c>
      <c r="G21" s="51">
        <f>VLOOKUP(F21,MachineTypes!$A$1:$D$7,2,FALSE)</f>
        <v>2</v>
      </c>
      <c r="H21" s="51">
        <f>VLOOKUP(F21,MachineTypes!$A$1:$D$7,3,FALSE)</f>
        <v>4</v>
      </c>
      <c r="I21" s="59" t="s">
        <v>126</v>
      </c>
      <c r="J21" s="59" t="s">
        <v>224</v>
      </c>
      <c r="K21" s="34" t="s">
        <v>242</v>
      </c>
      <c r="L21" s="34" t="s">
        <v>243</v>
      </c>
      <c r="M21" s="34" t="s">
        <v>244</v>
      </c>
      <c r="N21" s="35" t="s">
        <v>245</v>
      </c>
      <c r="O21" s="34" t="s">
        <v>286</v>
      </c>
      <c r="P21" s="34" t="s">
        <v>50</v>
      </c>
      <c r="Q21" s="53">
        <f t="shared" si="0"/>
        <v>4.9369863013698626E-2</v>
      </c>
      <c r="R21" s="53">
        <f t="shared" si="1"/>
        <v>0.394958904109589</v>
      </c>
      <c r="S21" s="53">
        <f t="shared" si="3"/>
        <v>3.2090410958904108</v>
      </c>
      <c r="T21" s="56">
        <f>VLOOKUP(F21,MachineTypes!$A$1:$D$7,4,FALSE)</f>
        <v>36.04</v>
      </c>
      <c r="U21" s="47" t="s">
        <v>12</v>
      </c>
      <c r="V21" s="47" t="s">
        <v>12</v>
      </c>
    </row>
    <row r="22" spans="1:23" x14ac:dyDescent="0.2">
      <c r="A22" s="34" t="s">
        <v>44</v>
      </c>
      <c r="B22" s="36" t="s">
        <v>47</v>
      </c>
      <c r="C22" s="34" t="s">
        <v>29</v>
      </c>
      <c r="D22" s="34" t="s">
        <v>159</v>
      </c>
      <c r="E22" s="34" t="s">
        <v>10</v>
      </c>
      <c r="F22" s="59" t="s">
        <v>119</v>
      </c>
      <c r="G22" s="51">
        <f>VLOOKUP(F22,MachineTypes!$A$1:$D$7,2,FALSE)</f>
        <v>2</v>
      </c>
      <c r="H22" s="51">
        <f>VLOOKUP(F22,MachineTypes!$A$1:$D$7,3,FALSE)</f>
        <v>4</v>
      </c>
      <c r="I22" s="59" t="s">
        <v>126</v>
      </c>
      <c r="J22" s="59" t="s">
        <v>224</v>
      </c>
      <c r="K22" s="34" t="s">
        <v>242</v>
      </c>
      <c r="L22" s="34" t="s">
        <v>243</v>
      </c>
      <c r="M22" s="34" t="s">
        <v>244</v>
      </c>
      <c r="N22" s="35" t="s">
        <v>245</v>
      </c>
      <c r="O22" s="34" t="s">
        <v>287</v>
      </c>
      <c r="P22" s="34" t="s">
        <v>50</v>
      </c>
      <c r="Q22" s="53">
        <f t="shared" si="0"/>
        <v>4.9369863013698626E-2</v>
      </c>
      <c r="R22" s="53">
        <f t="shared" si="1"/>
        <v>0.394958904109589</v>
      </c>
      <c r="S22" s="53">
        <f t="shared" si="3"/>
        <v>3.2090410958904108</v>
      </c>
      <c r="T22" s="56">
        <f>VLOOKUP(F22,MachineTypes!$A$1:$D$7,4,FALSE)</f>
        <v>36.04</v>
      </c>
      <c r="U22" s="47" t="s">
        <v>12</v>
      </c>
      <c r="V22" s="47" t="s">
        <v>12</v>
      </c>
    </row>
    <row r="23" spans="1:23" ht="17" thickBot="1" x14ac:dyDescent="0.25">
      <c r="A23" s="42" t="s">
        <v>67</v>
      </c>
      <c r="B23" s="43" t="s">
        <v>47</v>
      </c>
      <c r="C23" s="42" t="s">
        <v>14</v>
      </c>
      <c r="D23" s="42"/>
      <c r="E23" s="42" t="s">
        <v>10</v>
      </c>
      <c r="F23" s="60" t="s">
        <v>119</v>
      </c>
      <c r="G23" s="52">
        <f>VLOOKUP(F23,MachineTypes!$A$1:$D$7,2,FALSE)</f>
        <v>2</v>
      </c>
      <c r="H23" s="52">
        <f>VLOOKUP(F23,MachineTypes!$A$1:$D$7,3,FALSE)</f>
        <v>4</v>
      </c>
      <c r="I23" s="60" t="s">
        <v>126</v>
      </c>
      <c r="J23" s="60" t="s">
        <v>224</v>
      </c>
      <c r="K23" s="42" t="s">
        <v>242</v>
      </c>
      <c r="L23" s="42" t="s">
        <v>243</v>
      </c>
      <c r="M23" s="42" t="s">
        <v>244</v>
      </c>
      <c r="N23" s="45" t="s">
        <v>245</v>
      </c>
      <c r="O23" s="42" t="s">
        <v>288</v>
      </c>
      <c r="P23" s="42" t="s">
        <v>50</v>
      </c>
      <c r="Q23" s="54">
        <f t="shared" si="0"/>
        <v>4.9369863013698626E-2</v>
      </c>
      <c r="R23" s="54">
        <f t="shared" si="1"/>
        <v>0.394958904109589</v>
      </c>
      <c r="S23" s="54">
        <f t="shared" si="3"/>
        <v>3.2090410958904108</v>
      </c>
      <c r="T23" s="57">
        <f>VLOOKUP(F23,MachineTypes!$A$1:$D$7,4,FALSE)</f>
        <v>36.04</v>
      </c>
      <c r="U23" s="48" t="s">
        <v>12</v>
      </c>
      <c r="V23" s="48" t="s">
        <v>12</v>
      </c>
    </row>
    <row r="24" spans="1:23" ht="18" thickTop="1" thickBot="1" x14ac:dyDescent="0.25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11" t="s">
        <v>23</v>
      </c>
      <c r="P24" s="13"/>
      <c r="Q24" s="78" t="s">
        <v>199</v>
      </c>
      <c r="R24" s="78" t="s">
        <v>200</v>
      </c>
      <c r="S24" s="78" t="s">
        <v>201</v>
      </c>
      <c r="T24" s="78" t="s">
        <v>202</v>
      </c>
      <c r="U24" s="64"/>
      <c r="V24" s="64"/>
    </row>
    <row r="25" spans="1:23" ht="17" thickTop="1" x14ac:dyDescent="0.2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7" t="s">
        <v>21</v>
      </c>
      <c r="Q25" s="4">
        <f>SUM(Q2:Q23)</f>
        <v>1.2897123287671233</v>
      </c>
      <c r="R25" s="4">
        <f>SUM(R2:R23)</f>
        <v>10.317698630136986</v>
      </c>
      <c r="S25" s="4">
        <f>SUM(S2:S23)</f>
        <v>83.831301369863041</v>
      </c>
      <c r="T25" s="4">
        <f>SUM(T2:T23)</f>
        <v>941.48999999999978</v>
      </c>
    </row>
    <row r="26" spans="1:23" x14ac:dyDescent="0.2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" t="s">
        <v>69</v>
      </c>
      <c r="Q26" s="5">
        <f>SUM(Q2:Q15)</f>
        <v>0.8203150684931505</v>
      </c>
      <c r="R26" s="5">
        <f>SUM(R2:R15)</f>
        <v>6.562520547945204</v>
      </c>
      <c r="S26" s="5">
        <f>SUM(S2:S15)</f>
        <v>53.320479452054812</v>
      </c>
      <c r="T26" s="5">
        <f>SUM(T2:T15)</f>
        <v>598.82999999999993</v>
      </c>
    </row>
    <row r="27" spans="1:23" x14ac:dyDescent="0.2">
      <c r="A27" s="74" t="s">
        <v>252</v>
      </c>
      <c r="C27" s="2"/>
      <c r="D27" s="2"/>
      <c r="E27" s="2"/>
      <c r="F27" s="2"/>
      <c r="G27" s="2"/>
      <c r="H27" s="2"/>
      <c r="I27" s="2"/>
      <c r="J27" s="2"/>
      <c r="K27" s="2"/>
      <c r="L27" s="14"/>
      <c r="M27" s="3"/>
      <c r="N27" s="2"/>
      <c r="O27" s="8" t="s">
        <v>22</v>
      </c>
      <c r="P27" s="63"/>
      <c r="Q27" s="10">
        <f>Q26+SUM(Q7:Q9)</f>
        <v>1.0983287671232875</v>
      </c>
      <c r="R27" s="10">
        <f>R26+SUM(R7:R9)</f>
        <v>8.7866301369863002</v>
      </c>
      <c r="S27" s="10">
        <f>S26+SUM(S7:S9)</f>
        <v>71.391369863013722</v>
      </c>
      <c r="T27" s="10">
        <f>T26+SUM(T7:T9)</f>
        <v>801.78</v>
      </c>
      <c r="U27" s="9"/>
      <c r="V27" s="9"/>
    </row>
    <row r="28" spans="1:23" x14ac:dyDescent="0.2">
      <c r="C28" s="6"/>
      <c r="D28" s="6"/>
      <c r="E28" s="6"/>
      <c r="F28" s="2"/>
      <c r="G28" s="2"/>
      <c r="H28" s="2"/>
      <c r="I28" s="2"/>
      <c r="J28" s="2"/>
      <c r="K28" s="2"/>
      <c r="L28" s="14"/>
      <c r="M28" s="18"/>
      <c r="N28" s="18"/>
      <c r="O28" s="2"/>
      <c r="P28" s="2"/>
      <c r="Q28" s="2"/>
      <c r="R28" s="2"/>
      <c r="S28" s="2"/>
      <c r="T28" s="2"/>
      <c r="U28" s="2"/>
      <c r="V28" s="2"/>
    </row>
    <row r="29" spans="1:23" x14ac:dyDescent="0.2">
      <c r="C29" s="2"/>
      <c r="D29" s="2"/>
      <c r="E29" s="2"/>
      <c r="F29" s="2"/>
      <c r="G29" s="2"/>
      <c r="H29" s="2"/>
      <c r="I29" s="2"/>
      <c r="J29" s="2"/>
      <c r="K29" s="2"/>
      <c r="L29" s="14"/>
      <c r="M29" s="3"/>
      <c r="N29" s="18"/>
    </row>
    <row r="30" spans="1:23" x14ac:dyDescent="0.2">
      <c r="L30" s="14"/>
      <c r="M30" s="3"/>
      <c r="N30" s="18"/>
    </row>
    <row r="31" spans="1:23" x14ac:dyDescent="0.2">
      <c r="L31" s="32"/>
      <c r="M31" s="3"/>
      <c r="N31" s="18"/>
    </row>
    <row r="32" spans="1:23" x14ac:dyDescent="0.2">
      <c r="L32" s="32"/>
      <c r="M32" s="18"/>
      <c r="N32" s="18"/>
    </row>
    <row r="33" spans="1:14" x14ac:dyDescent="0.2">
      <c r="L33" s="32"/>
      <c r="M33" s="3"/>
      <c r="N33" s="18"/>
    </row>
    <row r="34" spans="1:14" x14ac:dyDescent="0.2">
      <c r="L34" s="32"/>
      <c r="M34" s="19"/>
      <c r="N34" s="18"/>
    </row>
    <row r="35" spans="1:14" x14ac:dyDescent="0.2">
      <c r="A35" s="20"/>
      <c r="B35" s="20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76453CA-E2C4-AA44-B4A3-4477B3B5C13A}">
          <x14:formula1>
            <xm:f>'/Users/leejolley/Desktop/AzureLab/10CPU/[Azure Lab 10 CPU.xlsx]ImageName'!#REF!</xm:f>
          </x14:formula1>
          <xm:sqref>I2:I23</xm:sqref>
        </x14:dataValidation>
        <x14:dataValidation type="list" allowBlank="1" showInputMessage="1" showErrorMessage="1" xr:uid="{B67F32D3-28E4-9546-9C3C-4CEE996ECA44}">
          <x14:formula1>
            <xm:f>MachineTypes!$A$2:$A$7</xm:f>
          </x14:formula1>
          <xm:sqref>F2:F23</xm:sqref>
        </x14:dataValidation>
        <x14:dataValidation type="list" allowBlank="1" showInputMessage="1" showErrorMessage="1" xr:uid="{323CB442-7D8F-9B41-9171-8C9EED1E9493}">
          <x14:formula1>
            <xm:f>Locations!$A$1:$A$28</xm:f>
          </x14:formula1>
          <xm:sqref>J2:J23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981F-6BEA-8A4B-BE6C-F087BA259512}">
  <sheetPr>
    <tabColor rgb="FFC00000"/>
  </sheetPr>
  <dimension ref="A1:L23"/>
  <sheetViews>
    <sheetView workbookViewId="0">
      <selection activeCell="I25" sqref="I25"/>
    </sheetView>
  </sheetViews>
  <sheetFormatPr baseColWidth="10" defaultRowHeight="16" x14ac:dyDescent="0.2"/>
  <cols>
    <col min="1" max="1" width="14" bestFit="1" customWidth="1"/>
    <col min="2" max="2" width="13.6640625" bestFit="1" customWidth="1"/>
    <col min="3" max="3" width="12" bestFit="1" customWidth="1"/>
    <col min="4" max="4" width="14.1640625" bestFit="1" customWidth="1"/>
    <col min="5" max="5" width="17.1640625" bestFit="1" customWidth="1"/>
    <col min="6" max="6" width="13.83203125" bestFit="1" customWidth="1"/>
    <col min="7" max="7" width="9.1640625" bestFit="1" customWidth="1"/>
    <col min="8" max="8" width="53.5" bestFit="1" customWidth="1"/>
    <col min="9" max="9" width="23.5" bestFit="1" customWidth="1"/>
    <col min="10" max="10" width="21.1640625" bestFit="1" customWidth="1"/>
    <col min="11" max="11" width="17.83203125" bestFit="1" customWidth="1"/>
    <col min="12" max="12" width="66.1640625" bestFit="1" customWidth="1"/>
  </cols>
  <sheetData>
    <row r="1" spans="1:12" x14ac:dyDescent="0.2">
      <c r="A1" t="s">
        <v>6</v>
      </c>
      <c r="B1" t="s">
        <v>191</v>
      </c>
      <c r="C1" t="s">
        <v>110</v>
      </c>
      <c r="D1" t="s">
        <v>108</v>
      </c>
      <c r="E1" t="s">
        <v>88</v>
      </c>
      <c r="F1" t="s">
        <v>45</v>
      </c>
      <c r="G1" t="s">
        <v>109</v>
      </c>
      <c r="H1" t="s">
        <v>146</v>
      </c>
      <c r="I1" t="s">
        <v>161</v>
      </c>
      <c r="J1" t="s">
        <v>129</v>
      </c>
      <c r="K1" s="17" t="s">
        <v>162</v>
      </c>
      <c r="L1" t="s">
        <v>214</v>
      </c>
    </row>
    <row r="2" spans="1:12" x14ac:dyDescent="0.2">
      <c r="A2" s="75" t="str">
        <f>'Virtual Machines (Split)'!J2</f>
        <v>EastUS</v>
      </c>
      <c r="B2" s="75" t="str">
        <f>'Virtual Machines (Split)'!K2</f>
        <v>ttplab1-eus</v>
      </c>
      <c r="C2" s="75" t="str">
        <f>'Virtual Machines (Split)'!A2</f>
        <v>eucsadds01</v>
      </c>
      <c r="D2" s="75" t="str">
        <f>'Virtual Machines (Split)'!F2</f>
        <v>Standard_B2s</v>
      </c>
      <c r="E2" s="76" t="str">
        <f>'Virtual Machines (Split)'!M2</f>
        <v>ttplab1-eus-vnet-1</v>
      </c>
      <c r="F2" s="76" t="str">
        <f>'Virtual Machines (Split)'!N2</f>
        <v>eucslan-eus-1</v>
      </c>
      <c r="G2" s="75" t="str">
        <f>'Virtual Machines (Split)'!O2</f>
        <v>10.1.1.4</v>
      </c>
      <c r="H2" s="75" t="str">
        <f>VLOOKUP('Virtual Machines (Split)'!I2,ImageName!$A$2:$E$13,5,FALSE)</f>
        <v>MicrosoftWindowsServer:WindowsServer:2012-R2-Datacenter</v>
      </c>
      <c r="I2" s="75" t="str">
        <f>LEFT(H2, SEARCH(":",H2,1)-1)</f>
        <v>MicrosoftWindowsServer</v>
      </c>
      <c r="J2" s="75" t="str">
        <f>MID(H2, SEARCH(":",H2) + 1, SEARCH(":",H2,SEARCH(":",H2)+1) - SEARCH(":",H2) - 1)</f>
        <v>WindowsServer</v>
      </c>
      <c r="K2" s="75" t="str">
        <f>RIGHT(H2,LEN(H2) - SEARCH(":", H2, SEARCH(":", H2) + 1))</f>
        <v>2012-R2-Datacenter</v>
      </c>
      <c r="L2" s="75" t="str">
        <f>CONCATENATE("https://",'Virtual Machines (Split)'!L2,".blob.core.windows.net/osdisks/",C2,".vhd")</f>
        <v>https://ttplab1vmstoreeus1.blob.core.windows.net/osdisks/eucsadds01.vhd</v>
      </c>
    </row>
    <row r="3" spans="1:12" x14ac:dyDescent="0.2">
      <c r="A3" s="75" t="str">
        <f>'Virtual Machines (Split)'!J3</f>
        <v>EastUS</v>
      </c>
      <c r="B3" s="75" t="str">
        <f>'Virtual Machines (Split)'!K3</f>
        <v>ttplab1-eus</v>
      </c>
      <c r="C3" s="75" t="str">
        <f>'Virtual Machines (Split)'!A3</f>
        <v>eucsadcs01</v>
      </c>
      <c r="D3" s="75" t="str">
        <f>'Virtual Machines (Split)'!F3</f>
        <v>Standard_B1ms</v>
      </c>
      <c r="E3" s="76" t="str">
        <f>'Virtual Machines (Split)'!M3</f>
        <v>ttplab1-eus-vnet-1</v>
      </c>
      <c r="F3" s="76" t="str">
        <f>'Virtual Machines (Split)'!N3</f>
        <v>eucslan-eus-1</v>
      </c>
      <c r="G3" s="75" t="str">
        <f>'Virtual Machines (Split)'!O3</f>
        <v>10.1.1.5</v>
      </c>
      <c r="H3" s="75" t="str">
        <f>VLOOKUP('Virtual Machines (Split)'!I3,ImageName!$A$2:$E$13,5,FALSE)</f>
        <v>MicrosoftWindowsServer:WindowsServer:2012-R2-Datacenter</v>
      </c>
      <c r="I3" s="75" t="str">
        <f t="shared" ref="I3:I23" si="0">LEFT(H3, SEARCH(":",H3,1)-1)</f>
        <v>MicrosoftWindowsServer</v>
      </c>
      <c r="J3" s="75" t="str">
        <f t="shared" ref="J3:J23" si="1">MID(H3, SEARCH(":",H3) + 1, SEARCH(":",H3,SEARCH(":",H3)+1) - SEARCH(":",H3) - 1)</f>
        <v>WindowsServer</v>
      </c>
      <c r="K3" s="75" t="str">
        <f t="shared" ref="K3:K23" si="2">RIGHT(H3,LEN(H3) - SEARCH(":", H3, SEARCH(":", H3) + 1))</f>
        <v>2012-R2-Datacenter</v>
      </c>
      <c r="L3" s="75" t="str">
        <f>CONCATENATE("https://",'Virtual Machines (Split)'!L3,".blob.core.windows.net/osdisks/",C3,".vhd")</f>
        <v>https://ttplab1vmstoreeus1.blob.core.windows.net/osdisks/eucsadcs01.vhd</v>
      </c>
    </row>
    <row r="4" spans="1:12" x14ac:dyDescent="0.2">
      <c r="A4" s="75" t="str">
        <f>'Virtual Machines (Split)'!J4</f>
        <v>EastUS</v>
      </c>
      <c r="B4" s="75" t="str">
        <f>'Virtual Machines (Split)'!K4</f>
        <v>ttplab1-eus</v>
      </c>
      <c r="C4" s="75" t="str">
        <f>'Virtual Machines (Split)'!A4</f>
        <v>eucsadcs02</v>
      </c>
      <c r="D4" s="75" t="str">
        <f>'Virtual Machines (Split)'!F4</f>
        <v>Standard_B1ms</v>
      </c>
      <c r="E4" s="76" t="str">
        <f>'Virtual Machines (Split)'!M4</f>
        <v>ttplab1-eus-vnet-1</v>
      </c>
      <c r="F4" s="76" t="str">
        <f>'Virtual Machines (Split)'!N4</f>
        <v>eucslan-eus-1</v>
      </c>
      <c r="G4" s="75" t="str">
        <f>'Virtual Machines (Split)'!O4</f>
        <v>10.1.1.6</v>
      </c>
      <c r="H4" s="75" t="str">
        <f>VLOOKUP('Virtual Machines (Split)'!I4,ImageName!$A$2:$E$13,5,FALSE)</f>
        <v>MicrosoftWindowsServer:WindowsServer:2012-R2-Datacenter</v>
      </c>
      <c r="I4" s="75" t="str">
        <f t="shared" si="0"/>
        <v>MicrosoftWindowsServer</v>
      </c>
      <c r="J4" s="75" t="str">
        <f t="shared" si="1"/>
        <v>WindowsServer</v>
      </c>
      <c r="K4" s="75" t="str">
        <f t="shared" si="2"/>
        <v>2012-R2-Datacenter</v>
      </c>
      <c r="L4" s="75" t="str">
        <f>CONCATENATE("https://",'Virtual Machines (Split)'!L4,".blob.core.windows.net/osdisks/",C4,".vhd")</f>
        <v>https://ttplab1vmstoreeus1.blob.core.windows.net/osdisks/eucsadcs02.vhd</v>
      </c>
    </row>
    <row r="5" spans="1:12" x14ac:dyDescent="0.2">
      <c r="A5" s="75" t="str">
        <f>'Virtual Machines (Split)'!J5</f>
        <v>EastUS</v>
      </c>
      <c r="B5" s="75" t="str">
        <f>'Virtual Machines (Split)'!K5</f>
        <v>ttplab1-eus</v>
      </c>
      <c r="C5" s="75" t="str">
        <f>'Virtual Machines (Split)'!A5</f>
        <v>mgmtrdsh01</v>
      </c>
      <c r="D5" s="75" t="str">
        <f>'Virtual Machines (Split)'!F5</f>
        <v>Standard_B1ms</v>
      </c>
      <c r="E5" s="76" t="str">
        <f>'Virtual Machines (Split)'!M5</f>
        <v>ttplab1-eus-vnet-1</v>
      </c>
      <c r="F5" s="76" t="str">
        <f>'Virtual Machines (Split)'!N5</f>
        <v>eucslan-eus-1</v>
      </c>
      <c r="G5" s="75" t="str">
        <f>'Virtual Machines (Split)'!O5</f>
        <v>10.1.1.7</v>
      </c>
      <c r="H5" s="75" t="str">
        <f>VLOOKUP('Virtual Machines (Split)'!I5,ImageName!$A$2:$E$13,5,FALSE)</f>
        <v>MicrosoftWindowsServer:WindowsServer:2012-R2-Datacenter</v>
      </c>
      <c r="I5" s="75" t="str">
        <f t="shared" si="0"/>
        <v>MicrosoftWindowsServer</v>
      </c>
      <c r="J5" s="75" t="str">
        <f t="shared" si="1"/>
        <v>WindowsServer</v>
      </c>
      <c r="K5" s="75" t="str">
        <f t="shared" si="2"/>
        <v>2012-R2-Datacenter</v>
      </c>
      <c r="L5" s="75" t="str">
        <f>CONCATENATE("https://",'Virtual Machines (Split)'!L5,".blob.core.windows.net/osdisks/",C5,".vhd")</f>
        <v>https://ttplab1vmstoreeus1.blob.core.windows.net/osdisks/mgmtrdsh01.vhd</v>
      </c>
    </row>
    <row r="6" spans="1:12" x14ac:dyDescent="0.2">
      <c r="A6" s="75" t="str">
        <f>'Virtual Machines (Split)'!J6</f>
        <v>SouthEastAsia</v>
      </c>
      <c r="B6" s="75" t="str">
        <f>'Virtual Machines (Split)'!K6</f>
        <v>ttplab1-sea</v>
      </c>
      <c r="C6" s="75" t="str">
        <f>'Virtual Machines (Split)'!A6</f>
        <v>eucssqls0101</v>
      </c>
      <c r="D6" s="75" t="str">
        <f>'Virtual Machines (Split)'!F6</f>
        <v>Standard_B4ms</v>
      </c>
      <c r="E6" s="76" t="str">
        <f>'Virtual Machines (Split)'!M6</f>
        <v>ttplab1-sea-vnet-1</v>
      </c>
      <c r="F6" s="76" t="str">
        <f>'Virtual Machines (Split)'!N6</f>
        <v>eucslan-sea-1</v>
      </c>
      <c r="G6" s="75" t="str">
        <f>'Virtual Machines (Split)'!O6</f>
        <v>10.2.1.4</v>
      </c>
      <c r="H6" s="75" t="str">
        <f>VLOOKUP('Virtual Machines (Split)'!I6,ImageName!$A$2:$E$13,5,FALSE)</f>
        <v>MicrosoftSQLServer:SQL2012SP4-WS2012R2:Standard</v>
      </c>
      <c r="I6" s="75" t="str">
        <f t="shared" si="0"/>
        <v>MicrosoftSQLServer</v>
      </c>
      <c r="J6" s="75" t="str">
        <f t="shared" si="1"/>
        <v>SQL2012SP4-WS2012R2</v>
      </c>
      <c r="K6" s="75" t="str">
        <f t="shared" si="2"/>
        <v>Standard</v>
      </c>
      <c r="L6" s="75" t="str">
        <f>CONCATENATE("https://",'Virtual Machines (Split)'!L6,".blob.core.windows.net/osdisks/",C6,".vhd")</f>
        <v>https://ttplab1vmstoresea1.blob.core.windows.net/osdisks/eucssqls0101.vhd</v>
      </c>
    </row>
    <row r="7" spans="1:12" x14ac:dyDescent="0.2">
      <c r="A7" s="75" t="str">
        <f>'Virtual Machines (Split)'!J7</f>
        <v>SouthEastAsia</v>
      </c>
      <c r="B7" s="75" t="str">
        <f>'Virtual Machines (Split)'!K7</f>
        <v>ttplab1-sea</v>
      </c>
      <c r="C7" s="75" t="str">
        <f>'Virtual Machines (Split)'!A7</f>
        <v>eucssccm01</v>
      </c>
      <c r="D7" s="75" t="str">
        <f>'Virtual Machines (Split)'!F7</f>
        <v>Standard_B2ms</v>
      </c>
      <c r="E7" s="76" t="str">
        <f>'Virtual Machines (Split)'!M7</f>
        <v>ttplab1-sea-vnet-1</v>
      </c>
      <c r="F7" s="76" t="str">
        <f>'Virtual Machines (Split)'!N7</f>
        <v>eucslan-sea-1</v>
      </c>
      <c r="G7" s="75" t="str">
        <f>'Virtual Machines (Split)'!O7</f>
        <v>10.2.1.5</v>
      </c>
      <c r="H7" s="75" t="str">
        <f>VLOOKUP('Virtual Machines (Split)'!I7,ImageName!$A$2:$E$13,5,FALSE)</f>
        <v>MicrosoftWindowsServer:WindowsServer:2012-R2-Datacenter</v>
      </c>
      <c r="I7" s="75" t="str">
        <f t="shared" si="0"/>
        <v>MicrosoftWindowsServer</v>
      </c>
      <c r="J7" s="75" t="str">
        <f t="shared" si="1"/>
        <v>WindowsServer</v>
      </c>
      <c r="K7" s="75" t="str">
        <f t="shared" si="2"/>
        <v>2012-R2-Datacenter</v>
      </c>
      <c r="L7" s="75" t="str">
        <f>CONCATENATE("https://",'Virtual Machines (Split)'!L7,".blob.core.windows.net/osdisks/",C7,".vhd")</f>
        <v>https://ttplab1vmstoresea1.blob.core.windows.net/osdisks/eucssccm01.vhd</v>
      </c>
    </row>
    <row r="8" spans="1:12" x14ac:dyDescent="0.2">
      <c r="A8" s="75" t="str">
        <f>'Virtual Machines (Split)'!J8</f>
        <v>SouthEastAsia</v>
      </c>
      <c r="B8" s="75" t="str">
        <f>'Virtual Machines (Split)'!K8</f>
        <v>ttplab1-sea</v>
      </c>
      <c r="C8" s="75" t="str">
        <f>'Virtual Machines (Split)'!A8</f>
        <v>eucsscor01</v>
      </c>
      <c r="D8" s="75" t="str">
        <f>'Virtual Machines (Split)'!F8</f>
        <v>Standard_B2ms</v>
      </c>
      <c r="E8" s="76" t="str">
        <f>'Virtual Machines (Split)'!M8</f>
        <v>ttplab1-sea-vnet-1</v>
      </c>
      <c r="F8" s="76" t="str">
        <f>'Virtual Machines (Split)'!N8</f>
        <v>eucslan-sea-1</v>
      </c>
      <c r="G8" s="75" t="str">
        <f>'Virtual Machines (Split)'!O8</f>
        <v>10.2.1.6</v>
      </c>
      <c r="H8" s="75" t="str">
        <f>VLOOKUP('Virtual Machines (Split)'!I8,ImageName!$A$2:$E$13,5,FALSE)</f>
        <v>MicrosoftWindowsServer:WindowsServer:2012-R2-Datacenter</v>
      </c>
      <c r="I8" s="75" t="str">
        <f t="shared" si="0"/>
        <v>MicrosoftWindowsServer</v>
      </c>
      <c r="J8" s="75" t="str">
        <f t="shared" si="1"/>
        <v>WindowsServer</v>
      </c>
      <c r="K8" s="75" t="str">
        <f t="shared" si="2"/>
        <v>2012-R2-Datacenter</v>
      </c>
      <c r="L8" s="75" t="str">
        <f>CONCATENATE("https://",'Virtual Machines (Split)'!L8,".blob.core.windows.net/osdisks/",C8,".vhd")</f>
        <v>https://ttplab1vmstoresea1.blob.core.windows.net/osdisks/eucsscor01.vhd</v>
      </c>
    </row>
    <row r="9" spans="1:12" x14ac:dyDescent="0.2">
      <c r="A9" s="75" t="str">
        <f>'Virtual Machines (Split)'!J9</f>
        <v>SouthEastAsia</v>
      </c>
      <c r="B9" s="75" t="str">
        <f>'Virtual Machines (Split)'!K9</f>
        <v>ttplab1-sea</v>
      </c>
      <c r="C9" s="75" t="str">
        <f>'Virtual Machines (Split)'!A9</f>
        <v>eucsscsm01</v>
      </c>
      <c r="D9" s="75" t="str">
        <f>'Virtual Machines (Split)'!F9</f>
        <v>Standard_B2ms</v>
      </c>
      <c r="E9" s="76" t="str">
        <f>'Virtual Machines (Split)'!M9</f>
        <v>ttplab1-sea-vnet-1</v>
      </c>
      <c r="F9" s="76" t="str">
        <f>'Virtual Machines (Split)'!N9</f>
        <v>eucslan-sea-1</v>
      </c>
      <c r="G9" s="75" t="str">
        <f>'Virtual Machines (Split)'!O9</f>
        <v>10.2.1.7</v>
      </c>
      <c r="H9" s="75" t="str">
        <f>VLOOKUP('Virtual Machines (Split)'!I9,ImageName!$A$2:$E$13,5,FALSE)</f>
        <v>MicrosoftWindowsServer:WindowsServer:2012-R2-Datacenter</v>
      </c>
      <c r="I9" s="75" t="str">
        <f t="shared" si="0"/>
        <v>MicrosoftWindowsServer</v>
      </c>
      <c r="J9" s="75" t="str">
        <f t="shared" si="1"/>
        <v>WindowsServer</v>
      </c>
      <c r="K9" s="75" t="str">
        <f t="shared" si="2"/>
        <v>2012-R2-Datacenter</v>
      </c>
      <c r="L9" s="75" t="str">
        <f>CONCATENATE("https://",'Virtual Machines (Split)'!L9,".blob.core.windows.net/osdisks/",C9,".vhd")</f>
        <v>https://ttplab1vmstoresea1.blob.core.windows.net/osdisks/eucsscsm01.vhd</v>
      </c>
    </row>
    <row r="10" spans="1:12" x14ac:dyDescent="0.2">
      <c r="A10" s="75" t="str">
        <f>'Virtual Machines (Split)'!J10</f>
        <v>WestUS2</v>
      </c>
      <c r="B10" s="75" t="str">
        <f>'Virtual Machines (Split)'!K10</f>
        <v>ttplab1-wu2</v>
      </c>
      <c r="C10" s="75" t="str">
        <f>'Virtual Machines (Split)'!A10</f>
        <v>useradds01</v>
      </c>
      <c r="D10" s="75" t="str">
        <f>'Virtual Machines (Split)'!F10</f>
        <v>Standard_B1ms</v>
      </c>
      <c r="E10" s="76" t="str">
        <f>'Virtual Machines (Split)'!M10</f>
        <v>ttplab1-wu2-vnet-1</v>
      </c>
      <c r="F10" s="76" t="str">
        <f>'Virtual Machines (Split)'!N10</f>
        <v>userlan-wu2-1</v>
      </c>
      <c r="G10" s="75" t="str">
        <f>'Virtual Machines (Split)'!O10</f>
        <v>10.3.1.4</v>
      </c>
      <c r="H10" s="75" t="str">
        <f>VLOOKUP('Virtual Machines (Split)'!I10,ImageName!$A$2:$E$13,5,FALSE)</f>
        <v>MicrosoftWindowsServer:WindowsServer:2012-R2-Datacenter</v>
      </c>
      <c r="I10" s="75" t="str">
        <f t="shared" si="0"/>
        <v>MicrosoftWindowsServer</v>
      </c>
      <c r="J10" s="75" t="str">
        <f t="shared" si="1"/>
        <v>WindowsServer</v>
      </c>
      <c r="K10" s="75" t="str">
        <f t="shared" si="2"/>
        <v>2012-R2-Datacenter</v>
      </c>
      <c r="L10" s="75" t="str">
        <f>CONCATENATE("https://",'Virtual Machines (Split)'!L10,".blob.core.windows.net/osdisks/",C10,".vhd")</f>
        <v>https://ttplab1vmstorewu21.blob.core.windows.net/osdisks/useradds01.vhd</v>
      </c>
    </row>
    <row r="11" spans="1:12" x14ac:dyDescent="0.2">
      <c r="A11" s="75" t="str">
        <f>'Virtual Machines (Split)'!J11</f>
        <v>WestUS2</v>
      </c>
      <c r="B11" s="75" t="str">
        <f>'Virtual Machines (Split)'!K11</f>
        <v>ttplab1-wu2</v>
      </c>
      <c r="C11" s="75" t="str">
        <f>'Virtual Machines (Split)'!A11</f>
        <v>usermail01</v>
      </c>
      <c r="D11" s="75" t="str">
        <f>'Virtual Machines (Split)'!F11</f>
        <v>Standard_B2s</v>
      </c>
      <c r="E11" s="76" t="str">
        <f>'Virtual Machines (Split)'!M11</f>
        <v>ttplab1-wu2-vnet-1</v>
      </c>
      <c r="F11" s="76" t="str">
        <f>'Virtual Machines (Split)'!N11</f>
        <v>userlan-wu2-1</v>
      </c>
      <c r="G11" s="75" t="str">
        <f>'Virtual Machines (Split)'!O11</f>
        <v>10.3.1.5</v>
      </c>
      <c r="H11" s="75" t="str">
        <f>VLOOKUP('Virtual Machines (Split)'!I11,ImageName!$A$2:$E$13,5,FALSE)</f>
        <v>MicrosoftWindowsServer:WindowsServer:2012-R2-Datacenter</v>
      </c>
      <c r="I11" s="75" t="str">
        <f t="shared" si="0"/>
        <v>MicrosoftWindowsServer</v>
      </c>
      <c r="J11" s="75" t="str">
        <f t="shared" si="1"/>
        <v>WindowsServer</v>
      </c>
      <c r="K11" s="75" t="str">
        <f t="shared" si="2"/>
        <v>2012-R2-Datacenter</v>
      </c>
      <c r="L11" s="75" t="str">
        <f>CONCATENATE("https://",'Virtual Machines (Split)'!L11,".blob.core.windows.net/osdisks/",C11,".vhd")</f>
        <v>https://ttplab1vmstorewu21.blob.core.windows.net/osdisks/usermail01.vhd</v>
      </c>
    </row>
    <row r="12" spans="1:12" x14ac:dyDescent="0.2">
      <c r="A12" s="75" t="str">
        <f>'Virtual Machines (Split)'!J12</f>
        <v>WestUS2</v>
      </c>
      <c r="B12" s="75" t="str">
        <f>'Virtual Machines (Split)'!K12</f>
        <v>ttplab1-wu2</v>
      </c>
      <c r="C12" s="75" t="str">
        <f>'Virtual Machines (Split)'!A12</f>
        <v>useraadc01</v>
      </c>
      <c r="D12" s="75" t="str">
        <f>'Virtual Machines (Split)'!F12</f>
        <v>Standard_B2s</v>
      </c>
      <c r="E12" s="76" t="str">
        <f>'Virtual Machines (Split)'!M12</f>
        <v>ttplab1-wu2-vnet-1</v>
      </c>
      <c r="F12" s="76" t="str">
        <f>'Virtual Machines (Split)'!N12</f>
        <v>userlan-wu2-1</v>
      </c>
      <c r="G12" s="75" t="str">
        <f>'Virtual Machines (Split)'!O12</f>
        <v>10.3.1.6</v>
      </c>
      <c r="H12" s="75" t="str">
        <f>VLOOKUP('Virtual Machines (Split)'!I12,ImageName!$A$2:$E$13,5,FALSE)</f>
        <v>MicrosoftWindowsServer:WindowsServer:2012-R2-Datacenter</v>
      </c>
      <c r="I12" s="75" t="str">
        <f t="shared" si="0"/>
        <v>MicrosoftWindowsServer</v>
      </c>
      <c r="J12" s="75" t="str">
        <f t="shared" si="1"/>
        <v>WindowsServer</v>
      </c>
      <c r="K12" s="75" t="str">
        <f t="shared" si="2"/>
        <v>2012-R2-Datacenter</v>
      </c>
      <c r="L12" s="75" t="str">
        <f>CONCATENATE("https://",'Virtual Machines (Split)'!L12,".blob.core.windows.net/osdisks/",C12,".vhd")</f>
        <v>https://ttplab1vmstorewu21.blob.core.windows.net/osdisks/useraadc01.vhd</v>
      </c>
    </row>
    <row r="13" spans="1:12" x14ac:dyDescent="0.2">
      <c r="A13" s="75" t="str">
        <f>'Virtual Machines (Split)'!J13</f>
        <v>WestUS2</v>
      </c>
      <c r="B13" s="75" t="str">
        <f>'Virtual Machines (Split)'!K13</f>
        <v>ttplab1-wu2</v>
      </c>
      <c r="C13" s="75" t="str">
        <f>'Virtual Machines (Split)'!A13</f>
        <v>useradfs01</v>
      </c>
      <c r="D13" s="75" t="str">
        <f>'Virtual Machines (Split)'!F13</f>
        <v>Standard_B2s</v>
      </c>
      <c r="E13" s="76" t="str">
        <f>'Virtual Machines (Split)'!M13</f>
        <v>ttplab1-wu2-vnet-1</v>
      </c>
      <c r="F13" s="76" t="str">
        <f>'Virtual Machines (Split)'!N13</f>
        <v>userlan-wu2-1</v>
      </c>
      <c r="G13" s="75" t="str">
        <f>'Virtual Machines (Split)'!O13</f>
        <v>10.3.1.7</v>
      </c>
      <c r="H13" s="75" t="str">
        <f>VLOOKUP('Virtual Machines (Split)'!I13,ImageName!$A$2:$E$13,5,FALSE)</f>
        <v>MicrosoftWindowsServer:WindowsServer:2012-R2-Datacenter</v>
      </c>
      <c r="I13" s="75" t="str">
        <f t="shared" si="0"/>
        <v>MicrosoftWindowsServer</v>
      </c>
      <c r="J13" s="75" t="str">
        <f t="shared" si="1"/>
        <v>WindowsServer</v>
      </c>
      <c r="K13" s="75" t="str">
        <f t="shared" si="2"/>
        <v>2012-R2-Datacenter</v>
      </c>
      <c r="L13" s="75" t="str">
        <f>CONCATENATE("https://",'Virtual Machines (Split)'!L13,".blob.core.windows.net/osdisks/",C13,".vhd")</f>
        <v>https://ttplab1vmstorewu21.blob.core.windows.net/osdisks/useradfs01.vhd</v>
      </c>
    </row>
    <row r="14" spans="1:12" x14ac:dyDescent="0.2">
      <c r="A14" s="75" t="str">
        <f>'Virtual Machines (Split)'!J14</f>
        <v>WestUS2</v>
      </c>
      <c r="B14" s="75" t="str">
        <f>'Virtual Machines (Split)'!K14</f>
        <v>ttplab1-wu2</v>
      </c>
      <c r="C14" s="75" t="str">
        <f>'Virtual Machines (Split)'!A14</f>
        <v>userclient</v>
      </c>
      <c r="D14" s="75" t="str">
        <f>'Virtual Machines (Split)'!F14</f>
        <v>Standard_B2s</v>
      </c>
      <c r="E14" s="76" t="str">
        <f>'Virtual Machines (Split)'!M14</f>
        <v>ttplab1-wu2-vnet-1</v>
      </c>
      <c r="F14" s="76" t="str">
        <f>'Virtual Machines (Split)'!N14</f>
        <v>userlan-wu2-1</v>
      </c>
      <c r="G14" s="75" t="str">
        <f>'Virtual Machines (Split)'!O14</f>
        <v>10.3.1.8</v>
      </c>
      <c r="H14" s="75" t="str">
        <f>VLOOKUP('Virtual Machines (Split)'!I14,ImageName!$A$2:$E$13,5,FALSE)</f>
        <v>MicrosoftWindowsDesktop:Windows-10:RS3-Pro</v>
      </c>
      <c r="I14" s="75" t="str">
        <f t="shared" si="0"/>
        <v>MicrosoftWindowsDesktop</v>
      </c>
      <c r="J14" s="75" t="str">
        <f t="shared" si="1"/>
        <v>Windows-10</v>
      </c>
      <c r="K14" s="75" t="str">
        <f t="shared" si="2"/>
        <v>RS3-Pro</v>
      </c>
      <c r="L14" s="75" t="str">
        <f>CONCATENATE("https://",'Virtual Machines (Split)'!L14,".blob.core.windows.net/osdisks/",C14,".vhd")</f>
        <v>https://ttplab1vmstorewu21.blob.core.windows.net/osdisks/userclient.vhd</v>
      </c>
    </row>
    <row r="15" spans="1:12" x14ac:dyDescent="0.2">
      <c r="A15" s="75" t="str">
        <f>'Virtual Machines (Split)'!J15</f>
        <v>WestUS2</v>
      </c>
      <c r="B15" s="75" t="str">
        <f>'Virtual Machines (Split)'!K15</f>
        <v>ttplab1-wu2</v>
      </c>
      <c r="C15" s="75" t="str">
        <f>'Virtual Machines (Split)'!A15</f>
        <v>userawap01</v>
      </c>
      <c r="D15" s="75" t="str">
        <f>'Virtual Machines (Split)'!F15</f>
        <v>Standard_B1ms</v>
      </c>
      <c r="E15" s="76" t="str">
        <f>'Virtual Machines (Split)'!M15</f>
        <v>ttplab1-wu2-vnet-1</v>
      </c>
      <c r="F15" s="76" t="str">
        <f>'Virtual Machines (Split)'!N15</f>
        <v>userdmzwu2-1</v>
      </c>
      <c r="G15" s="75" t="str">
        <f>'Virtual Machines (Split)'!O15</f>
        <v>10.3.2.4</v>
      </c>
      <c r="H15" s="75" t="str">
        <f>VLOOKUP('Virtual Machines (Split)'!I15,ImageName!$A$2:$E$13,5,FALSE)</f>
        <v>MicrosoftWindowsServer:WindowsServer:2012-R2-Datacenter</v>
      </c>
      <c r="I15" s="75" t="str">
        <f t="shared" si="0"/>
        <v>MicrosoftWindowsServer</v>
      </c>
      <c r="J15" s="75" t="str">
        <f t="shared" si="1"/>
        <v>WindowsServer</v>
      </c>
      <c r="K15" s="75" t="str">
        <f t="shared" si="2"/>
        <v>2012-R2-Datacenter</v>
      </c>
      <c r="L15" s="75" t="str">
        <f>CONCATENATE("https://",'Virtual Machines (Split)'!L15,".blob.core.windows.net/osdisks/",C15,".vhd")</f>
        <v>https://ttplab1vmstorewu21.blob.core.windows.net/osdisks/userawap01.vhd</v>
      </c>
    </row>
    <row r="16" spans="1:12" x14ac:dyDescent="0.2">
      <c r="A16" s="75" t="str">
        <f>'Virtual Machines (Split)'!J16</f>
        <v>EastUS</v>
      </c>
      <c r="B16" s="75" t="str">
        <f>'Virtual Machines (Split)'!K16</f>
        <v>ttplab1-eus</v>
      </c>
      <c r="C16" s="75" t="str">
        <f>'Virtual Machines (Split)'!A16</f>
        <v>siamadds01</v>
      </c>
      <c r="D16" s="75" t="str">
        <f>'Virtual Machines (Split)'!F16</f>
        <v>Standard_B2s</v>
      </c>
      <c r="E16" s="76" t="str">
        <f>'Virtual Machines (Split)'!M16</f>
        <v>ttplab1-eus-vnet-1</v>
      </c>
      <c r="F16" s="76" t="str">
        <f>'Virtual Machines (Split)'!N16</f>
        <v>siamlan-eus-1</v>
      </c>
      <c r="G16" s="75" t="str">
        <f>'Virtual Machines (Split)'!O16</f>
        <v>10.1.2.4</v>
      </c>
      <c r="H16" s="75" t="str">
        <f>VLOOKUP('Virtual Machines (Split)'!I16,ImageName!$A$2:$E$13,5,FALSE)</f>
        <v>MicrosoftWindowsServer:WindowsServer:2012-R2-Datacenter</v>
      </c>
      <c r="I16" s="75" t="str">
        <f t="shared" si="0"/>
        <v>MicrosoftWindowsServer</v>
      </c>
      <c r="J16" s="75" t="str">
        <f t="shared" si="1"/>
        <v>WindowsServer</v>
      </c>
      <c r="K16" s="75" t="str">
        <f t="shared" si="2"/>
        <v>2012-R2-Datacenter</v>
      </c>
      <c r="L16" s="75" t="str">
        <f>CONCATENATE("https://",'Virtual Machines (Split)'!L16,".blob.core.windows.net/osdisks/",C16,".vhd")</f>
        <v>https://ttplab1vmstoreeus1.blob.core.windows.net/osdisks/siamadds01.vhd</v>
      </c>
    </row>
    <row r="17" spans="1:12" x14ac:dyDescent="0.2">
      <c r="A17" s="75" t="str">
        <f>'Virtual Machines (Split)'!J17</f>
        <v>EastUS</v>
      </c>
      <c r="B17" s="75" t="str">
        <f>'Virtual Machines (Split)'!K17</f>
        <v>ttplab1-eus</v>
      </c>
      <c r="C17" s="75" t="str">
        <f>'Virtual Machines (Split)'!A17</f>
        <v>siamadfs01</v>
      </c>
      <c r="D17" s="75" t="str">
        <f>'Virtual Machines (Split)'!F17</f>
        <v>Standard_B1ms</v>
      </c>
      <c r="E17" s="76" t="str">
        <f>'Virtual Machines (Split)'!M17</f>
        <v>ttplab1-eus-vnet-1</v>
      </c>
      <c r="F17" s="76" t="str">
        <f>'Virtual Machines (Split)'!N17</f>
        <v>siamlan-eus-1</v>
      </c>
      <c r="G17" s="75" t="str">
        <f>'Virtual Machines (Split)'!O17</f>
        <v>10.1.2.5</v>
      </c>
      <c r="H17" s="75" t="str">
        <f>VLOOKUP('Virtual Machines (Split)'!I17,ImageName!$A$2:$E$13,5,FALSE)</f>
        <v>MicrosoftWindowsServer:WindowsServer:2012-R2-Datacenter</v>
      </c>
      <c r="I17" s="75" t="str">
        <f t="shared" si="0"/>
        <v>MicrosoftWindowsServer</v>
      </c>
      <c r="J17" s="75" t="str">
        <f t="shared" si="1"/>
        <v>WindowsServer</v>
      </c>
      <c r="K17" s="75" t="str">
        <f t="shared" si="2"/>
        <v>2012-R2-Datacenter</v>
      </c>
      <c r="L17" s="75" t="str">
        <f>CONCATENATE("https://",'Virtual Machines (Split)'!L17,".blob.core.windows.net/osdisks/",C17,".vhd")</f>
        <v>https://ttplab1vmstoreeus1.blob.core.windows.net/osdisks/siamadfs01.vhd</v>
      </c>
    </row>
    <row r="18" spans="1:12" x14ac:dyDescent="0.2">
      <c r="A18" s="75" t="str">
        <f>'Virtual Machines (Split)'!J18</f>
        <v>EastUS</v>
      </c>
      <c r="B18" s="75" t="str">
        <f>'Virtual Machines (Split)'!K18</f>
        <v>ttplab1-eus</v>
      </c>
      <c r="C18" s="75" t="str">
        <f>'Virtual Machines (Split)'!A18</f>
        <v>siamawap01</v>
      </c>
      <c r="D18" s="75" t="str">
        <f>'Virtual Machines (Split)'!F18</f>
        <v>Standard_B1ms</v>
      </c>
      <c r="E18" s="76" t="str">
        <f>'Virtual Machines (Split)'!M18</f>
        <v>ttplab1-eus-vnet-1</v>
      </c>
      <c r="F18" s="76" t="str">
        <f>'Virtual Machines (Split)'!N18</f>
        <v>siamdmz-eus-1</v>
      </c>
      <c r="G18" s="75" t="str">
        <f>'Virtual Machines (Split)'!O18</f>
        <v>10.3.1.4</v>
      </c>
      <c r="H18" s="75" t="str">
        <f>VLOOKUP('Virtual Machines (Split)'!I18,ImageName!$A$2:$E$13,5,FALSE)</f>
        <v>MicrosoftWindowsServer:WindowsServer:2012-R2-Datacenter</v>
      </c>
      <c r="I18" s="75" t="str">
        <f t="shared" si="0"/>
        <v>MicrosoftWindowsServer</v>
      </c>
      <c r="J18" s="75" t="str">
        <f t="shared" si="1"/>
        <v>WindowsServer</v>
      </c>
      <c r="K18" s="75" t="str">
        <f t="shared" si="2"/>
        <v>2012-R2-Datacenter</v>
      </c>
      <c r="L18" s="75" t="str">
        <f>CONCATENATE("https://",'Virtual Machines (Split)'!L18,".blob.core.windows.net/osdisks/",C18,".vhd")</f>
        <v>https://ttplab1vmstoreeus1.blob.core.windows.net/osdisks/siamawap01.vhd</v>
      </c>
    </row>
    <row r="19" spans="1:12" x14ac:dyDescent="0.2">
      <c r="A19" s="75" t="str">
        <f>'Virtual Machines (Split)'!J19</f>
        <v>EastUS</v>
      </c>
      <c r="B19" s="75" t="str">
        <f>'Virtual Machines (Split)'!K19</f>
        <v>ttplab1-eus</v>
      </c>
      <c r="C19" s="75" t="str">
        <f>'Virtual Machines (Split)'!A19</f>
        <v>siamspsv01</v>
      </c>
      <c r="D19" s="75" t="str">
        <f>'Virtual Machines (Split)'!F19</f>
        <v>Standard_B2s</v>
      </c>
      <c r="E19" s="76" t="str">
        <f>'Virtual Machines (Split)'!M19</f>
        <v>ttplab1-eus-vnet-1</v>
      </c>
      <c r="F19" s="76" t="str">
        <f>'Virtual Machines (Split)'!N19</f>
        <v>siamlan-eus-1</v>
      </c>
      <c r="G19" s="75" t="str">
        <f>'Virtual Machines (Split)'!O19</f>
        <v>10.1.2.6</v>
      </c>
      <c r="H19" s="75" t="str">
        <f>VLOOKUP('Virtual Machines (Split)'!I19,ImageName!$A$2:$E$13,5,FALSE)</f>
        <v>MicrosoftWindowsServer:WindowsServer:2012-R2-Datacenter</v>
      </c>
      <c r="I19" s="75" t="str">
        <f t="shared" si="0"/>
        <v>MicrosoftWindowsServer</v>
      </c>
      <c r="J19" s="75" t="str">
        <f t="shared" si="1"/>
        <v>WindowsServer</v>
      </c>
      <c r="K19" s="75" t="str">
        <f t="shared" si="2"/>
        <v>2012-R2-Datacenter</v>
      </c>
      <c r="L19" s="75" t="str">
        <f>CONCATENATE("https://",'Virtual Machines (Split)'!L19,".blob.core.windows.net/osdisks/",C19,".vhd")</f>
        <v>https://ttplab1vmstoreeus1.blob.core.windows.net/osdisks/siamspsv01.vhd</v>
      </c>
    </row>
    <row r="20" spans="1:12" x14ac:dyDescent="0.2">
      <c r="A20" s="75" t="str">
        <f>'Virtual Machines (Split)'!J20</f>
        <v>SouthCentralUS</v>
      </c>
      <c r="B20" s="75" t="str">
        <f>'Virtual Machines (Split)'!K20</f>
        <v>ttplab1-scu</v>
      </c>
      <c r="C20" s="75" t="str">
        <f>'Virtual Machines (Split)'!A20</f>
        <v>siamsqls01</v>
      </c>
      <c r="D20" s="75" t="str">
        <f>'Virtual Machines (Split)'!F20</f>
        <v>Standard_B4ms</v>
      </c>
      <c r="E20" s="76" t="str">
        <f>'Virtual Machines (Split)'!M20</f>
        <v>ttplab1-scu-vnet-1</v>
      </c>
      <c r="F20" s="76" t="str">
        <f>'Virtual Machines (Split)'!N20</f>
        <v>siamlan-scu-1</v>
      </c>
      <c r="G20" s="75" t="str">
        <f>'Virtual Machines (Split)'!O20</f>
        <v>10.4.1.4</v>
      </c>
      <c r="H20" s="75" t="str">
        <f>VLOOKUP('Virtual Machines (Split)'!I20,ImageName!$A$2:$E$13,5,FALSE)</f>
        <v>MicrosoftSQLServer:SQL2012SP4-WS2012R2:Standard</v>
      </c>
      <c r="I20" s="75" t="str">
        <f t="shared" si="0"/>
        <v>MicrosoftSQLServer</v>
      </c>
      <c r="J20" s="75" t="str">
        <f t="shared" si="1"/>
        <v>SQL2012SP4-WS2012R2</v>
      </c>
      <c r="K20" s="75" t="str">
        <f t="shared" si="2"/>
        <v>Standard</v>
      </c>
      <c r="L20" s="75" t="str">
        <f>CONCATENATE("https://",'Virtual Machines (Split)'!L20,".blob.core.windows.net/osdisks/",C20,".vhd")</f>
        <v>https://ttplab1vmstorescu1.blob.core.windows.net/osdisks/siamsqls01.vhd</v>
      </c>
    </row>
    <row r="21" spans="1:12" x14ac:dyDescent="0.2">
      <c r="A21" s="75" t="str">
        <f>'Virtual Machines (Split)'!J21</f>
        <v>SouthCentralUS</v>
      </c>
      <c r="B21" s="75" t="str">
        <f>'Virtual Machines (Split)'!K21</f>
        <v>ttplab1-scu</v>
      </c>
      <c r="C21" s="75" t="str">
        <f>'Virtual Machines (Split)'!A21</f>
        <v>siamserv01</v>
      </c>
      <c r="D21" s="75" t="str">
        <f>'Virtual Machines (Split)'!F21</f>
        <v>Standard_B2s</v>
      </c>
      <c r="E21" s="76" t="str">
        <f>'Virtual Machines (Split)'!M21</f>
        <v>ttplab1-scu-vnet-1</v>
      </c>
      <c r="F21" s="76" t="str">
        <f>'Virtual Machines (Split)'!N21</f>
        <v>siamlan-scu-1</v>
      </c>
      <c r="G21" s="75" t="str">
        <f>'Virtual Machines (Split)'!O21</f>
        <v>10.4.1.5</v>
      </c>
      <c r="H21" s="75" t="str">
        <f>VLOOKUP('Virtual Machines (Split)'!I21,ImageName!$A$2:$E$13,5,FALSE)</f>
        <v>MicrosoftWindowsServer:WindowsServer:2012-R2-Datacenter</v>
      </c>
      <c r="I21" s="75" t="str">
        <f t="shared" si="0"/>
        <v>MicrosoftWindowsServer</v>
      </c>
      <c r="J21" s="75" t="str">
        <f t="shared" si="1"/>
        <v>WindowsServer</v>
      </c>
      <c r="K21" s="75" t="str">
        <f t="shared" si="2"/>
        <v>2012-R2-Datacenter</v>
      </c>
      <c r="L21" s="75" t="str">
        <f>CONCATENATE("https://",'Virtual Machines (Split)'!L21,".blob.core.windows.net/osdisks/",C21,".vhd")</f>
        <v>https://ttplab1vmstorescu1.blob.core.windows.net/osdisks/siamserv01.vhd</v>
      </c>
    </row>
    <row r="22" spans="1:12" x14ac:dyDescent="0.2">
      <c r="A22" s="75" t="str">
        <f>'Virtual Machines (Split)'!J22</f>
        <v>SouthCentralUS</v>
      </c>
      <c r="B22" s="75" t="str">
        <f>'Virtual Machines (Split)'!K22</f>
        <v>ttplab1-scu</v>
      </c>
      <c r="C22" s="75" t="str">
        <f>'Virtual Machines (Split)'!A22</f>
        <v>siamport01</v>
      </c>
      <c r="D22" s="75" t="str">
        <f>'Virtual Machines (Split)'!F22</f>
        <v>Standard_B2s</v>
      </c>
      <c r="E22" s="76" t="str">
        <f>'Virtual Machines (Split)'!M22</f>
        <v>ttplab1-scu-vnet-1</v>
      </c>
      <c r="F22" s="76" t="str">
        <f>'Virtual Machines (Split)'!N22</f>
        <v>siamlan-scu-1</v>
      </c>
      <c r="G22" s="75" t="str">
        <f>'Virtual Machines (Split)'!O22</f>
        <v>10.4.1.6</v>
      </c>
      <c r="H22" s="75" t="str">
        <f>VLOOKUP('Virtual Machines (Split)'!I22,ImageName!$A$2:$E$13,5,FALSE)</f>
        <v>MicrosoftWindowsServer:WindowsServer:2012-R2-Datacenter</v>
      </c>
      <c r="I22" s="75" t="str">
        <f t="shared" si="0"/>
        <v>MicrosoftWindowsServer</v>
      </c>
      <c r="J22" s="75" t="str">
        <f t="shared" si="1"/>
        <v>WindowsServer</v>
      </c>
      <c r="K22" s="75" t="str">
        <f t="shared" si="2"/>
        <v>2012-R2-Datacenter</v>
      </c>
      <c r="L22" s="75" t="str">
        <f>CONCATENATE("https://",'Virtual Machines (Split)'!L22,".blob.core.windows.net/osdisks/",C22,".vhd")</f>
        <v>https://ttplab1vmstorescu1.blob.core.windows.net/osdisks/siamport01.vhd</v>
      </c>
    </row>
    <row r="23" spans="1:12" x14ac:dyDescent="0.2">
      <c r="A23" s="75" t="str">
        <f>'Virtual Machines (Split)'!J23</f>
        <v>SouthCentralUS</v>
      </c>
      <c r="B23" s="75" t="str">
        <f>'Virtual Machines (Split)'!K23</f>
        <v>ttplab1-scu</v>
      </c>
      <c r="C23" s="75" t="str">
        <f>'Virtual Machines (Split)'!A23</f>
        <v>siamscor01</v>
      </c>
      <c r="D23" s="75" t="str">
        <f>'Virtual Machines (Split)'!F23</f>
        <v>Standard_B2s</v>
      </c>
      <c r="E23" s="76" t="str">
        <f>'Virtual Machines (Split)'!M23</f>
        <v>ttplab1-scu-vnet-1</v>
      </c>
      <c r="F23" s="76" t="str">
        <f>'Virtual Machines (Split)'!N23</f>
        <v>siamlan-scu-1</v>
      </c>
      <c r="G23" s="75" t="str">
        <f>'Virtual Machines (Split)'!O23</f>
        <v>10.4.1.7</v>
      </c>
      <c r="H23" s="75" t="str">
        <f>VLOOKUP('Virtual Machines (Split)'!I23,ImageName!$A$2:$E$13,5,FALSE)</f>
        <v>MicrosoftWindowsServer:WindowsServer:2012-R2-Datacenter</v>
      </c>
      <c r="I23" s="75" t="str">
        <f t="shared" si="0"/>
        <v>MicrosoftWindowsServer</v>
      </c>
      <c r="J23" s="75" t="str">
        <f t="shared" si="1"/>
        <v>WindowsServer</v>
      </c>
      <c r="K23" s="75" t="str">
        <f t="shared" si="2"/>
        <v>2012-R2-Datacenter</v>
      </c>
      <c r="L23" s="75" t="str">
        <f>CONCATENATE("https://",'Virtual Machines (Split)'!L23,".blob.core.windows.net/osdisks/",C23,".vhd")</f>
        <v>https://ttplab1vmstorescu1.blob.core.windows.net/osdisks/siamscor01.vhd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5F849-DAF9-C34D-AEE6-EC37AD633405}">
  <sheetPr>
    <tabColor rgb="FFC00000"/>
  </sheetPr>
  <dimension ref="A1:D5"/>
  <sheetViews>
    <sheetView zoomScaleNormal="100" workbookViewId="0">
      <selection activeCell="A5" sqref="A5"/>
    </sheetView>
  </sheetViews>
  <sheetFormatPr baseColWidth="10" defaultRowHeight="16" x14ac:dyDescent="0.2"/>
  <cols>
    <col min="1" max="1" width="14" bestFit="1" customWidth="1"/>
    <col min="2" max="2" width="14.1640625" bestFit="1" customWidth="1"/>
    <col min="3" max="3" width="18.33203125" bestFit="1" customWidth="1"/>
    <col min="4" max="4" width="16.5" customWidth="1"/>
  </cols>
  <sheetData>
    <row r="1" spans="1:4" x14ac:dyDescent="0.2">
      <c r="A1" s="41" t="s">
        <v>6</v>
      </c>
      <c r="B1" s="39" t="s">
        <v>191</v>
      </c>
      <c r="C1" s="39" t="s">
        <v>203</v>
      </c>
      <c r="D1" s="41" t="s">
        <v>112</v>
      </c>
    </row>
    <row r="2" spans="1:4" x14ac:dyDescent="0.2">
      <c r="A2" s="36" t="s">
        <v>114</v>
      </c>
      <c r="B2" s="34" t="s">
        <v>189</v>
      </c>
      <c r="C2" s="34" t="s">
        <v>215</v>
      </c>
      <c r="D2" s="65" t="s">
        <v>113</v>
      </c>
    </row>
    <row r="3" spans="1:4" x14ac:dyDescent="0.2">
      <c r="A3" s="36" t="s">
        <v>221</v>
      </c>
      <c r="B3" s="34" t="s">
        <v>247</v>
      </c>
      <c r="C3" s="34" t="s">
        <v>246</v>
      </c>
      <c r="D3" s="65" t="s">
        <v>113</v>
      </c>
    </row>
    <row r="4" spans="1:4" x14ac:dyDescent="0.2">
      <c r="A4" s="36" t="s">
        <v>174</v>
      </c>
      <c r="B4" s="34" t="s">
        <v>190</v>
      </c>
      <c r="C4" s="34" t="s">
        <v>216</v>
      </c>
      <c r="D4" s="65" t="s">
        <v>113</v>
      </c>
    </row>
    <row r="5" spans="1:4" x14ac:dyDescent="0.2">
      <c r="A5" s="34" t="s">
        <v>224</v>
      </c>
      <c r="B5" s="34" t="s">
        <v>242</v>
      </c>
      <c r="C5" s="34" t="s">
        <v>243</v>
      </c>
      <c r="D5" s="65" t="s">
        <v>113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264CAD-A9A6-6344-8071-27B9ED8431D5}">
          <x14:formula1>
            <xm:f>StorageTypes!$B$1:$B$8</xm:f>
          </x14:formula1>
          <xm:sqref>D2:D5</xm:sqref>
        </x14:dataValidation>
        <x14:dataValidation type="list" allowBlank="1" showInputMessage="1" showErrorMessage="1" xr:uid="{7F99557B-E06D-234B-93E0-9F576E7ED517}">
          <x14:formula1>
            <xm:f>Locations!$A$1:$A$28</xm:f>
          </x14:formula1>
          <xm:sqref>A5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F57DB-AD3F-3340-95A5-9639F200ED75}">
  <sheetPr>
    <tabColor rgb="FFC00000"/>
  </sheetPr>
  <dimension ref="A1:F8"/>
  <sheetViews>
    <sheetView zoomScale="179" workbookViewId="0">
      <selection activeCell="F2" sqref="E2:F8"/>
    </sheetView>
  </sheetViews>
  <sheetFormatPr baseColWidth="10" defaultRowHeight="16" x14ac:dyDescent="0.2"/>
  <cols>
    <col min="1" max="1" width="14" bestFit="1" customWidth="1"/>
    <col min="2" max="2" width="14.1640625" bestFit="1" customWidth="1"/>
    <col min="3" max="3" width="17.1640625" bestFit="1" customWidth="1"/>
    <col min="4" max="4" width="10.5" bestFit="1" customWidth="1"/>
    <col min="5" max="5" width="14" style="16" bestFit="1" customWidth="1"/>
    <col min="6" max="6" width="10.5" bestFit="1" customWidth="1"/>
  </cols>
  <sheetData>
    <row r="1" spans="1:6" x14ac:dyDescent="0.2">
      <c r="A1" s="39" t="s">
        <v>6</v>
      </c>
      <c r="B1" s="39" t="s">
        <v>191</v>
      </c>
      <c r="C1" s="39" t="s">
        <v>88</v>
      </c>
      <c r="D1" s="39" t="s">
        <v>111</v>
      </c>
      <c r="E1" s="40" t="s">
        <v>45</v>
      </c>
      <c r="F1" s="39" t="s">
        <v>4</v>
      </c>
    </row>
    <row r="2" spans="1:6" x14ac:dyDescent="0.2">
      <c r="A2" s="33" t="s">
        <v>114</v>
      </c>
      <c r="B2" s="33" t="s">
        <v>189</v>
      </c>
      <c r="C2" s="34" t="s">
        <v>182</v>
      </c>
      <c r="D2" s="34" t="s">
        <v>250</v>
      </c>
      <c r="E2" s="35" t="s">
        <v>184</v>
      </c>
      <c r="F2" s="34" t="s">
        <v>251</v>
      </c>
    </row>
    <row r="3" spans="1:6" x14ac:dyDescent="0.2">
      <c r="A3" s="33" t="s">
        <v>114</v>
      </c>
      <c r="B3" s="33" t="s">
        <v>189</v>
      </c>
      <c r="C3" s="34" t="s">
        <v>182</v>
      </c>
      <c r="D3" s="34" t="s">
        <v>250</v>
      </c>
      <c r="E3" s="35" t="s">
        <v>186</v>
      </c>
      <c r="F3" s="33" t="s">
        <v>278</v>
      </c>
    </row>
    <row r="4" spans="1:6" x14ac:dyDescent="0.2">
      <c r="A4" s="33" t="s">
        <v>114</v>
      </c>
      <c r="B4" s="33" t="s">
        <v>189</v>
      </c>
      <c r="C4" s="34" t="s">
        <v>182</v>
      </c>
      <c r="D4" s="34" t="s">
        <v>250</v>
      </c>
      <c r="E4" s="35" t="s">
        <v>188</v>
      </c>
      <c r="F4" s="34" t="s">
        <v>279</v>
      </c>
    </row>
    <row r="5" spans="1:6" x14ac:dyDescent="0.2">
      <c r="A5" s="33" t="s">
        <v>221</v>
      </c>
      <c r="B5" s="33" t="s">
        <v>247</v>
      </c>
      <c r="C5" s="34" t="s">
        <v>248</v>
      </c>
      <c r="D5" s="35" t="s">
        <v>175</v>
      </c>
      <c r="E5" s="35" t="s">
        <v>249</v>
      </c>
      <c r="F5" s="34" t="s">
        <v>176</v>
      </c>
    </row>
    <row r="6" spans="1:6" x14ac:dyDescent="0.2">
      <c r="A6" s="33" t="s">
        <v>174</v>
      </c>
      <c r="B6" s="33" t="s">
        <v>190</v>
      </c>
      <c r="C6" s="33" t="s">
        <v>183</v>
      </c>
      <c r="D6" s="33" t="s">
        <v>177</v>
      </c>
      <c r="E6" s="38" t="s">
        <v>185</v>
      </c>
      <c r="F6" s="34" t="s">
        <v>178</v>
      </c>
    </row>
    <row r="7" spans="1:6" x14ac:dyDescent="0.2">
      <c r="A7" s="33" t="s">
        <v>174</v>
      </c>
      <c r="B7" s="33" t="s">
        <v>190</v>
      </c>
      <c r="C7" s="33" t="s">
        <v>183</v>
      </c>
      <c r="D7" s="33" t="s">
        <v>177</v>
      </c>
      <c r="E7" s="38" t="s">
        <v>192</v>
      </c>
      <c r="F7" s="33" t="s">
        <v>283</v>
      </c>
    </row>
    <row r="8" spans="1:6" x14ac:dyDescent="0.2">
      <c r="A8" s="33" t="s">
        <v>224</v>
      </c>
      <c r="B8" s="33" t="s">
        <v>242</v>
      </c>
      <c r="C8" s="33" t="s">
        <v>244</v>
      </c>
      <c r="D8" s="33" t="s">
        <v>282</v>
      </c>
      <c r="E8" s="38" t="s">
        <v>187</v>
      </c>
      <c r="F8" s="34" t="s">
        <v>284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Virtual Machines</vt:lpstr>
      <vt:lpstr>AzureVMs.csv</vt:lpstr>
      <vt:lpstr>AzureStorage.csv</vt:lpstr>
      <vt:lpstr>AzureNetwork.csv</vt:lpstr>
      <vt:lpstr>Type</vt:lpstr>
      <vt:lpstr>Virtual Machines (Split)</vt:lpstr>
      <vt:lpstr>AzureVMs.csv (Split)</vt:lpstr>
      <vt:lpstr>AzureStorage.csv (Split)</vt:lpstr>
      <vt:lpstr>AzureNetwork.csv (Split)</vt:lpstr>
      <vt:lpstr>Locations</vt:lpstr>
      <vt:lpstr>StorageTypes</vt:lpstr>
      <vt:lpstr>MachineTypes</vt:lpstr>
      <vt:lpstr>Network Security Groups</vt:lpstr>
      <vt:lpstr>ImageName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Jolley</dc:creator>
  <cp:lastModifiedBy>Lee Jolley</cp:lastModifiedBy>
  <dcterms:created xsi:type="dcterms:W3CDTF">2018-04-20T15:39:36Z</dcterms:created>
  <dcterms:modified xsi:type="dcterms:W3CDTF">2018-05-20T15:41:26Z</dcterms:modified>
</cp:coreProperties>
</file>