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olley/Desktop/AzureLab/Scripts/"/>
    </mc:Choice>
  </mc:AlternateContent>
  <xr:revisionPtr revIDLastSave="0" documentId="10_ncr:8100000_{B96E3989-BAFE-2E40-8794-543AE36DC140}" xr6:coauthVersionLast="33" xr6:coauthVersionMax="33" xr10:uidLastSave="{00000000-0000-0000-0000-000000000000}"/>
  <bookViews>
    <workbookView xWindow="1380" yWindow="1160" windowWidth="25980" windowHeight="20140" xr2:uid="{3993DB71-EDE7-834C-BAC2-EF7DF49B39F9}"/>
  </bookViews>
  <sheets>
    <sheet name="Virtual Machines" sheetId="5" r:id="rId1"/>
    <sheet name="AzureVMs.csv" sheetId="13" r:id="rId2"/>
    <sheet name="AzureStorage.csv" sheetId="17" r:id="rId3"/>
    <sheet name="AzureNetwork.csv" sheetId="3" r:id="rId4"/>
    <sheet name="Type" sheetId="33" state="hidden" r:id="rId5"/>
    <sheet name="Locations" sheetId="31" state="hidden" r:id="rId6"/>
    <sheet name="StorageTypes" sheetId="30" state="hidden" r:id="rId7"/>
    <sheet name="MachineTypes" sheetId="29" state="hidden" r:id="rId8"/>
    <sheet name="ImageName" sheetId="19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2" i="3"/>
  <c r="E3" i="3"/>
  <c r="E4" i="3"/>
  <c r="E5" i="3"/>
  <c r="E6" i="3"/>
  <c r="E2" i="3"/>
  <c r="D2" i="17"/>
  <c r="M4" i="5"/>
  <c r="J28" i="5"/>
  <c r="D3" i="3" s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4" i="5"/>
  <c r="L28" i="5"/>
  <c r="D4" i="3"/>
  <c r="D5" i="3"/>
  <c r="D6" i="3"/>
  <c r="D2" i="3"/>
  <c r="C3" i="3"/>
  <c r="C4" i="3"/>
  <c r="C5" i="3"/>
  <c r="C6" i="3"/>
  <c r="C2" i="3"/>
  <c r="J30" i="5"/>
  <c r="J31" i="5" s="1"/>
  <c r="J32" i="5" l="1"/>
  <c r="J33" i="5" s="1"/>
  <c r="J34" i="5" s="1"/>
  <c r="C2" i="13"/>
  <c r="D2" i="13"/>
  <c r="E2" i="13"/>
  <c r="F2" i="13"/>
  <c r="I2" i="13"/>
  <c r="J2" i="13"/>
  <c r="K2" i="13" s="1"/>
  <c r="C3" i="13"/>
  <c r="D3" i="13"/>
  <c r="E3" i="13"/>
  <c r="F3" i="13"/>
  <c r="I3" i="13"/>
  <c r="J3" i="13"/>
  <c r="M3" i="13" s="1"/>
  <c r="C4" i="13"/>
  <c r="D4" i="13"/>
  <c r="E4" i="13"/>
  <c r="F4" i="13"/>
  <c r="I4" i="13"/>
  <c r="J4" i="13"/>
  <c r="K4" i="13" s="1"/>
  <c r="C5" i="13"/>
  <c r="D5" i="13"/>
  <c r="E5" i="13"/>
  <c r="F5" i="13"/>
  <c r="I5" i="13"/>
  <c r="J5" i="13"/>
  <c r="L5" i="13" s="1"/>
  <c r="C6" i="13"/>
  <c r="D6" i="13"/>
  <c r="E6" i="13"/>
  <c r="F6" i="13"/>
  <c r="I6" i="13"/>
  <c r="J6" i="13"/>
  <c r="M6" i="13" s="1"/>
  <c r="K6" i="13"/>
  <c r="C7" i="13"/>
  <c r="D7" i="13"/>
  <c r="E7" i="13"/>
  <c r="F7" i="13"/>
  <c r="I7" i="13"/>
  <c r="J7" i="13"/>
  <c r="K7" i="13" s="1"/>
  <c r="L7" i="13"/>
  <c r="A8" i="13"/>
  <c r="C8" i="13"/>
  <c r="D8" i="13"/>
  <c r="E8" i="13"/>
  <c r="F8" i="13"/>
  <c r="I8" i="13"/>
  <c r="J8" i="13"/>
  <c r="K8" i="13" s="1"/>
  <c r="C9" i="13"/>
  <c r="D9" i="13"/>
  <c r="E9" i="13"/>
  <c r="F9" i="13"/>
  <c r="I9" i="13"/>
  <c r="J9" i="13"/>
  <c r="M9" i="13" s="1"/>
  <c r="K9" i="13"/>
  <c r="C10" i="13"/>
  <c r="D10" i="13"/>
  <c r="E10" i="13"/>
  <c r="F10" i="13"/>
  <c r="I10" i="13"/>
  <c r="J10" i="13"/>
  <c r="K10" i="13" s="1"/>
  <c r="C11" i="13"/>
  <c r="D11" i="13"/>
  <c r="E11" i="13"/>
  <c r="F11" i="13"/>
  <c r="I11" i="13"/>
  <c r="J11" i="13"/>
  <c r="K11" i="13" s="1"/>
  <c r="C12" i="13"/>
  <c r="D12" i="13"/>
  <c r="E12" i="13"/>
  <c r="F12" i="13"/>
  <c r="I12" i="13"/>
  <c r="J12" i="13"/>
  <c r="K12" i="13" s="1"/>
  <c r="C13" i="13"/>
  <c r="D13" i="13"/>
  <c r="E13" i="13"/>
  <c r="F13" i="13"/>
  <c r="I13" i="13"/>
  <c r="J13" i="13"/>
  <c r="L13" i="13" s="1"/>
  <c r="K13" i="13"/>
  <c r="C14" i="13"/>
  <c r="D14" i="13"/>
  <c r="E14" i="13"/>
  <c r="F14" i="13"/>
  <c r="I14" i="13"/>
  <c r="J14" i="13"/>
  <c r="M14" i="13" s="1"/>
  <c r="C15" i="13"/>
  <c r="D15" i="13"/>
  <c r="E15" i="13"/>
  <c r="F15" i="13"/>
  <c r="I15" i="13"/>
  <c r="J15" i="13"/>
  <c r="K15" i="13" s="1"/>
  <c r="C16" i="13"/>
  <c r="D16" i="13"/>
  <c r="E16" i="13"/>
  <c r="F16" i="13"/>
  <c r="I16" i="13"/>
  <c r="J16" i="13"/>
  <c r="K16" i="13" s="1"/>
  <c r="C17" i="13"/>
  <c r="D17" i="13"/>
  <c r="E17" i="13"/>
  <c r="F17" i="13"/>
  <c r="I17" i="13"/>
  <c r="J17" i="13"/>
  <c r="M17" i="13" s="1"/>
  <c r="K17" i="13"/>
  <c r="L17" i="13"/>
  <c r="C18" i="13"/>
  <c r="D18" i="13"/>
  <c r="E18" i="13"/>
  <c r="F18" i="13"/>
  <c r="I18" i="13"/>
  <c r="J18" i="13"/>
  <c r="K18" i="13" s="1"/>
  <c r="C19" i="13"/>
  <c r="D19" i="13"/>
  <c r="E19" i="13"/>
  <c r="F19" i="13"/>
  <c r="I19" i="13"/>
  <c r="J19" i="13"/>
  <c r="K19" i="13" s="1"/>
  <c r="L19" i="13"/>
  <c r="C20" i="13"/>
  <c r="D20" i="13"/>
  <c r="E20" i="13"/>
  <c r="F20" i="13"/>
  <c r="I20" i="13"/>
  <c r="J20" i="13"/>
  <c r="K20" i="13" s="1"/>
  <c r="C21" i="13"/>
  <c r="D21" i="13"/>
  <c r="E21" i="13"/>
  <c r="F21" i="13"/>
  <c r="I21" i="13"/>
  <c r="J21" i="13"/>
  <c r="L21" i="13" s="1"/>
  <c r="C22" i="13"/>
  <c r="D22" i="13"/>
  <c r="E22" i="13"/>
  <c r="F22" i="13"/>
  <c r="I22" i="13"/>
  <c r="J22" i="13"/>
  <c r="M22" i="13" s="1"/>
  <c r="C23" i="13"/>
  <c r="D23" i="13"/>
  <c r="E23" i="13"/>
  <c r="F23" i="13"/>
  <c r="I23" i="13"/>
  <c r="J23" i="13"/>
  <c r="M23" i="13" s="1"/>
  <c r="T25" i="5"/>
  <c r="S25" i="5" s="1"/>
  <c r="Q25" i="5"/>
  <c r="J25" i="5"/>
  <c r="A23" i="13" s="1"/>
  <c r="H25" i="5"/>
  <c r="G25" i="5"/>
  <c r="T24" i="5"/>
  <c r="R24" i="5" s="1"/>
  <c r="S24" i="5"/>
  <c r="J24" i="5"/>
  <c r="A22" i="13" s="1"/>
  <c r="H24" i="5"/>
  <c r="G24" i="5"/>
  <c r="T23" i="5"/>
  <c r="R23" i="5" s="1"/>
  <c r="S23" i="5"/>
  <c r="J23" i="5"/>
  <c r="A21" i="13" s="1"/>
  <c r="H23" i="5"/>
  <c r="G23" i="5"/>
  <c r="T22" i="5"/>
  <c r="S22" i="5"/>
  <c r="R22" i="5"/>
  <c r="Q22" i="5"/>
  <c r="J22" i="5"/>
  <c r="A20" i="13" s="1"/>
  <c r="H22" i="5"/>
  <c r="G22" i="5"/>
  <c r="T21" i="5"/>
  <c r="S21" i="5"/>
  <c r="R21" i="5"/>
  <c r="Q21" i="5"/>
  <c r="J21" i="5"/>
  <c r="A19" i="13" s="1"/>
  <c r="H21" i="5"/>
  <c r="G21" i="5"/>
  <c r="T20" i="5"/>
  <c r="S20" i="5" s="1"/>
  <c r="J20" i="5"/>
  <c r="A18" i="13" s="1"/>
  <c r="H20" i="5"/>
  <c r="G20" i="5"/>
  <c r="T19" i="5"/>
  <c r="S19" i="5"/>
  <c r="R19" i="5"/>
  <c r="Q19" i="5"/>
  <c r="J19" i="5"/>
  <c r="A17" i="13" s="1"/>
  <c r="H19" i="5"/>
  <c r="G19" i="5"/>
  <c r="T18" i="5"/>
  <c r="Q18" i="5" s="1"/>
  <c r="S18" i="5"/>
  <c r="R18" i="5"/>
  <c r="J18" i="5"/>
  <c r="A16" i="13" s="1"/>
  <c r="H18" i="5"/>
  <c r="G18" i="5"/>
  <c r="T17" i="5"/>
  <c r="S17" i="5"/>
  <c r="R17" i="5"/>
  <c r="Q17" i="5"/>
  <c r="J17" i="5"/>
  <c r="A15" i="13" s="1"/>
  <c r="H17" i="5"/>
  <c r="G17" i="5"/>
  <c r="T16" i="5"/>
  <c r="S16" i="5"/>
  <c r="R16" i="5"/>
  <c r="Q16" i="5"/>
  <c r="J16" i="5"/>
  <c r="A14" i="13" s="1"/>
  <c r="H16" i="5"/>
  <c r="G16" i="5"/>
  <c r="T15" i="5"/>
  <c r="R15" i="5" s="1"/>
  <c r="J15" i="5"/>
  <c r="A13" i="13" s="1"/>
  <c r="H15" i="5"/>
  <c r="G15" i="5"/>
  <c r="T14" i="5"/>
  <c r="Q14" i="5" s="1"/>
  <c r="S14" i="5"/>
  <c r="R14" i="5"/>
  <c r="J14" i="5"/>
  <c r="A12" i="13" s="1"/>
  <c r="H14" i="5"/>
  <c r="G14" i="5"/>
  <c r="T13" i="5"/>
  <c r="S13" i="5"/>
  <c r="R13" i="5"/>
  <c r="Q13" i="5"/>
  <c r="J13" i="5"/>
  <c r="A11" i="13" s="1"/>
  <c r="H13" i="5"/>
  <c r="G13" i="5"/>
  <c r="T12" i="5"/>
  <c r="S12" i="5" s="1"/>
  <c r="J12" i="5"/>
  <c r="A10" i="13" s="1"/>
  <c r="H12" i="5"/>
  <c r="G12" i="5"/>
  <c r="T11" i="5"/>
  <c r="S11" i="5" s="1"/>
  <c r="J11" i="5"/>
  <c r="A9" i="13" s="1"/>
  <c r="H11" i="5"/>
  <c r="G11" i="5"/>
  <c r="T10" i="5"/>
  <c r="Q10" i="5" s="1"/>
  <c r="S10" i="5"/>
  <c r="J10" i="5"/>
  <c r="H10" i="5"/>
  <c r="G10" i="5"/>
  <c r="T9" i="5"/>
  <c r="S9" i="5"/>
  <c r="R9" i="5"/>
  <c r="Q9" i="5"/>
  <c r="J9" i="5"/>
  <c r="A7" i="13" s="1"/>
  <c r="H9" i="5"/>
  <c r="G9" i="5"/>
  <c r="T8" i="5"/>
  <c r="S8" i="5"/>
  <c r="R8" i="5"/>
  <c r="Q8" i="5"/>
  <c r="J8" i="5"/>
  <c r="A6" i="13" s="1"/>
  <c r="H8" i="5"/>
  <c r="G8" i="5"/>
  <c r="T7" i="5"/>
  <c r="S7" i="5"/>
  <c r="R7" i="5"/>
  <c r="Q7" i="5"/>
  <c r="J7" i="5"/>
  <c r="A5" i="13" s="1"/>
  <c r="H7" i="5"/>
  <c r="G7" i="5"/>
  <c r="T6" i="5"/>
  <c r="S6" i="5"/>
  <c r="R6" i="5"/>
  <c r="Q6" i="5"/>
  <c r="J6" i="5"/>
  <c r="A4" i="13" s="1"/>
  <c r="H6" i="5"/>
  <c r="G6" i="5"/>
  <c r="T5" i="5"/>
  <c r="S5" i="5" s="1"/>
  <c r="J5" i="5"/>
  <c r="A3" i="13" s="1"/>
  <c r="H5" i="5"/>
  <c r="G5" i="5"/>
  <c r="T4" i="5"/>
  <c r="S4" i="5"/>
  <c r="R4" i="5"/>
  <c r="J4" i="5"/>
  <c r="A2" i="13" s="1"/>
  <c r="H4" i="5"/>
  <c r="G4" i="5"/>
  <c r="F1" i="5"/>
  <c r="M24" i="5" s="1"/>
  <c r="O24" i="5" s="1"/>
  <c r="H22" i="13" s="1"/>
  <c r="L23" i="13" l="1"/>
  <c r="L22" i="13"/>
  <c r="K23" i="13"/>
  <c r="K22" i="13"/>
  <c r="M11" i="13"/>
  <c r="L8" i="13"/>
  <c r="M7" i="13"/>
  <c r="L6" i="13"/>
  <c r="K5" i="13"/>
  <c r="M19" i="13"/>
  <c r="L11" i="13"/>
  <c r="M18" i="13"/>
  <c r="L18" i="13"/>
  <c r="K21" i="13"/>
  <c r="M16" i="13"/>
  <c r="L16" i="13"/>
  <c r="M15" i="13"/>
  <c r="L3" i="13"/>
  <c r="M2" i="13"/>
  <c r="L15" i="13"/>
  <c r="L9" i="13"/>
  <c r="M8" i="13"/>
  <c r="K3" i="13"/>
  <c r="L2" i="13"/>
  <c r="T30" i="5"/>
  <c r="M10" i="13"/>
  <c r="R11" i="5"/>
  <c r="S15" i="5"/>
  <c r="S27" i="5" s="1"/>
  <c r="Q24" i="5"/>
  <c r="R25" i="5"/>
  <c r="L14" i="13"/>
  <c r="L10" i="13"/>
  <c r="Q11" i="5"/>
  <c r="Q4" i="5"/>
  <c r="N7" i="13"/>
  <c r="R10" i="5"/>
  <c r="K14" i="13"/>
  <c r="N23" i="13"/>
  <c r="N5" i="13"/>
  <c r="M14" i="5"/>
  <c r="N12" i="13"/>
  <c r="N20" i="13"/>
  <c r="K5" i="5"/>
  <c r="B3" i="13" s="1"/>
  <c r="O3" i="13" s="1"/>
  <c r="M11" i="5"/>
  <c r="K12" i="5"/>
  <c r="B10" i="13" s="1"/>
  <c r="O10" i="13" s="1"/>
  <c r="M19" i="5"/>
  <c r="K20" i="5"/>
  <c r="B18" i="13" s="1"/>
  <c r="O18" i="13" s="1"/>
  <c r="G22" i="13"/>
  <c r="M7" i="5"/>
  <c r="M22" i="5"/>
  <c r="K9" i="5"/>
  <c r="B7" i="13" s="1"/>
  <c r="O7" i="13" s="1"/>
  <c r="K17" i="5"/>
  <c r="B15" i="13" s="1"/>
  <c r="O15" i="13" s="1"/>
  <c r="K25" i="5"/>
  <c r="B23" i="13" s="1"/>
  <c r="O23" i="13" s="1"/>
  <c r="N15" i="13"/>
  <c r="M12" i="13"/>
  <c r="M4" i="13"/>
  <c r="M13" i="13"/>
  <c r="L12" i="13"/>
  <c r="M5" i="13"/>
  <c r="L4" i="13"/>
  <c r="M20" i="13"/>
  <c r="M21" i="13"/>
  <c r="L20" i="13"/>
  <c r="S29" i="5"/>
  <c r="S30" i="5"/>
  <c r="M9" i="5"/>
  <c r="K18" i="5"/>
  <c r="B16" i="13" s="1"/>
  <c r="O16" i="13" s="1"/>
  <c r="T27" i="5"/>
  <c r="T29" i="5"/>
  <c r="N18" i="13"/>
  <c r="K23" i="5"/>
  <c r="B21" i="13" s="1"/>
  <c r="O21" i="13" s="1"/>
  <c r="K6" i="5"/>
  <c r="B4" i="13" s="1"/>
  <c r="O4" i="13" s="1"/>
  <c r="N16" i="13"/>
  <c r="K21" i="5"/>
  <c r="B19" i="13" s="1"/>
  <c r="O19" i="13" s="1"/>
  <c r="Q28" i="5"/>
  <c r="M12" i="5"/>
  <c r="K8" i="5"/>
  <c r="B6" i="13" s="1"/>
  <c r="O6" i="13" s="1"/>
  <c r="M10" i="5"/>
  <c r="Q12" i="5"/>
  <c r="N11" i="13"/>
  <c r="K16" i="5"/>
  <c r="B14" i="13" s="1"/>
  <c r="O14" i="13" s="1"/>
  <c r="M18" i="5"/>
  <c r="Q20" i="5"/>
  <c r="N19" i="13"/>
  <c r="K24" i="5"/>
  <c r="B22" i="13" s="1"/>
  <c r="O22" i="13" s="1"/>
  <c r="K15" i="5"/>
  <c r="B13" i="13" s="1"/>
  <c r="O13" i="13" s="1"/>
  <c r="M17" i="5"/>
  <c r="M25" i="5"/>
  <c r="M5" i="5"/>
  <c r="K10" i="5"/>
  <c r="B8" i="13" s="1"/>
  <c r="O8" i="13" s="1"/>
  <c r="N13" i="13"/>
  <c r="N8" i="13"/>
  <c r="K13" i="5"/>
  <c r="B11" i="13" s="1"/>
  <c r="O11" i="13" s="1"/>
  <c r="M15" i="5"/>
  <c r="Q5" i="5"/>
  <c r="K4" i="5"/>
  <c r="B2" i="13" s="1"/>
  <c r="O2" i="13" s="1"/>
  <c r="R5" i="5"/>
  <c r="M6" i="5"/>
  <c r="N6" i="13"/>
  <c r="K11" i="5"/>
  <c r="B9" i="13" s="1"/>
  <c r="O9" i="13" s="1"/>
  <c r="R12" i="5"/>
  <c r="M13" i="5"/>
  <c r="Q15" i="5"/>
  <c r="N14" i="13"/>
  <c r="K19" i="5"/>
  <c r="B17" i="13" s="1"/>
  <c r="O17" i="13" s="1"/>
  <c r="R20" i="5"/>
  <c r="M21" i="5"/>
  <c r="Q23" i="5"/>
  <c r="N22" i="13"/>
  <c r="S28" i="5"/>
  <c r="N3" i="13"/>
  <c r="N10" i="13"/>
  <c r="M20" i="5"/>
  <c r="N21" i="13"/>
  <c r="M23" i="5"/>
  <c r="N4" i="13"/>
  <c r="N2" i="13"/>
  <c r="K7" i="5"/>
  <c r="B5" i="13" s="1"/>
  <c r="O5" i="13" s="1"/>
  <c r="M8" i="5"/>
  <c r="N9" i="13"/>
  <c r="K14" i="5"/>
  <c r="B12" i="13" s="1"/>
  <c r="O12" i="13" s="1"/>
  <c r="M16" i="5"/>
  <c r="N17" i="13"/>
  <c r="K22" i="5"/>
  <c r="B20" i="13" s="1"/>
  <c r="O20" i="13" s="1"/>
  <c r="T28" i="5"/>
  <c r="A3" i="3"/>
  <c r="A4" i="3"/>
  <c r="A5" i="3"/>
  <c r="A6" i="3"/>
  <c r="A2" i="3"/>
  <c r="A2" i="17"/>
  <c r="O21" i="5" l="1"/>
  <c r="H19" i="13" s="1"/>
  <c r="G19" i="13"/>
  <c r="O7" i="5"/>
  <c r="H5" i="13" s="1"/>
  <c r="G5" i="13"/>
  <c r="O6" i="5"/>
  <c r="H4" i="13" s="1"/>
  <c r="G4" i="13"/>
  <c r="O20" i="5"/>
  <c r="H18" i="13" s="1"/>
  <c r="G18" i="13"/>
  <c r="O12" i="5"/>
  <c r="H10" i="13" s="1"/>
  <c r="G10" i="13"/>
  <c r="O11" i="5"/>
  <c r="H9" i="13" s="1"/>
  <c r="G9" i="13"/>
  <c r="O8" i="5"/>
  <c r="H6" i="13" s="1"/>
  <c r="G6" i="13"/>
  <c r="O5" i="5"/>
  <c r="H3" i="13" s="1"/>
  <c r="G3" i="13"/>
  <c r="O18" i="5"/>
  <c r="H16" i="13" s="1"/>
  <c r="G16" i="13"/>
  <c r="O4" i="5"/>
  <c r="H2" i="13" s="1"/>
  <c r="G2" i="13"/>
  <c r="O9" i="5"/>
  <c r="H7" i="13" s="1"/>
  <c r="G7" i="13"/>
  <c r="O16" i="5"/>
  <c r="H14" i="13" s="1"/>
  <c r="G14" i="13"/>
  <c r="O14" i="5"/>
  <c r="H12" i="13" s="1"/>
  <c r="G12" i="13"/>
  <c r="O25" i="5"/>
  <c r="H23" i="13" s="1"/>
  <c r="G23" i="13"/>
  <c r="O13" i="5"/>
  <c r="H11" i="13" s="1"/>
  <c r="G11" i="13"/>
  <c r="O17" i="5"/>
  <c r="H15" i="13" s="1"/>
  <c r="G15" i="13"/>
  <c r="O15" i="5"/>
  <c r="H13" i="13" s="1"/>
  <c r="G13" i="13"/>
  <c r="O23" i="5"/>
  <c r="H21" i="13" s="1"/>
  <c r="G21" i="13"/>
  <c r="O10" i="5"/>
  <c r="H8" i="13" s="1"/>
  <c r="G8" i="13"/>
  <c r="O22" i="5"/>
  <c r="H20" i="13" s="1"/>
  <c r="G20" i="13"/>
  <c r="O19" i="5"/>
  <c r="H17" i="13" s="1"/>
  <c r="G17" i="13"/>
  <c r="R29" i="5"/>
  <c r="R27" i="5"/>
  <c r="Q27" i="5"/>
  <c r="Q29" i="5"/>
  <c r="R28" i="5"/>
  <c r="R30" i="5"/>
  <c r="Q30" i="5"/>
  <c r="B5" i="3"/>
  <c r="B4" i="3"/>
  <c r="B3" i="3"/>
  <c r="C2" i="17"/>
  <c r="B2" i="17"/>
  <c r="B2" i="3"/>
  <c r="B6" i="3"/>
  <c r="P3" i="13" l="1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" i="13"/>
  <c r="E3" i="19" l="1"/>
  <c r="E4" i="19"/>
  <c r="E5" i="19"/>
  <c r="E6" i="19"/>
  <c r="E7" i="19"/>
  <c r="E8" i="19"/>
  <c r="E9" i="19"/>
  <c r="E10" i="19"/>
  <c r="E11" i="19"/>
  <c r="E12" i="19"/>
  <c r="E13" i="19"/>
  <c r="E2" i="19"/>
</calcChain>
</file>

<file path=xl/sharedStrings.xml><?xml version="1.0" encoding="utf-8"?>
<sst xmlns="http://schemas.openxmlformats.org/spreadsheetml/2006/main" count="418" uniqueCount="243">
  <si>
    <t>Domain Controller</t>
  </si>
  <si>
    <t>CPU</t>
  </si>
  <si>
    <t>RAM</t>
  </si>
  <si>
    <t>Network</t>
  </si>
  <si>
    <t>ADFS</t>
  </si>
  <si>
    <t>Location</t>
  </si>
  <si>
    <t>ADFS WAP</t>
  </si>
  <si>
    <t>Windows 10 Pro</t>
  </si>
  <si>
    <t>Management Server</t>
  </si>
  <si>
    <t>SIAM</t>
  </si>
  <si>
    <t>Type</t>
  </si>
  <si>
    <t>Config Mgr</t>
  </si>
  <si>
    <t>Orchestrator</t>
  </si>
  <si>
    <t>Service Manager</t>
  </si>
  <si>
    <t>Internal IP</t>
  </si>
  <si>
    <t>Windows 10 Client</t>
  </si>
  <si>
    <t>Root CA</t>
  </si>
  <si>
    <t>Sub CA</t>
  </si>
  <si>
    <t>System Center</t>
  </si>
  <si>
    <t>All</t>
  </si>
  <si>
    <t>Core + System Center</t>
  </si>
  <si>
    <t>Service</t>
  </si>
  <si>
    <t>eucsadcs01</t>
  </si>
  <si>
    <t>Exchange</t>
  </si>
  <si>
    <t>Remedy</t>
  </si>
  <si>
    <t>SharePoint</t>
  </si>
  <si>
    <t>Kinetic</t>
  </si>
  <si>
    <t>Virtual Network</t>
  </si>
  <si>
    <t>eucsadds01</t>
  </si>
  <si>
    <t>Server Name</t>
  </si>
  <si>
    <t>eucs.internal</t>
  </si>
  <si>
    <t>eucsadcs02</t>
  </si>
  <si>
    <t>eucssccm01</t>
  </si>
  <si>
    <t>eucsscor01</t>
  </si>
  <si>
    <t>eucsscsm01</t>
  </si>
  <si>
    <t>useradds01</t>
  </si>
  <si>
    <t>userclient</t>
  </si>
  <si>
    <t>siamadds01</t>
  </si>
  <si>
    <t>siamadfs01</t>
  </si>
  <si>
    <t>siamserv01</t>
  </si>
  <si>
    <t>siamspsv01</t>
  </si>
  <si>
    <t>siamport01</t>
  </si>
  <si>
    <t>Subnet</t>
  </si>
  <si>
    <t>user.internal</t>
  </si>
  <si>
    <t>siam.internal</t>
  </si>
  <si>
    <t>VM Storage Account</t>
  </si>
  <si>
    <t>siamawap01</t>
  </si>
  <si>
    <t>siamsqls01</t>
  </si>
  <si>
    <t>eucssqls0101</t>
  </si>
  <si>
    <t>Shared SQL</t>
  </si>
  <si>
    <t>siamscor01</t>
  </si>
  <si>
    <t>User</t>
  </si>
  <si>
    <t>EUCS Core</t>
  </si>
  <si>
    <t>Resource Group</t>
  </si>
  <si>
    <t>AD Connect</t>
  </si>
  <si>
    <t>VirtualNetwork</t>
  </si>
  <si>
    <t>VMSize</t>
  </si>
  <si>
    <t>IPAddress</t>
  </si>
  <si>
    <t>VMName</t>
  </si>
  <si>
    <t>Address</t>
  </si>
  <si>
    <t>Redundancy</t>
  </si>
  <si>
    <t>Standard_LRS</t>
  </si>
  <si>
    <t>EastUS</t>
  </si>
  <si>
    <t>useradfs01</t>
  </si>
  <si>
    <t>userawap01</t>
  </si>
  <si>
    <t>useraadc01</t>
  </si>
  <si>
    <t>usermail01</t>
  </si>
  <si>
    <t>Standard_B2s</t>
  </si>
  <si>
    <t>Standard_B2ms</t>
  </si>
  <si>
    <t>WindowsServer</t>
  </si>
  <si>
    <t>2016-Datacenter</t>
  </si>
  <si>
    <t>2012-R2-Datacenter</t>
  </si>
  <si>
    <t>Windows Server 2016 Datacenter</t>
  </si>
  <si>
    <t>Windows Server 2016 Datacenter Core</t>
  </si>
  <si>
    <t>Windows 2012 R2 Datacenter</t>
  </si>
  <si>
    <t>SQL2017-WS2016</t>
  </si>
  <si>
    <t>Publisher</t>
  </si>
  <si>
    <t>Offer</t>
  </si>
  <si>
    <t>SKU</t>
  </si>
  <si>
    <t>SQL2012SP4-WS2012R2</t>
  </si>
  <si>
    <t>SQL2014SP2-WS2012R2</t>
  </si>
  <si>
    <t>SQL2016-WS2016</t>
  </si>
  <si>
    <t>MicrosoftSQLServer</t>
  </si>
  <si>
    <t>MicrosoftWindowsServer</t>
  </si>
  <si>
    <t>2016-Datacenter-Core</t>
  </si>
  <si>
    <t>Enterprise</t>
  </si>
  <si>
    <t>Standard</t>
  </si>
  <si>
    <t>RS3-Pro</t>
  </si>
  <si>
    <t>Windows-10</t>
  </si>
  <si>
    <t>MicrosoftWindowsDesktop</t>
  </si>
  <si>
    <t>SharePoint Server 2016</t>
  </si>
  <si>
    <t>SharePoint Server 2013</t>
  </si>
  <si>
    <t>MicrosoftSharePoint</t>
  </si>
  <si>
    <t>MicrosoftSharePointServer</t>
  </si>
  <si>
    <t>ImageName</t>
  </si>
  <si>
    <t>Friendly Name</t>
  </si>
  <si>
    <t>SQL Server 2016 SP1 Std on 2016</t>
  </si>
  <si>
    <t>SQL Server 2016 SP1 Ent on 2016</t>
  </si>
  <si>
    <t>SQL Server 2017 Ent on 2016</t>
  </si>
  <si>
    <t>SQL Server 2017 Std on 2016</t>
  </si>
  <si>
    <t>SQL Server 2014 SP2 Ent on 2012 R2</t>
  </si>
  <si>
    <t>SQL Server 2014 SP2 Std on 2012 R2</t>
  </si>
  <si>
    <t>Build Image</t>
  </si>
  <si>
    <t>Domain</t>
  </si>
  <si>
    <t>Function</t>
  </si>
  <si>
    <t>PublisherName</t>
  </si>
  <si>
    <t>Skus</t>
  </si>
  <si>
    <t>Standard_B1ms</t>
  </si>
  <si>
    <t>WestUS2</t>
  </si>
  <si>
    <t>ResourceGroup</t>
  </si>
  <si>
    <t>VCPUS</t>
  </si>
  <si>
    <t>GB RAM</t>
  </si>
  <si>
    <t>730 Hours</t>
  </si>
  <si>
    <t>Standard_B1s</t>
  </si>
  <si>
    <t>Standard_B4ms</t>
  </si>
  <si>
    <t>Standard_B8ms</t>
  </si>
  <si>
    <t>1hr</t>
  </si>
  <si>
    <t>8hrs</t>
  </si>
  <si>
    <t>65hrs</t>
  </si>
  <si>
    <t>730hrs</t>
  </si>
  <si>
    <t>StorageAccount</t>
  </si>
  <si>
    <t>Storage</t>
  </si>
  <si>
    <t>StorageV2</t>
  </si>
  <si>
    <t>BlobStorage</t>
  </si>
  <si>
    <t>Standard_ZRS</t>
  </si>
  <si>
    <t>Standard_GRS</t>
  </si>
  <si>
    <t>Standard_RAGRS</t>
  </si>
  <si>
    <t>Premium_LRS</t>
  </si>
  <si>
    <t>Premium_ZRS</t>
  </si>
  <si>
    <t>Premium_GRS</t>
  </si>
  <si>
    <t>Premium_RAGRS</t>
  </si>
  <si>
    <t>osDiskSAUri</t>
  </si>
  <si>
    <t>CentralUS</t>
  </si>
  <si>
    <t>WestUS</t>
  </si>
  <si>
    <t>West</t>
  </si>
  <si>
    <t>EastAsia</t>
  </si>
  <si>
    <t>SouthEastAsia</t>
  </si>
  <si>
    <t>EastUS2</t>
  </si>
  <si>
    <t>NorthCentralUS</t>
  </si>
  <si>
    <t>SouthCentralUS</t>
  </si>
  <si>
    <t>NorthEurope</t>
  </si>
  <si>
    <t>WestEurope</t>
  </si>
  <si>
    <t>JapanEast</t>
  </si>
  <si>
    <t>JapanWest</t>
  </si>
  <si>
    <t>BrazilSouth</t>
  </si>
  <si>
    <t>AustraliaSouthEast</t>
  </si>
  <si>
    <t>AustraliaEast</t>
  </si>
  <si>
    <t>WestIndia</t>
  </si>
  <si>
    <t>SouthIndia</t>
  </si>
  <si>
    <t>CentralIndia</t>
  </si>
  <si>
    <t>CanadaCentral</t>
  </si>
  <si>
    <t>CanadaEast</t>
  </si>
  <si>
    <t>UKSouth</t>
  </si>
  <si>
    <t>UKWest</t>
  </si>
  <si>
    <t>KoreaCentral</t>
  </si>
  <si>
    <t>KoreaSouth</t>
  </si>
  <si>
    <t>FranceCentral</t>
  </si>
  <si>
    <t>Hot</t>
  </si>
  <si>
    <t>Cool</t>
  </si>
  <si>
    <t>Archive</t>
  </si>
  <si>
    <t>DomainName</t>
  </si>
  <si>
    <t>Standalone</t>
  </si>
  <si>
    <t>Member Server</t>
  </si>
  <si>
    <t>DNSName</t>
  </si>
  <si>
    <t>DC</t>
  </si>
  <si>
    <t>scu</t>
  </si>
  <si>
    <t>LAN</t>
  </si>
  <si>
    <t>10.1.1.0/24</t>
  </si>
  <si>
    <t>10.1.2.0/24</t>
  </si>
  <si>
    <t>10.1.3.0/24</t>
  </si>
  <si>
    <t>10.1.4.0/24</t>
  </si>
  <si>
    <t>10.1.5.0/24</t>
  </si>
  <si>
    <t>10.1.0.0/16</t>
  </si>
  <si>
    <t>10.1.1.4</t>
  </si>
  <si>
    <t>10.1.1.5</t>
  </si>
  <si>
    <t>10.1.1.6</t>
  </si>
  <si>
    <t>10.1.1.7</t>
  </si>
  <si>
    <t>10.1.1.9</t>
  </si>
  <si>
    <t>10.1.1.10</t>
  </si>
  <si>
    <t>10.1.1.11</t>
  </si>
  <si>
    <t>10.1.2.4</t>
  </si>
  <si>
    <t>10.1.2.5</t>
  </si>
  <si>
    <t>10.1.2.6</t>
  </si>
  <si>
    <t>10.1.2.7</t>
  </si>
  <si>
    <t>10.1.2.8</t>
  </si>
  <si>
    <t>10.1.3.4</t>
  </si>
  <si>
    <t>10.1.4.4</t>
  </si>
  <si>
    <t>10.1.4.5</t>
  </si>
  <si>
    <t>10.1.4.6</t>
  </si>
  <si>
    <t>10.1.4.7</t>
  </si>
  <si>
    <t>10.1.4.8</t>
  </si>
  <si>
    <t>10.1.4.9</t>
  </si>
  <si>
    <t>10.1.4.10</t>
  </si>
  <si>
    <t>10.1.5.4</t>
  </si>
  <si>
    <t>ID</t>
  </si>
  <si>
    <t>cus</t>
  </si>
  <si>
    <t>eas</t>
  </si>
  <si>
    <t>sea</t>
  </si>
  <si>
    <t>eus</t>
  </si>
  <si>
    <t>eu2</t>
  </si>
  <si>
    <t>wus</t>
  </si>
  <si>
    <t>wu2</t>
  </si>
  <si>
    <t>ncu</t>
  </si>
  <si>
    <t>wes</t>
  </si>
  <si>
    <t>neu</t>
  </si>
  <si>
    <t>weu</t>
  </si>
  <si>
    <t>jpe</t>
  </si>
  <si>
    <t>jpw</t>
  </si>
  <si>
    <t>brs</t>
  </si>
  <si>
    <t>ase</t>
  </si>
  <si>
    <t>aue</t>
  </si>
  <si>
    <t>win</t>
  </si>
  <si>
    <t>sin</t>
  </si>
  <si>
    <t>cin</t>
  </si>
  <si>
    <t>cac</t>
  </si>
  <si>
    <t>cae</t>
  </si>
  <si>
    <t>uks</t>
  </si>
  <si>
    <t>ukw</t>
  </si>
  <si>
    <t>kos</t>
  </si>
  <si>
    <t>frc</t>
  </si>
  <si>
    <t>Manual Entry</t>
  </si>
  <si>
    <t>Dropdown List</t>
  </si>
  <si>
    <t>Automatic</t>
  </si>
  <si>
    <t>eucsrdsh01</t>
  </si>
  <si>
    <t>10.1.1.12</t>
  </si>
  <si>
    <t>EUCS + User</t>
  </si>
  <si>
    <t xml:space="preserve"> = Essential for CSV</t>
  </si>
  <si>
    <t xml:space="preserve"> = Informational</t>
  </si>
  <si>
    <t>Key</t>
  </si>
  <si>
    <t>xxx</t>
  </si>
  <si>
    <t>lan1</t>
  </si>
  <si>
    <t>lan2</t>
  </si>
  <si>
    <t>dmz2</t>
  </si>
  <si>
    <t>lan3</t>
  </si>
  <si>
    <t>dmz3</t>
  </si>
  <si>
    <t>Warning</t>
  </si>
  <si>
    <t>Storage Account</t>
  </si>
  <si>
    <t>1. First host IP address cannot be lower than .4</t>
  </si>
  <si>
    <t>2. Ensure all formulas are extended or subtracted to</t>
  </si>
  <si>
    <t>incorperate changes. Including the CSV tabs</t>
  </si>
  <si>
    <t>3. Regarding the above, take special care with subnets and</t>
  </si>
  <si>
    <t>ensure they are all accounted for both above and in CSV tab</t>
  </si>
  <si>
    <t>Env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</si>
</sst>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&quot;£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2" fillId="2" borderId="0" xfId="0" applyFont="1" applyFill="1"/>
    <xf numFmtId="8" fontId="0" fillId="2" borderId="0" xfId="0" applyNumberFormat="1" applyFill="1"/>
    <xf numFmtId="8" fontId="0" fillId="2" borderId="0" xfId="0" applyNumberFormat="1" applyFill="1" applyBorder="1"/>
    <xf numFmtId="164" fontId="2" fillId="2" borderId="0" xfId="0" applyNumberFormat="1" applyFont="1" applyFill="1"/>
    <xf numFmtId="164" fontId="2" fillId="2" borderId="0" xfId="0" applyNumberFormat="1" applyFont="1" applyFill="1" applyBorder="1"/>
    <xf numFmtId="0" fontId="2" fillId="2" borderId="1" xfId="0" applyFont="1" applyFill="1" applyBorder="1"/>
    <xf numFmtId="8" fontId="0" fillId="2" borderId="1" xfId="0" applyNumberFormat="1" applyFill="1" applyBorder="1"/>
    <xf numFmtId="164" fontId="2" fillId="2" borderId="1" xfId="0" applyNumberFormat="1" applyFont="1" applyFill="1" applyBorder="1"/>
    <xf numFmtId="0" fontId="0" fillId="0" borderId="0" xfId="0" applyNumberFormat="1"/>
    <xf numFmtId="0" fontId="0" fillId="0" borderId="0" xfId="0" applyNumberFormat="1" applyFill="1"/>
    <xf numFmtId="0" fontId="2" fillId="0" borderId="0" xfId="0" applyNumberFormat="1" applyFont="1" applyFill="1" applyAlignment="1"/>
    <xf numFmtId="0" fontId="1" fillId="0" borderId="0" xfId="0" applyNumberFormat="1" applyFont="1" applyFill="1"/>
    <xf numFmtId="0" fontId="2" fillId="0" borderId="0" xfId="0" applyNumberFormat="1" applyFont="1" applyFill="1"/>
    <xf numFmtId="0" fontId="1" fillId="2" borderId="2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3" fillId="3" borderId="0" xfId="0" applyFont="1" applyFill="1" applyBorder="1"/>
    <xf numFmtId="0" fontId="3" fillId="4" borderId="0" xfId="0" applyFont="1" applyFill="1"/>
    <xf numFmtId="0" fontId="3" fillId="4" borderId="1" xfId="0" applyFont="1" applyFill="1" applyBorder="1"/>
    <xf numFmtId="0" fontId="5" fillId="2" borderId="0" xfId="0" applyFont="1" applyFill="1"/>
    <xf numFmtId="0" fontId="5" fillId="2" borderId="1" xfId="0" applyFont="1" applyFill="1" applyBorder="1"/>
    <xf numFmtId="0" fontId="0" fillId="2" borderId="0" xfId="0" applyFill="1" applyBorder="1" applyAlignment="1"/>
    <xf numFmtId="0" fontId="3" fillId="4" borderId="3" xfId="0" applyFont="1" applyFill="1" applyBorder="1"/>
    <xf numFmtId="0" fontId="0" fillId="2" borderId="4" xfId="0" applyFill="1" applyBorder="1" applyAlignment="1"/>
    <xf numFmtId="0" fontId="3" fillId="5" borderId="3" xfId="0" applyFont="1" applyFill="1" applyBorder="1"/>
    <xf numFmtId="0" fontId="5" fillId="2" borderId="3" xfId="0" applyFont="1" applyFill="1" applyBorder="1"/>
    <xf numFmtId="0" fontId="0" fillId="2" borderId="5" xfId="0" applyFill="1" applyBorder="1"/>
    <xf numFmtId="0" fontId="0" fillId="2" borderId="1" xfId="0" applyFill="1" applyBorder="1" applyAlignment="1"/>
    <xf numFmtId="0" fontId="0" fillId="2" borderId="6" xfId="0" applyFill="1" applyBorder="1" applyAlignment="1"/>
    <xf numFmtId="0" fontId="3" fillId="3" borderId="3" xfId="0" applyFont="1" applyFill="1" applyBorder="1"/>
    <xf numFmtId="0" fontId="5" fillId="2" borderId="0" xfId="0" applyNumberFormat="1" applyFont="1" applyFill="1"/>
    <xf numFmtId="0" fontId="5" fillId="2" borderId="0" xfId="0" applyNumberFormat="1" applyFont="1" applyFill="1" applyBorder="1"/>
    <xf numFmtId="0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1" fillId="7" borderId="0" xfId="0" applyFont="1" applyFill="1" applyBorder="1"/>
    <xf numFmtId="0" fontId="4" fillId="7" borderId="0" xfId="0" applyFont="1" applyFill="1" applyBorder="1"/>
    <xf numFmtId="0" fontId="0" fillId="7" borderId="0" xfId="0" applyFill="1"/>
    <xf numFmtId="0" fontId="0" fillId="2" borderId="0" xfId="0" applyFill="1" applyBorder="1"/>
    <xf numFmtId="0" fontId="0" fillId="7" borderId="0" xfId="0" applyFill="1" applyBorder="1"/>
    <xf numFmtId="0" fontId="3" fillId="3" borderId="8" xfId="0" applyFont="1" applyFill="1" applyBorder="1"/>
    <xf numFmtId="0" fontId="3" fillId="4" borderId="8" xfId="0" applyFont="1" applyFill="1" applyBorder="1"/>
    <xf numFmtId="0" fontId="0" fillId="2" borderId="8" xfId="0" applyFill="1" applyBorder="1"/>
    <xf numFmtId="0" fontId="2" fillId="2" borderId="0" xfId="0" applyFont="1" applyFill="1" applyBorder="1"/>
    <xf numFmtId="0" fontId="0" fillId="2" borderId="0" xfId="0" applyFill="1"/>
    <xf numFmtId="8" fontId="0" fillId="2" borderId="0" xfId="0" applyNumberFormat="1" applyFont="1" applyFill="1" applyBorder="1"/>
    <xf numFmtId="0" fontId="0" fillId="2" borderId="1" xfId="0" applyFill="1" applyBorder="1"/>
    <xf numFmtId="8" fontId="0" fillId="2" borderId="1" xfId="0" applyNumberFormat="1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6" fillId="6" borderId="8" xfId="0" applyFont="1" applyFill="1" applyBorder="1"/>
    <xf numFmtId="0" fontId="6" fillId="6" borderId="0" xfId="0" applyFont="1" applyFill="1" applyBorder="1"/>
    <xf numFmtId="0" fontId="3" fillId="8" borderId="0" xfId="0" applyFont="1" applyFill="1"/>
    <xf numFmtId="0" fontId="3" fillId="8" borderId="1" xfId="0" applyFont="1" applyFill="1" applyBorder="1"/>
    <xf numFmtId="0" fontId="3" fillId="8" borderId="0" xfId="0" applyFont="1" applyFill="1" applyBorder="1"/>
    <xf numFmtId="0" fontId="3" fillId="0" borderId="0" xfId="0" applyNumberFormat="1" applyFont="1" applyFill="1"/>
    <xf numFmtId="0" fontId="3" fillId="3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3" fillId="4" borderId="0" xfId="0" applyFont="1" applyFill="1" applyBorder="1"/>
    <xf numFmtId="0" fontId="5" fillId="2" borderId="0" xfId="0" applyFont="1" applyFill="1" applyBorder="1"/>
    <xf numFmtId="0" fontId="6" fillId="6" borderId="0" xfId="0" applyFont="1" applyFill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E9E9"/>
      <color rgb="FFFFF4D1"/>
      <color rgb="FFF0FFE9"/>
      <color rgb="FFECF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F4-C86F-884C-93A8-282B16581B38}">
  <sheetPr>
    <tabColor theme="9"/>
  </sheetPr>
  <dimension ref="A1:U41"/>
  <sheetViews>
    <sheetView tabSelected="1" zoomScale="111" zoomScaleNormal="111" workbookViewId="0">
      <selection activeCell="A2" sqref="A2"/>
    </sheetView>
  </sheetViews>
  <sheetFormatPr baseColWidth="10" defaultColWidth="15.5" defaultRowHeight="16" x14ac:dyDescent="0.2"/>
  <cols>
    <col min="1" max="1" width="13.83203125" style="43" customWidth="1"/>
    <col min="2" max="2" width="16" style="43" bestFit="1" customWidth="1"/>
    <col min="3" max="3" width="12" style="43" bestFit="1" customWidth="1"/>
    <col min="4" max="4" width="18" style="43" bestFit="1" customWidth="1"/>
    <col min="5" max="5" width="13" style="43" bestFit="1" customWidth="1"/>
    <col min="6" max="6" width="16.5" style="43" bestFit="1" customWidth="1"/>
    <col min="7" max="8" width="5.5" style="43" customWidth="1"/>
    <col min="9" max="9" width="31.33203125" style="43" bestFit="1" customWidth="1"/>
    <col min="10" max="10" width="16.5" style="43" bestFit="1" customWidth="1"/>
    <col min="11" max="11" width="14.1640625" style="43" bestFit="1" customWidth="1"/>
    <col min="12" max="12" width="18" style="43" bestFit="1" customWidth="1"/>
    <col min="13" max="13" width="14.5" style="43" bestFit="1" customWidth="1"/>
    <col min="14" max="14" width="6" style="43" customWidth="1"/>
    <col min="15" max="15" width="18" style="43" customWidth="1"/>
    <col min="16" max="16" width="9.5" style="43" bestFit="1" customWidth="1"/>
    <col min="17" max="20" width="9.83203125" style="43" customWidth="1"/>
    <col min="21" max="21" width="9.83203125" style="43" bestFit="1" customWidth="1"/>
    <col min="22" max="22" width="4.83203125" style="43" customWidth="1"/>
    <col min="23" max="25" width="10.1640625" style="43" customWidth="1"/>
    <col min="26" max="26" width="8.33203125" style="43" bestFit="1" customWidth="1"/>
    <col min="27" max="16384" width="15.5" style="43"/>
  </cols>
  <sheetData>
    <row r="1" spans="1:21" x14ac:dyDescent="0.2">
      <c r="A1" s="56" t="s">
        <v>242</v>
      </c>
      <c r="B1" s="46" t="s">
        <v>229</v>
      </c>
      <c r="C1" s="56" t="s">
        <v>5</v>
      </c>
      <c r="D1" s="47" t="s">
        <v>132</v>
      </c>
      <c r="E1" s="56" t="s">
        <v>194</v>
      </c>
      <c r="F1" s="48" t="str">
        <f>VLOOKUP(D1,Locations!A:B,2,FALSE)</f>
        <v>cus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2">
      <c r="A2" s="41"/>
      <c r="B2" s="42"/>
      <c r="C2" s="41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1:21" x14ac:dyDescent="0.2">
      <c r="A3" s="57" t="s">
        <v>29</v>
      </c>
      <c r="B3" s="57" t="s">
        <v>10</v>
      </c>
      <c r="C3" s="57" t="s">
        <v>103</v>
      </c>
      <c r="D3" s="57" t="s">
        <v>104</v>
      </c>
      <c r="E3" s="57" t="s">
        <v>21</v>
      </c>
      <c r="F3" s="57" t="s">
        <v>10</v>
      </c>
      <c r="G3" s="57" t="s">
        <v>1</v>
      </c>
      <c r="H3" s="57" t="s">
        <v>2</v>
      </c>
      <c r="I3" s="57" t="s">
        <v>102</v>
      </c>
      <c r="J3" s="57" t="s">
        <v>5</v>
      </c>
      <c r="K3" s="57" t="s">
        <v>53</v>
      </c>
      <c r="L3" s="57" t="s">
        <v>45</v>
      </c>
      <c r="M3" s="57" t="s">
        <v>27</v>
      </c>
      <c r="N3" s="57" t="s">
        <v>166</v>
      </c>
      <c r="O3" s="57" t="s">
        <v>42</v>
      </c>
      <c r="P3" s="57" t="s">
        <v>14</v>
      </c>
      <c r="Q3" s="57" t="s">
        <v>116</v>
      </c>
      <c r="R3" s="57" t="s">
        <v>117</v>
      </c>
      <c r="S3" s="57" t="s">
        <v>118</v>
      </c>
      <c r="T3" s="57" t="s">
        <v>119</v>
      </c>
      <c r="U3" s="45"/>
    </row>
    <row r="4" spans="1:21" x14ac:dyDescent="0.2">
      <c r="A4" s="19" t="s">
        <v>28</v>
      </c>
      <c r="B4" s="22" t="s">
        <v>0</v>
      </c>
      <c r="C4" s="19" t="s">
        <v>30</v>
      </c>
      <c r="D4" s="58" t="s">
        <v>0</v>
      </c>
      <c r="E4" s="58" t="s">
        <v>52</v>
      </c>
      <c r="F4" s="22" t="s">
        <v>67</v>
      </c>
      <c r="G4" s="5">
        <f>VLOOKUP(F4,MachineTypes!$A$1:$D$7,2,FALSE)</f>
        <v>2</v>
      </c>
      <c r="H4" s="5">
        <f>VLOOKUP(F4,MachineTypes!$A$1:$D$7,3,FALSE)</f>
        <v>4</v>
      </c>
      <c r="I4" s="22" t="s">
        <v>74</v>
      </c>
      <c r="J4" s="24" t="str">
        <f>$D$1</f>
        <v>CentralUS</v>
      </c>
      <c r="K4" s="24" t="str">
        <f>CONCATENATE($B$1,"-",$F$1)</f>
        <v>xxx-cus</v>
      </c>
      <c r="L4" s="24" t="str">
        <f>$L$28</f>
        <v>xxxcusvmstore</v>
      </c>
      <c r="M4" s="24" t="str">
        <f>$J$28</f>
        <v>xxx-cus-vnet</v>
      </c>
      <c r="N4" s="19" t="s">
        <v>230</v>
      </c>
      <c r="O4" s="24" t="str">
        <f>CONCATENATE(M4,"-",N4)</f>
        <v>xxx-cus-vnet-lan1</v>
      </c>
      <c r="P4" s="19" t="s">
        <v>173</v>
      </c>
      <c r="Q4" s="6">
        <f>$T4/730</f>
        <v>4.9369863013698626E-2</v>
      </c>
      <c r="R4" s="6">
        <f>$T4/730*8</f>
        <v>0.394958904109589</v>
      </c>
      <c r="S4" s="6">
        <f>$T4/730*65</f>
        <v>3.2090410958904108</v>
      </c>
      <c r="T4" s="8">
        <f>VLOOKUP(F4,MachineTypes!$A$1:$D$7,4,FALSE)</f>
        <v>36.04</v>
      </c>
    </row>
    <row r="5" spans="1:21" x14ac:dyDescent="0.2">
      <c r="A5" s="19" t="s">
        <v>22</v>
      </c>
      <c r="B5" s="22" t="s">
        <v>161</v>
      </c>
      <c r="C5" s="19"/>
      <c r="D5" s="58" t="s">
        <v>16</v>
      </c>
      <c r="E5" s="58" t="s">
        <v>52</v>
      </c>
      <c r="F5" s="22" t="s">
        <v>67</v>
      </c>
      <c r="G5" s="5">
        <f>VLOOKUP(F5,MachineTypes!$A$1:$D$7,2,FALSE)</f>
        <v>2</v>
      </c>
      <c r="H5" s="5">
        <f>VLOOKUP(F5,MachineTypes!$A$1:$D$7,3,FALSE)</f>
        <v>4</v>
      </c>
      <c r="I5" s="22" t="s">
        <v>74</v>
      </c>
      <c r="J5" s="24" t="str">
        <f t="shared" ref="J5:J25" si="0">$D$1</f>
        <v>CentralUS</v>
      </c>
      <c r="K5" s="24" t="str">
        <f t="shared" ref="K5:K25" si="1">CONCATENATE($B$1,"-",$F$1)</f>
        <v>xxx-cus</v>
      </c>
      <c r="L5" s="24" t="str">
        <f t="shared" ref="L5:L25" si="2">$L$28</f>
        <v>xxxcusvmstore</v>
      </c>
      <c r="M5" s="24" t="str">
        <f t="shared" ref="M5:M25" si="3">CONCATENATE($B$1,"-",$F$1,"-vnet")</f>
        <v>xxx-cus-vnet</v>
      </c>
      <c r="N5" s="19" t="s">
        <v>230</v>
      </c>
      <c r="O5" s="24" t="str">
        <f t="shared" ref="O5:O25" si="4">CONCATENATE(M5,"-",N5)</f>
        <v>xxx-cus-vnet-lan1</v>
      </c>
      <c r="P5" s="19" t="s">
        <v>174</v>
      </c>
      <c r="Q5" s="6">
        <f t="shared" ref="Q5:Q25" si="5">$T5/730</f>
        <v>4.9369863013698626E-2</v>
      </c>
      <c r="R5" s="6">
        <f t="shared" ref="R5:R25" si="6">$T5/730*8</f>
        <v>0.394958904109589</v>
      </c>
      <c r="S5" s="6">
        <f t="shared" ref="S5:S25" si="7">$T5/730*65</f>
        <v>3.2090410958904108</v>
      </c>
      <c r="T5" s="8">
        <f>VLOOKUP(F5,MachineTypes!$A$1:$D$7,4,FALSE)</f>
        <v>36.04</v>
      </c>
    </row>
    <row r="6" spans="1:21" x14ac:dyDescent="0.2">
      <c r="A6" s="19" t="s">
        <v>31</v>
      </c>
      <c r="B6" s="22" t="s">
        <v>162</v>
      </c>
      <c r="C6" s="19" t="s">
        <v>30</v>
      </c>
      <c r="D6" s="58" t="s">
        <v>17</v>
      </c>
      <c r="E6" s="58" t="s">
        <v>52</v>
      </c>
      <c r="F6" s="22" t="s">
        <v>67</v>
      </c>
      <c r="G6" s="5">
        <f>VLOOKUP(F6,MachineTypes!$A$1:$D$7,2,FALSE)</f>
        <v>2</v>
      </c>
      <c r="H6" s="5">
        <f>VLOOKUP(F6,MachineTypes!$A$1:$D$7,3,FALSE)</f>
        <v>4</v>
      </c>
      <c r="I6" s="22" t="s">
        <v>74</v>
      </c>
      <c r="J6" s="24" t="str">
        <f t="shared" si="0"/>
        <v>CentralUS</v>
      </c>
      <c r="K6" s="24" t="str">
        <f t="shared" si="1"/>
        <v>xxx-cus</v>
      </c>
      <c r="L6" s="24" t="str">
        <f t="shared" si="2"/>
        <v>xxxcusvmstore</v>
      </c>
      <c r="M6" s="24" t="str">
        <f t="shared" si="3"/>
        <v>xxx-cus-vnet</v>
      </c>
      <c r="N6" s="19" t="s">
        <v>230</v>
      </c>
      <c r="O6" s="24" t="str">
        <f t="shared" si="4"/>
        <v>xxx-cus-vnet-lan1</v>
      </c>
      <c r="P6" s="19" t="s">
        <v>175</v>
      </c>
      <c r="Q6" s="6">
        <f t="shared" si="5"/>
        <v>4.9369863013698626E-2</v>
      </c>
      <c r="R6" s="6">
        <f t="shared" si="6"/>
        <v>0.394958904109589</v>
      </c>
      <c r="S6" s="6">
        <f t="shared" si="7"/>
        <v>3.2090410958904108</v>
      </c>
      <c r="T6" s="8">
        <f>VLOOKUP(F6,MachineTypes!$A$1:$D$7,4,FALSE)</f>
        <v>36.04</v>
      </c>
    </row>
    <row r="7" spans="1:21" x14ac:dyDescent="0.2">
      <c r="A7" s="19" t="s">
        <v>223</v>
      </c>
      <c r="B7" s="22" t="s">
        <v>162</v>
      </c>
      <c r="C7" s="19" t="s">
        <v>30</v>
      </c>
      <c r="D7" s="58" t="s">
        <v>8</v>
      </c>
      <c r="E7" s="58" t="s">
        <v>52</v>
      </c>
      <c r="F7" s="22" t="s">
        <v>67</v>
      </c>
      <c r="G7" s="5">
        <f>VLOOKUP(F7,MachineTypes!$A$1:$D$7,2,FALSE)</f>
        <v>2</v>
      </c>
      <c r="H7" s="5">
        <f>VLOOKUP(F7,MachineTypes!$A$1:$D$7,3,FALSE)</f>
        <v>4</v>
      </c>
      <c r="I7" s="22" t="s">
        <v>74</v>
      </c>
      <c r="J7" s="24" t="str">
        <f t="shared" si="0"/>
        <v>CentralUS</v>
      </c>
      <c r="K7" s="24" t="str">
        <f t="shared" si="1"/>
        <v>xxx-cus</v>
      </c>
      <c r="L7" s="24" t="str">
        <f t="shared" si="2"/>
        <v>xxxcusvmstore</v>
      </c>
      <c r="M7" s="24" t="str">
        <f t="shared" si="3"/>
        <v>xxx-cus-vnet</v>
      </c>
      <c r="N7" s="19" t="s">
        <v>230</v>
      </c>
      <c r="O7" s="24" t="str">
        <f t="shared" si="4"/>
        <v>xxx-cus-vnet-lan1</v>
      </c>
      <c r="P7" s="19" t="s">
        <v>176</v>
      </c>
      <c r="Q7" s="7">
        <f t="shared" si="5"/>
        <v>4.9369863013698626E-2</v>
      </c>
      <c r="R7" s="7">
        <f t="shared" si="6"/>
        <v>0.394958904109589</v>
      </c>
      <c r="S7" s="7">
        <f t="shared" si="7"/>
        <v>3.2090410958904108</v>
      </c>
      <c r="T7" s="9">
        <f>VLOOKUP(F7,MachineTypes!$A$1:$D$7,4,FALSE)</f>
        <v>36.04</v>
      </c>
    </row>
    <row r="8" spans="1:21" x14ac:dyDescent="0.2">
      <c r="A8" s="19" t="s">
        <v>48</v>
      </c>
      <c r="B8" s="22" t="s">
        <v>162</v>
      </c>
      <c r="C8" s="19" t="s">
        <v>30</v>
      </c>
      <c r="D8" s="58" t="s">
        <v>49</v>
      </c>
      <c r="E8" s="58" t="s">
        <v>18</v>
      </c>
      <c r="F8" s="22" t="s">
        <v>68</v>
      </c>
      <c r="G8" s="5">
        <f>VLOOKUP(F8,MachineTypes!$A$1:$D$7,2,FALSE)</f>
        <v>2</v>
      </c>
      <c r="H8" s="5">
        <f>VLOOKUP(F8,MachineTypes!$A$1:$D$7,3,FALSE)</f>
        <v>8</v>
      </c>
      <c r="I8" s="22" t="s">
        <v>101</v>
      </c>
      <c r="J8" s="24" t="str">
        <f t="shared" si="0"/>
        <v>CentralUS</v>
      </c>
      <c r="K8" s="24" t="str">
        <f t="shared" si="1"/>
        <v>xxx-cus</v>
      </c>
      <c r="L8" s="24" t="str">
        <f t="shared" si="2"/>
        <v>xxxcusvmstore</v>
      </c>
      <c r="M8" s="24" t="str">
        <f t="shared" si="3"/>
        <v>xxx-cus-vnet</v>
      </c>
      <c r="N8" s="19" t="s">
        <v>230</v>
      </c>
      <c r="O8" s="24" t="str">
        <f t="shared" si="4"/>
        <v>xxx-cus-vnet-lan1</v>
      </c>
      <c r="P8" s="19" t="s">
        <v>177</v>
      </c>
      <c r="Q8" s="6">
        <f t="shared" si="5"/>
        <v>9.2671232876712334E-2</v>
      </c>
      <c r="R8" s="6">
        <f t="shared" si="6"/>
        <v>0.74136986301369867</v>
      </c>
      <c r="S8" s="6">
        <f t="shared" si="7"/>
        <v>6.0236301369863021</v>
      </c>
      <c r="T8" s="8">
        <f>VLOOKUP(F8,MachineTypes!$A$1:$D$7,4,FALSE)</f>
        <v>67.650000000000006</v>
      </c>
    </row>
    <row r="9" spans="1:21" x14ac:dyDescent="0.2">
      <c r="A9" s="19" t="s">
        <v>32</v>
      </c>
      <c r="B9" s="22" t="s">
        <v>162</v>
      </c>
      <c r="C9" s="19" t="s">
        <v>30</v>
      </c>
      <c r="D9" s="58" t="s">
        <v>11</v>
      </c>
      <c r="E9" s="58" t="s">
        <v>18</v>
      </c>
      <c r="F9" s="22" t="s">
        <v>68</v>
      </c>
      <c r="G9" s="5">
        <f>VLOOKUP(F9,MachineTypes!$A$1:$D$7,2,FALSE)</f>
        <v>2</v>
      </c>
      <c r="H9" s="5">
        <f>VLOOKUP(F9,MachineTypes!$A$1:$D$7,3,FALSE)</f>
        <v>8</v>
      </c>
      <c r="I9" s="22" t="s">
        <v>74</v>
      </c>
      <c r="J9" s="24" t="str">
        <f t="shared" si="0"/>
        <v>CentralUS</v>
      </c>
      <c r="K9" s="24" t="str">
        <f t="shared" si="1"/>
        <v>xxx-cus</v>
      </c>
      <c r="L9" s="24" t="str">
        <f t="shared" si="2"/>
        <v>xxxcusvmstore</v>
      </c>
      <c r="M9" s="24" t="str">
        <f t="shared" si="3"/>
        <v>xxx-cus-vnet</v>
      </c>
      <c r="N9" s="19" t="s">
        <v>230</v>
      </c>
      <c r="O9" s="24" t="str">
        <f t="shared" si="4"/>
        <v>xxx-cus-vnet-lan1</v>
      </c>
      <c r="P9" s="19" t="s">
        <v>178</v>
      </c>
      <c r="Q9" s="6">
        <f t="shared" si="5"/>
        <v>9.2671232876712334E-2</v>
      </c>
      <c r="R9" s="6">
        <f t="shared" si="6"/>
        <v>0.74136986301369867</v>
      </c>
      <c r="S9" s="6">
        <f t="shared" si="7"/>
        <v>6.0236301369863021</v>
      </c>
      <c r="T9" s="8">
        <f>VLOOKUP(F9,MachineTypes!$A$1:$D$7,4,FALSE)</f>
        <v>67.650000000000006</v>
      </c>
    </row>
    <row r="10" spans="1:21" x14ac:dyDescent="0.2">
      <c r="A10" s="19" t="s">
        <v>33</v>
      </c>
      <c r="B10" s="22" t="s">
        <v>162</v>
      </c>
      <c r="C10" s="19" t="s">
        <v>30</v>
      </c>
      <c r="D10" s="58" t="s">
        <v>12</v>
      </c>
      <c r="E10" s="58" t="s">
        <v>18</v>
      </c>
      <c r="F10" s="22" t="s">
        <v>68</v>
      </c>
      <c r="G10" s="5">
        <f>VLOOKUP(F10,MachineTypes!$A$1:$D$7,2,FALSE)</f>
        <v>2</v>
      </c>
      <c r="H10" s="5">
        <f>VLOOKUP(F10,MachineTypes!$A$1:$D$7,3,FALSE)</f>
        <v>8</v>
      </c>
      <c r="I10" s="22" t="s">
        <v>74</v>
      </c>
      <c r="J10" s="24" t="str">
        <f t="shared" si="0"/>
        <v>CentralUS</v>
      </c>
      <c r="K10" s="24" t="str">
        <f t="shared" si="1"/>
        <v>xxx-cus</v>
      </c>
      <c r="L10" s="24" t="str">
        <f t="shared" si="2"/>
        <v>xxxcusvmstore</v>
      </c>
      <c r="M10" s="24" t="str">
        <f t="shared" si="3"/>
        <v>xxx-cus-vnet</v>
      </c>
      <c r="N10" s="19" t="s">
        <v>230</v>
      </c>
      <c r="O10" s="24" t="str">
        <f t="shared" si="4"/>
        <v>xxx-cus-vnet-lan1</v>
      </c>
      <c r="P10" s="19" t="s">
        <v>179</v>
      </c>
      <c r="Q10" s="6">
        <f t="shared" si="5"/>
        <v>9.2671232876712334E-2</v>
      </c>
      <c r="R10" s="6">
        <f t="shared" si="6"/>
        <v>0.74136986301369867</v>
      </c>
      <c r="S10" s="6">
        <f t="shared" si="7"/>
        <v>6.0236301369863021</v>
      </c>
      <c r="T10" s="8">
        <f>VLOOKUP(F10,MachineTypes!$A$1:$D$7,4,FALSE)</f>
        <v>67.650000000000006</v>
      </c>
    </row>
    <row r="11" spans="1:21" x14ac:dyDescent="0.2">
      <c r="A11" s="21" t="s">
        <v>34</v>
      </c>
      <c r="B11" s="67" t="s">
        <v>162</v>
      </c>
      <c r="C11" s="21" t="s">
        <v>30</v>
      </c>
      <c r="D11" s="60" t="s">
        <v>13</v>
      </c>
      <c r="E11" s="60" t="s">
        <v>18</v>
      </c>
      <c r="F11" s="67" t="s">
        <v>68</v>
      </c>
      <c r="G11" s="49">
        <f>VLOOKUP(F11,MachineTypes!$A$1:$D$7,2,FALSE)</f>
        <v>2</v>
      </c>
      <c r="H11" s="49">
        <f>VLOOKUP(F11,MachineTypes!$A$1:$D$7,3,FALSE)</f>
        <v>8</v>
      </c>
      <c r="I11" s="67" t="s">
        <v>74</v>
      </c>
      <c r="J11" s="68" t="str">
        <f t="shared" si="0"/>
        <v>CentralUS</v>
      </c>
      <c r="K11" s="68" t="str">
        <f t="shared" si="1"/>
        <v>xxx-cus</v>
      </c>
      <c r="L11" s="68" t="str">
        <f t="shared" si="2"/>
        <v>xxxcusvmstore</v>
      </c>
      <c r="M11" s="68" t="str">
        <f t="shared" si="3"/>
        <v>xxx-cus-vnet</v>
      </c>
      <c r="N11" s="21" t="s">
        <v>230</v>
      </c>
      <c r="O11" s="68" t="str">
        <f t="shared" si="4"/>
        <v>xxx-cus-vnet-lan1</v>
      </c>
      <c r="P11" s="21" t="s">
        <v>224</v>
      </c>
      <c r="Q11" s="7">
        <f t="shared" si="5"/>
        <v>9.2671232876712334E-2</v>
      </c>
      <c r="R11" s="7">
        <f t="shared" si="6"/>
        <v>0.74136986301369867</v>
      </c>
      <c r="S11" s="7">
        <f t="shared" si="7"/>
        <v>6.0236301369863021</v>
      </c>
      <c r="T11" s="9">
        <f>VLOOKUP(F11,MachineTypes!$A$1:$D$7,4,FALSE)</f>
        <v>67.650000000000006</v>
      </c>
    </row>
    <row r="12" spans="1:21" x14ac:dyDescent="0.2">
      <c r="A12" s="21" t="s">
        <v>35</v>
      </c>
      <c r="B12" s="67" t="s">
        <v>0</v>
      </c>
      <c r="C12" s="21" t="s">
        <v>43</v>
      </c>
      <c r="D12" s="60" t="s">
        <v>0</v>
      </c>
      <c r="E12" s="60" t="s">
        <v>51</v>
      </c>
      <c r="F12" s="67" t="s">
        <v>67</v>
      </c>
      <c r="G12" s="49">
        <f>VLOOKUP(F12,MachineTypes!$A$1:$D$7,2,FALSE)</f>
        <v>2</v>
      </c>
      <c r="H12" s="49">
        <f>VLOOKUP(F12,MachineTypes!$A$1:$D$7,3,FALSE)</f>
        <v>4</v>
      </c>
      <c r="I12" s="67" t="s">
        <v>74</v>
      </c>
      <c r="J12" s="68" t="str">
        <f t="shared" si="0"/>
        <v>CentralUS</v>
      </c>
      <c r="K12" s="68" t="str">
        <f t="shared" si="1"/>
        <v>xxx-cus</v>
      </c>
      <c r="L12" s="68" t="str">
        <f t="shared" si="2"/>
        <v>xxxcusvmstore</v>
      </c>
      <c r="M12" s="68" t="str">
        <f t="shared" si="3"/>
        <v>xxx-cus-vnet</v>
      </c>
      <c r="N12" s="21" t="s">
        <v>231</v>
      </c>
      <c r="O12" s="68" t="str">
        <f t="shared" si="4"/>
        <v>xxx-cus-vnet-lan2</v>
      </c>
      <c r="P12" s="21" t="s">
        <v>180</v>
      </c>
      <c r="Q12" s="7">
        <f t="shared" si="5"/>
        <v>4.9369863013698626E-2</v>
      </c>
      <c r="R12" s="7">
        <f t="shared" si="6"/>
        <v>0.394958904109589</v>
      </c>
      <c r="S12" s="7">
        <f t="shared" si="7"/>
        <v>3.2090410958904108</v>
      </c>
      <c r="T12" s="9">
        <f>VLOOKUP(F12,MachineTypes!$A$1:$D$7,4,FALSE)</f>
        <v>36.04</v>
      </c>
    </row>
    <row r="13" spans="1:21" x14ac:dyDescent="0.2">
      <c r="A13" s="21" t="s">
        <v>66</v>
      </c>
      <c r="B13" s="67" t="s">
        <v>162</v>
      </c>
      <c r="C13" s="21" t="s">
        <v>43</v>
      </c>
      <c r="D13" s="60" t="s">
        <v>23</v>
      </c>
      <c r="E13" s="60" t="s">
        <v>51</v>
      </c>
      <c r="F13" s="67" t="s">
        <v>67</v>
      </c>
      <c r="G13" s="49">
        <f>VLOOKUP(F13,MachineTypes!$A$1:$D$7,2,FALSE)</f>
        <v>2</v>
      </c>
      <c r="H13" s="49">
        <f>VLOOKUP(F13,MachineTypes!$A$1:$D$7,3,FALSE)</f>
        <v>4</v>
      </c>
      <c r="I13" s="67" t="s">
        <v>74</v>
      </c>
      <c r="J13" s="68" t="str">
        <f t="shared" si="0"/>
        <v>CentralUS</v>
      </c>
      <c r="K13" s="68" t="str">
        <f t="shared" si="1"/>
        <v>xxx-cus</v>
      </c>
      <c r="L13" s="68" t="str">
        <f t="shared" si="2"/>
        <v>xxxcusvmstore</v>
      </c>
      <c r="M13" s="68" t="str">
        <f t="shared" si="3"/>
        <v>xxx-cus-vnet</v>
      </c>
      <c r="N13" s="21" t="s">
        <v>231</v>
      </c>
      <c r="O13" s="68" t="str">
        <f t="shared" si="4"/>
        <v>xxx-cus-vnet-lan2</v>
      </c>
      <c r="P13" s="21" t="s">
        <v>181</v>
      </c>
      <c r="Q13" s="7">
        <f t="shared" si="5"/>
        <v>4.9369863013698626E-2</v>
      </c>
      <c r="R13" s="7">
        <f t="shared" si="6"/>
        <v>0.394958904109589</v>
      </c>
      <c r="S13" s="7">
        <f t="shared" si="7"/>
        <v>3.2090410958904108</v>
      </c>
      <c r="T13" s="9">
        <f>VLOOKUP(F13,MachineTypes!$A$1:$D$7,4,FALSE)</f>
        <v>36.04</v>
      </c>
    </row>
    <row r="14" spans="1:21" x14ac:dyDescent="0.2">
      <c r="A14" s="21" t="s">
        <v>65</v>
      </c>
      <c r="B14" s="67" t="s">
        <v>162</v>
      </c>
      <c r="C14" s="21" t="s">
        <v>43</v>
      </c>
      <c r="D14" s="60" t="s">
        <v>54</v>
      </c>
      <c r="E14" s="60" t="s">
        <v>51</v>
      </c>
      <c r="F14" s="67" t="s">
        <v>67</v>
      </c>
      <c r="G14" s="49">
        <f>VLOOKUP(F14,MachineTypes!$A$1:$D$7,2,FALSE)</f>
        <v>2</v>
      </c>
      <c r="H14" s="49">
        <f>VLOOKUP(F14,MachineTypes!$A$1:$D$7,3,FALSE)</f>
        <v>4</v>
      </c>
      <c r="I14" s="67" t="s">
        <v>74</v>
      </c>
      <c r="J14" s="68" t="str">
        <f t="shared" si="0"/>
        <v>CentralUS</v>
      </c>
      <c r="K14" s="68" t="str">
        <f t="shared" si="1"/>
        <v>xxx-cus</v>
      </c>
      <c r="L14" s="68" t="str">
        <f t="shared" si="2"/>
        <v>xxxcusvmstore</v>
      </c>
      <c r="M14" s="68" t="str">
        <f t="shared" si="3"/>
        <v>xxx-cus-vnet</v>
      </c>
      <c r="N14" s="21" t="s">
        <v>231</v>
      </c>
      <c r="O14" s="68" t="str">
        <f t="shared" si="4"/>
        <v>xxx-cus-vnet-lan2</v>
      </c>
      <c r="P14" s="21" t="s">
        <v>182</v>
      </c>
      <c r="Q14" s="7">
        <f t="shared" si="5"/>
        <v>4.9369863013698626E-2</v>
      </c>
      <c r="R14" s="7">
        <f t="shared" si="6"/>
        <v>0.394958904109589</v>
      </c>
      <c r="S14" s="7">
        <f t="shared" si="7"/>
        <v>3.2090410958904108</v>
      </c>
      <c r="T14" s="9">
        <f>VLOOKUP(F14,MachineTypes!$A$1:$D$7,4,FALSE)</f>
        <v>36.04</v>
      </c>
    </row>
    <row r="15" spans="1:21" x14ac:dyDescent="0.2">
      <c r="A15" s="21" t="s">
        <v>63</v>
      </c>
      <c r="B15" s="67" t="s">
        <v>162</v>
      </c>
      <c r="C15" s="21" t="s">
        <v>43</v>
      </c>
      <c r="D15" s="60" t="s">
        <v>4</v>
      </c>
      <c r="E15" s="60" t="s">
        <v>51</v>
      </c>
      <c r="F15" s="67" t="s">
        <v>67</v>
      </c>
      <c r="G15" s="49">
        <f>VLOOKUP(F15,MachineTypes!$A$1:$D$7,2,FALSE)</f>
        <v>2</v>
      </c>
      <c r="H15" s="49">
        <f>VLOOKUP(F15,MachineTypes!$A$1:$D$7,3,FALSE)</f>
        <v>4</v>
      </c>
      <c r="I15" s="67" t="s">
        <v>74</v>
      </c>
      <c r="J15" s="68" t="str">
        <f t="shared" si="0"/>
        <v>CentralUS</v>
      </c>
      <c r="K15" s="68" t="str">
        <f t="shared" si="1"/>
        <v>xxx-cus</v>
      </c>
      <c r="L15" s="68" t="str">
        <f t="shared" si="2"/>
        <v>xxxcusvmstore</v>
      </c>
      <c r="M15" s="68" t="str">
        <f t="shared" si="3"/>
        <v>xxx-cus-vnet</v>
      </c>
      <c r="N15" s="21" t="s">
        <v>231</v>
      </c>
      <c r="O15" s="68" t="str">
        <f t="shared" si="4"/>
        <v>xxx-cus-vnet-lan2</v>
      </c>
      <c r="P15" s="21" t="s">
        <v>183</v>
      </c>
      <c r="Q15" s="7">
        <f t="shared" si="5"/>
        <v>4.9369863013698626E-2</v>
      </c>
      <c r="R15" s="7">
        <f t="shared" si="6"/>
        <v>0.394958904109589</v>
      </c>
      <c r="S15" s="7">
        <f t="shared" si="7"/>
        <v>3.2090410958904108</v>
      </c>
      <c r="T15" s="9">
        <f>VLOOKUP(F15,MachineTypes!$A$1:$D$7,4,FALSE)</f>
        <v>36.04</v>
      </c>
    </row>
    <row r="16" spans="1:21" x14ac:dyDescent="0.2">
      <c r="A16" s="21" t="s">
        <v>36</v>
      </c>
      <c r="B16" s="67" t="s">
        <v>162</v>
      </c>
      <c r="C16" s="21" t="s">
        <v>43</v>
      </c>
      <c r="D16" s="60" t="s">
        <v>15</v>
      </c>
      <c r="E16" s="60" t="s">
        <v>51</v>
      </c>
      <c r="F16" s="67" t="s">
        <v>67</v>
      </c>
      <c r="G16" s="49">
        <f>VLOOKUP(F16,MachineTypes!$A$1:$D$7,2,FALSE)</f>
        <v>2</v>
      </c>
      <c r="H16" s="49">
        <f>VLOOKUP(F16,MachineTypes!$A$1:$D$7,3,FALSE)</f>
        <v>4</v>
      </c>
      <c r="I16" s="67" t="s">
        <v>7</v>
      </c>
      <c r="J16" s="68" t="str">
        <f t="shared" si="0"/>
        <v>CentralUS</v>
      </c>
      <c r="K16" s="68" t="str">
        <f t="shared" si="1"/>
        <v>xxx-cus</v>
      </c>
      <c r="L16" s="68" t="str">
        <f t="shared" si="2"/>
        <v>xxxcusvmstore</v>
      </c>
      <c r="M16" s="68" t="str">
        <f t="shared" si="3"/>
        <v>xxx-cus-vnet</v>
      </c>
      <c r="N16" s="21" t="s">
        <v>231</v>
      </c>
      <c r="O16" s="68" t="str">
        <f t="shared" si="4"/>
        <v>xxx-cus-vnet-lan2</v>
      </c>
      <c r="P16" s="21" t="s">
        <v>184</v>
      </c>
      <c r="Q16" s="7">
        <f t="shared" si="5"/>
        <v>4.9369863013698626E-2</v>
      </c>
      <c r="R16" s="7">
        <f t="shared" si="6"/>
        <v>0.394958904109589</v>
      </c>
      <c r="S16" s="7">
        <f t="shared" si="7"/>
        <v>3.2090410958904108</v>
      </c>
      <c r="T16" s="9">
        <f>VLOOKUP(F16,MachineTypes!$A$1:$D$7,4,FALSE)</f>
        <v>36.04</v>
      </c>
    </row>
    <row r="17" spans="1:20" x14ac:dyDescent="0.2">
      <c r="A17" s="21" t="s">
        <v>64</v>
      </c>
      <c r="B17" s="67" t="s">
        <v>161</v>
      </c>
      <c r="C17" s="21"/>
      <c r="D17" s="60" t="s">
        <v>6</v>
      </c>
      <c r="E17" s="60" t="s">
        <v>51</v>
      </c>
      <c r="F17" s="67" t="s">
        <v>67</v>
      </c>
      <c r="G17" s="49">
        <f>VLOOKUP(F17,MachineTypes!$A$1:$D$7,2,FALSE)</f>
        <v>2</v>
      </c>
      <c r="H17" s="49">
        <f>VLOOKUP(F17,MachineTypes!$A$1:$D$7,3,FALSE)</f>
        <v>4</v>
      </c>
      <c r="I17" s="67" t="s">
        <v>74</v>
      </c>
      <c r="J17" s="68" t="str">
        <f t="shared" si="0"/>
        <v>CentralUS</v>
      </c>
      <c r="K17" s="68" t="str">
        <f t="shared" si="1"/>
        <v>xxx-cus</v>
      </c>
      <c r="L17" s="68" t="str">
        <f t="shared" si="2"/>
        <v>xxxcusvmstore</v>
      </c>
      <c r="M17" s="68" t="str">
        <f t="shared" si="3"/>
        <v>xxx-cus-vnet</v>
      </c>
      <c r="N17" s="21" t="s">
        <v>232</v>
      </c>
      <c r="O17" s="68" t="str">
        <f t="shared" si="4"/>
        <v>xxx-cus-vnet-dmz2</v>
      </c>
      <c r="P17" s="21" t="s">
        <v>185</v>
      </c>
      <c r="Q17" s="7">
        <f t="shared" si="5"/>
        <v>4.9369863013698626E-2</v>
      </c>
      <c r="R17" s="7">
        <f t="shared" si="6"/>
        <v>0.394958904109589</v>
      </c>
      <c r="S17" s="7">
        <f t="shared" si="7"/>
        <v>3.2090410958904108</v>
      </c>
      <c r="T17" s="9">
        <f>VLOOKUP(F17,MachineTypes!$A$1:$D$7,4,FALSE)</f>
        <v>36.04</v>
      </c>
    </row>
    <row r="18" spans="1:20" x14ac:dyDescent="0.2">
      <c r="A18" s="21" t="s">
        <v>37</v>
      </c>
      <c r="B18" s="67" t="s">
        <v>0</v>
      </c>
      <c r="C18" s="21" t="s">
        <v>44</v>
      </c>
      <c r="D18" s="60" t="s">
        <v>0</v>
      </c>
      <c r="E18" s="60" t="s">
        <v>9</v>
      </c>
      <c r="F18" s="67" t="s">
        <v>67</v>
      </c>
      <c r="G18" s="49">
        <f>VLOOKUP(F18,MachineTypes!$A$1:$D$7,2,FALSE)</f>
        <v>2</v>
      </c>
      <c r="H18" s="49">
        <f>VLOOKUP(F18,MachineTypes!$A$1:$D$7,3,FALSE)</f>
        <v>4</v>
      </c>
      <c r="I18" s="67" t="s">
        <v>74</v>
      </c>
      <c r="J18" s="68" t="str">
        <f t="shared" si="0"/>
        <v>CentralUS</v>
      </c>
      <c r="K18" s="68" t="str">
        <f t="shared" si="1"/>
        <v>xxx-cus</v>
      </c>
      <c r="L18" s="68" t="str">
        <f t="shared" si="2"/>
        <v>xxxcusvmstore</v>
      </c>
      <c r="M18" s="68" t="str">
        <f t="shared" si="3"/>
        <v>xxx-cus-vnet</v>
      </c>
      <c r="N18" s="21" t="s">
        <v>233</v>
      </c>
      <c r="O18" s="68" t="str">
        <f t="shared" si="4"/>
        <v>xxx-cus-vnet-lan3</v>
      </c>
      <c r="P18" s="21" t="s">
        <v>186</v>
      </c>
      <c r="Q18" s="7">
        <f t="shared" si="5"/>
        <v>4.9369863013698626E-2</v>
      </c>
      <c r="R18" s="7">
        <f t="shared" si="6"/>
        <v>0.394958904109589</v>
      </c>
      <c r="S18" s="7">
        <f t="shared" si="7"/>
        <v>3.2090410958904108</v>
      </c>
      <c r="T18" s="9">
        <f>VLOOKUP(F18,MachineTypes!$A$1:$D$7,4,FALSE)</f>
        <v>36.04</v>
      </c>
    </row>
    <row r="19" spans="1:20" x14ac:dyDescent="0.2">
      <c r="A19" s="21" t="s">
        <v>38</v>
      </c>
      <c r="B19" s="67" t="s">
        <v>162</v>
      </c>
      <c r="C19" s="21" t="s">
        <v>44</v>
      </c>
      <c r="D19" s="60" t="s">
        <v>4</v>
      </c>
      <c r="E19" s="60" t="s">
        <v>9</v>
      </c>
      <c r="F19" s="67" t="s">
        <v>67</v>
      </c>
      <c r="G19" s="49">
        <f>VLOOKUP(F19,MachineTypes!$A$1:$D$7,2,FALSE)</f>
        <v>2</v>
      </c>
      <c r="H19" s="49">
        <f>VLOOKUP(F19,MachineTypes!$A$1:$D$7,3,FALSE)</f>
        <v>4</v>
      </c>
      <c r="I19" s="67" t="s">
        <v>74</v>
      </c>
      <c r="J19" s="68" t="str">
        <f t="shared" si="0"/>
        <v>CentralUS</v>
      </c>
      <c r="K19" s="68" t="str">
        <f t="shared" si="1"/>
        <v>xxx-cus</v>
      </c>
      <c r="L19" s="68" t="str">
        <f t="shared" si="2"/>
        <v>xxxcusvmstore</v>
      </c>
      <c r="M19" s="68" t="str">
        <f t="shared" si="3"/>
        <v>xxx-cus-vnet</v>
      </c>
      <c r="N19" s="21" t="s">
        <v>233</v>
      </c>
      <c r="O19" s="68" t="str">
        <f t="shared" si="4"/>
        <v>xxx-cus-vnet-lan3</v>
      </c>
      <c r="P19" s="21" t="s">
        <v>187</v>
      </c>
      <c r="Q19" s="7">
        <f t="shared" si="5"/>
        <v>4.9369863013698626E-2</v>
      </c>
      <c r="R19" s="7">
        <f t="shared" si="6"/>
        <v>0.394958904109589</v>
      </c>
      <c r="S19" s="7">
        <f t="shared" si="7"/>
        <v>3.2090410958904108</v>
      </c>
      <c r="T19" s="9">
        <f>VLOOKUP(F19,MachineTypes!$A$1:$D$7,4,FALSE)</f>
        <v>36.04</v>
      </c>
    </row>
    <row r="20" spans="1:20" x14ac:dyDescent="0.2">
      <c r="A20" s="19" t="s">
        <v>47</v>
      </c>
      <c r="B20" s="22" t="s">
        <v>162</v>
      </c>
      <c r="C20" s="19" t="s">
        <v>44</v>
      </c>
      <c r="D20" s="58" t="s">
        <v>49</v>
      </c>
      <c r="E20" s="58" t="s">
        <v>9</v>
      </c>
      <c r="F20" s="22" t="s">
        <v>68</v>
      </c>
      <c r="G20" s="5">
        <f>VLOOKUP(F20,MachineTypes!$A$1:$D$7,2,FALSE)</f>
        <v>2</v>
      </c>
      <c r="H20" s="5">
        <f>VLOOKUP(F20,MachineTypes!$A$1:$D$7,3,FALSE)</f>
        <v>8</v>
      </c>
      <c r="I20" s="22" t="s">
        <v>101</v>
      </c>
      <c r="J20" s="24" t="str">
        <f t="shared" si="0"/>
        <v>CentralUS</v>
      </c>
      <c r="K20" s="24" t="str">
        <f t="shared" si="1"/>
        <v>xxx-cus</v>
      </c>
      <c r="L20" s="24" t="str">
        <f t="shared" si="2"/>
        <v>xxxcusvmstore</v>
      </c>
      <c r="M20" s="24" t="str">
        <f t="shared" si="3"/>
        <v>xxx-cus-vnet</v>
      </c>
      <c r="N20" s="19" t="s">
        <v>233</v>
      </c>
      <c r="O20" s="24" t="str">
        <f t="shared" si="4"/>
        <v>xxx-cus-vnet-lan3</v>
      </c>
      <c r="P20" s="19" t="s">
        <v>188</v>
      </c>
      <c r="Q20" s="6">
        <f t="shared" si="5"/>
        <v>9.2671232876712334E-2</v>
      </c>
      <c r="R20" s="6">
        <f t="shared" si="6"/>
        <v>0.74136986301369867</v>
      </c>
      <c r="S20" s="6">
        <f t="shared" si="7"/>
        <v>6.0236301369863021</v>
      </c>
      <c r="T20" s="8">
        <f>VLOOKUP(F20,MachineTypes!$A$1:$D$7,4,FALSE)</f>
        <v>67.650000000000006</v>
      </c>
    </row>
    <row r="21" spans="1:20" x14ac:dyDescent="0.2">
      <c r="A21" s="19" t="s">
        <v>39</v>
      </c>
      <c r="B21" s="22" t="s">
        <v>162</v>
      </c>
      <c r="C21" s="19" t="s">
        <v>44</v>
      </c>
      <c r="D21" s="58" t="s">
        <v>24</v>
      </c>
      <c r="E21" s="58" t="s">
        <v>9</v>
      </c>
      <c r="F21" s="22" t="s">
        <v>68</v>
      </c>
      <c r="G21" s="5">
        <f>VLOOKUP(F21,MachineTypes!$A$1:$D$7,2,FALSE)</f>
        <v>2</v>
      </c>
      <c r="H21" s="5">
        <f>VLOOKUP(F21,MachineTypes!$A$1:$D$7,3,FALSE)</f>
        <v>8</v>
      </c>
      <c r="I21" s="22" t="s">
        <v>74</v>
      </c>
      <c r="J21" s="24" t="str">
        <f t="shared" si="0"/>
        <v>CentralUS</v>
      </c>
      <c r="K21" s="24" t="str">
        <f t="shared" si="1"/>
        <v>xxx-cus</v>
      </c>
      <c r="L21" s="24" t="str">
        <f t="shared" si="2"/>
        <v>xxxcusvmstore</v>
      </c>
      <c r="M21" s="24" t="str">
        <f t="shared" si="3"/>
        <v>xxx-cus-vnet</v>
      </c>
      <c r="N21" s="19" t="s">
        <v>233</v>
      </c>
      <c r="O21" s="24" t="str">
        <f t="shared" si="4"/>
        <v>xxx-cus-vnet-lan3</v>
      </c>
      <c r="P21" s="19" t="s">
        <v>189</v>
      </c>
      <c r="Q21" s="7">
        <f t="shared" si="5"/>
        <v>9.2671232876712334E-2</v>
      </c>
      <c r="R21" s="7">
        <f t="shared" si="6"/>
        <v>0.74136986301369867</v>
      </c>
      <c r="S21" s="7">
        <f t="shared" si="7"/>
        <v>6.0236301369863021</v>
      </c>
      <c r="T21" s="9">
        <f>VLOOKUP(F21,MachineTypes!$A$1:$D$7,4,FALSE)</f>
        <v>67.650000000000006</v>
      </c>
    </row>
    <row r="22" spans="1:20" x14ac:dyDescent="0.2">
      <c r="A22" s="19" t="s">
        <v>40</v>
      </c>
      <c r="B22" s="22" t="s">
        <v>162</v>
      </c>
      <c r="C22" s="19" t="s">
        <v>44</v>
      </c>
      <c r="D22" s="58" t="s">
        <v>25</v>
      </c>
      <c r="E22" s="58" t="s">
        <v>9</v>
      </c>
      <c r="F22" s="22" t="s">
        <v>68</v>
      </c>
      <c r="G22" s="5">
        <f>VLOOKUP(F22,MachineTypes!$A$1:$D$7,2,FALSE)</f>
        <v>2</v>
      </c>
      <c r="H22" s="5">
        <f>VLOOKUP(F22,MachineTypes!$A$1:$D$7,3,FALSE)</f>
        <v>8</v>
      </c>
      <c r="I22" s="22" t="s">
        <v>91</v>
      </c>
      <c r="J22" s="24" t="str">
        <f t="shared" si="0"/>
        <v>CentralUS</v>
      </c>
      <c r="K22" s="24" t="str">
        <f t="shared" si="1"/>
        <v>xxx-cus</v>
      </c>
      <c r="L22" s="24" t="str">
        <f t="shared" si="2"/>
        <v>xxxcusvmstore</v>
      </c>
      <c r="M22" s="24" t="str">
        <f t="shared" si="3"/>
        <v>xxx-cus-vnet</v>
      </c>
      <c r="N22" s="19" t="s">
        <v>233</v>
      </c>
      <c r="O22" s="24" t="str">
        <f t="shared" si="4"/>
        <v>xxx-cus-vnet-lan3</v>
      </c>
      <c r="P22" s="19" t="s">
        <v>190</v>
      </c>
      <c r="Q22" s="6">
        <f t="shared" si="5"/>
        <v>9.2671232876712334E-2</v>
      </c>
      <c r="R22" s="6">
        <f t="shared" si="6"/>
        <v>0.74136986301369867</v>
      </c>
      <c r="S22" s="6">
        <f t="shared" si="7"/>
        <v>6.0236301369863021</v>
      </c>
      <c r="T22" s="8">
        <f>VLOOKUP(F22,MachineTypes!$A$1:$D$7,4,FALSE)</f>
        <v>67.650000000000006</v>
      </c>
    </row>
    <row r="23" spans="1:20" x14ac:dyDescent="0.2">
      <c r="A23" s="19" t="s">
        <v>41</v>
      </c>
      <c r="B23" s="22" t="s">
        <v>162</v>
      </c>
      <c r="C23" s="19" t="s">
        <v>44</v>
      </c>
      <c r="D23" s="58" t="s">
        <v>26</v>
      </c>
      <c r="E23" s="58" t="s">
        <v>9</v>
      </c>
      <c r="F23" s="22" t="s">
        <v>67</v>
      </c>
      <c r="G23" s="5">
        <f>VLOOKUP(F23,MachineTypes!$A$1:$D$7,2,FALSE)</f>
        <v>2</v>
      </c>
      <c r="H23" s="5">
        <f>VLOOKUP(F23,MachineTypes!$A$1:$D$7,3,FALSE)</f>
        <v>4</v>
      </c>
      <c r="I23" s="22" t="s">
        <v>74</v>
      </c>
      <c r="J23" s="24" t="str">
        <f t="shared" si="0"/>
        <v>CentralUS</v>
      </c>
      <c r="K23" s="24" t="str">
        <f t="shared" si="1"/>
        <v>xxx-cus</v>
      </c>
      <c r="L23" s="24" t="str">
        <f t="shared" si="2"/>
        <v>xxxcusvmstore</v>
      </c>
      <c r="M23" s="24" t="str">
        <f t="shared" si="3"/>
        <v>xxx-cus-vnet</v>
      </c>
      <c r="N23" s="19" t="s">
        <v>233</v>
      </c>
      <c r="O23" s="24" t="str">
        <f t="shared" si="4"/>
        <v>xxx-cus-vnet-lan3</v>
      </c>
      <c r="P23" s="19" t="s">
        <v>191</v>
      </c>
      <c r="Q23" s="6">
        <f t="shared" si="5"/>
        <v>4.9369863013698626E-2</v>
      </c>
      <c r="R23" s="6">
        <f t="shared" si="6"/>
        <v>0.394958904109589</v>
      </c>
      <c r="S23" s="6">
        <f t="shared" si="7"/>
        <v>3.2090410958904108</v>
      </c>
      <c r="T23" s="8">
        <f>VLOOKUP(F23,MachineTypes!$A$1:$D$7,4,FALSE)</f>
        <v>36.04</v>
      </c>
    </row>
    <row r="24" spans="1:20" x14ac:dyDescent="0.2">
      <c r="A24" s="21" t="s">
        <v>50</v>
      </c>
      <c r="B24" s="22" t="s">
        <v>162</v>
      </c>
      <c r="C24" s="21" t="s">
        <v>44</v>
      </c>
      <c r="D24" s="60" t="s">
        <v>12</v>
      </c>
      <c r="E24" s="60" t="s">
        <v>9</v>
      </c>
      <c r="F24" s="22" t="s">
        <v>67</v>
      </c>
      <c r="G24" s="5">
        <f>VLOOKUP(F24,MachineTypes!$A$1:$D$7,2,FALSE)</f>
        <v>2</v>
      </c>
      <c r="H24" s="5">
        <f>VLOOKUP(F24,MachineTypes!$A$1:$D$7,3,FALSE)</f>
        <v>4</v>
      </c>
      <c r="I24" s="22" t="s">
        <v>74</v>
      </c>
      <c r="J24" s="24" t="str">
        <f t="shared" si="0"/>
        <v>CentralUS</v>
      </c>
      <c r="K24" s="24" t="str">
        <f t="shared" si="1"/>
        <v>xxx-cus</v>
      </c>
      <c r="L24" s="24" t="str">
        <f t="shared" si="2"/>
        <v>xxxcusvmstore</v>
      </c>
      <c r="M24" s="24" t="str">
        <f t="shared" si="3"/>
        <v>xxx-cus-vnet</v>
      </c>
      <c r="N24" s="19" t="s">
        <v>233</v>
      </c>
      <c r="O24" s="24" t="str">
        <f t="shared" si="4"/>
        <v>xxx-cus-vnet-lan3</v>
      </c>
      <c r="P24" s="19" t="s">
        <v>192</v>
      </c>
      <c r="Q24" s="6">
        <f t="shared" si="5"/>
        <v>4.9369863013698626E-2</v>
      </c>
      <c r="R24" s="6">
        <f t="shared" si="6"/>
        <v>0.394958904109589</v>
      </c>
      <c r="S24" s="6">
        <f t="shared" si="7"/>
        <v>3.2090410958904108</v>
      </c>
      <c r="T24" s="8">
        <f>VLOOKUP(F24,MachineTypes!$A$1:$D$7,4,FALSE)</f>
        <v>36.04</v>
      </c>
    </row>
    <row r="25" spans="1:20" x14ac:dyDescent="0.2">
      <c r="A25" s="20" t="s">
        <v>46</v>
      </c>
      <c r="B25" s="23" t="s">
        <v>161</v>
      </c>
      <c r="C25" s="20"/>
      <c r="D25" s="59" t="s">
        <v>6</v>
      </c>
      <c r="E25" s="59" t="s">
        <v>9</v>
      </c>
      <c r="F25" s="23" t="s">
        <v>67</v>
      </c>
      <c r="G25" s="10">
        <f>VLOOKUP(F25,MachineTypes!$A$1:$D$7,2,FALSE)</f>
        <v>2</v>
      </c>
      <c r="H25" s="10">
        <f>VLOOKUP(F25,MachineTypes!$A$1:$D$7,3,FALSE)</f>
        <v>4</v>
      </c>
      <c r="I25" s="23" t="s">
        <v>74</v>
      </c>
      <c r="J25" s="25" t="str">
        <f t="shared" si="0"/>
        <v>CentralUS</v>
      </c>
      <c r="K25" s="25" t="str">
        <f t="shared" si="1"/>
        <v>xxx-cus</v>
      </c>
      <c r="L25" s="24" t="str">
        <f t="shared" si="2"/>
        <v>xxxcusvmstore</v>
      </c>
      <c r="M25" s="25" t="str">
        <f t="shared" si="3"/>
        <v>xxx-cus-vnet</v>
      </c>
      <c r="N25" s="20" t="s">
        <v>234</v>
      </c>
      <c r="O25" s="25" t="str">
        <f t="shared" si="4"/>
        <v>xxx-cus-vnet-dmz3</v>
      </c>
      <c r="P25" s="20" t="s">
        <v>193</v>
      </c>
      <c r="Q25" s="11">
        <f t="shared" si="5"/>
        <v>4.9369863013698626E-2</v>
      </c>
      <c r="R25" s="11">
        <f t="shared" si="6"/>
        <v>0.394958904109589</v>
      </c>
      <c r="S25" s="11">
        <f t="shared" si="7"/>
        <v>3.2090410958904108</v>
      </c>
      <c r="T25" s="12">
        <f>VLOOKUP(F25,MachineTypes!$A$1:$D$7,4,FALSE)</f>
        <v>36.04</v>
      </c>
    </row>
    <row r="26" spans="1:20" ht="17" thickBot="1" x14ac:dyDescent="0.25">
      <c r="O26" s="18" t="s">
        <v>21</v>
      </c>
      <c r="P26" s="54"/>
      <c r="Q26" s="55" t="s">
        <v>116</v>
      </c>
      <c r="R26" s="55" t="s">
        <v>117</v>
      </c>
      <c r="S26" s="55" t="s">
        <v>118</v>
      </c>
      <c r="T26" s="55" t="s">
        <v>119</v>
      </c>
    </row>
    <row r="27" spans="1:20" ht="18" thickTop="1" thickBot="1" x14ac:dyDescent="0.25">
      <c r="A27" s="70" t="s">
        <v>228</v>
      </c>
      <c r="B27" s="71"/>
      <c r="C27" s="71"/>
      <c r="J27" s="65" t="s">
        <v>3</v>
      </c>
      <c r="K27" s="66" t="s">
        <v>59</v>
      </c>
      <c r="L27" s="65" t="s">
        <v>236</v>
      </c>
      <c r="M27" s="65" t="s">
        <v>60</v>
      </c>
      <c r="O27" s="49" t="s">
        <v>19</v>
      </c>
      <c r="P27" s="50"/>
      <c r="Q27" s="51">
        <f>SUM(Q4:Q25)</f>
        <v>1.3892465753424659</v>
      </c>
      <c r="R27" s="51">
        <f>SUM(R4:R25)</f>
        <v>11.113972602739727</v>
      </c>
      <c r="S27" s="51">
        <f>SUM(S4:S25)</f>
        <v>90.301027397260285</v>
      </c>
      <c r="T27" s="51">
        <f>SUM(T4:T25)</f>
        <v>1014.1499999999996</v>
      </c>
    </row>
    <row r="28" spans="1:20" ht="17" thickTop="1" x14ac:dyDescent="0.2">
      <c r="A28" s="34" t="s">
        <v>220</v>
      </c>
      <c r="B28" s="26" t="s">
        <v>226</v>
      </c>
      <c r="C28" s="28"/>
      <c r="J28" s="24" t="str">
        <f>CONCATENATE($B$1,"-",$F$1,"-vnet")</f>
        <v>xxx-cus-vnet</v>
      </c>
      <c r="K28" s="62" t="s">
        <v>172</v>
      </c>
      <c r="L28" s="24" t="str">
        <f>CONCATENATE($B$1,$F$1,"vmstore")</f>
        <v>xxxcusvmstore</v>
      </c>
      <c r="M28" s="22" t="s">
        <v>61</v>
      </c>
      <c r="O28" s="49" t="s">
        <v>52</v>
      </c>
      <c r="P28" s="50"/>
      <c r="Q28" s="51">
        <f>SUM(Q4:Q7)</f>
        <v>0.1974794520547945</v>
      </c>
      <c r="R28" s="51">
        <f>SUM(R4:R7)</f>
        <v>1.579835616438356</v>
      </c>
      <c r="S28" s="51">
        <f>SUM(S4:S7)</f>
        <v>12.836164383561643</v>
      </c>
      <c r="T28" s="51">
        <f>SUM(T4:T7)</f>
        <v>144.16</v>
      </c>
    </row>
    <row r="29" spans="1:20" x14ac:dyDescent="0.2">
      <c r="A29" s="27" t="s">
        <v>221</v>
      </c>
      <c r="B29" s="26" t="s">
        <v>226</v>
      </c>
      <c r="C29" s="28"/>
      <c r="J29" s="65" t="s">
        <v>42</v>
      </c>
      <c r="K29" s="66" t="s">
        <v>59</v>
      </c>
      <c r="O29" s="49" t="s">
        <v>20</v>
      </c>
      <c r="P29" s="44"/>
      <c r="Q29" s="51">
        <f>SUM(Q4:Q11)</f>
        <v>0.56816438356164378</v>
      </c>
      <c r="R29" s="51">
        <f>SUM(R4:R11)</f>
        <v>4.5453150684931503</v>
      </c>
      <c r="S29" s="51">
        <f>SUM(S4:S11)</f>
        <v>36.930684931506846</v>
      </c>
      <c r="T29" s="51">
        <f>SUM(T4:T11)</f>
        <v>414.76</v>
      </c>
    </row>
    <row r="30" spans="1:20" x14ac:dyDescent="0.2">
      <c r="A30" s="29" t="s">
        <v>220</v>
      </c>
      <c r="B30" s="26" t="s">
        <v>227</v>
      </c>
      <c r="C30" s="28"/>
      <c r="J30" s="35" t="str">
        <f>LOOKUP(2,1/(COUNTIF($J$29:J29,'Virtual Machines'!$O$5:$O$25)=0),'Virtual Machines'!$O$5:$O$26)</f>
        <v>xxx-cus-vnet-dmz3</v>
      </c>
      <c r="K30" s="63" t="s">
        <v>167</v>
      </c>
      <c r="O30" s="10" t="s">
        <v>225</v>
      </c>
      <c r="P30" s="52"/>
      <c r="Q30" s="53">
        <f>SUM(Q4:Q17)</f>
        <v>0.86438356164383545</v>
      </c>
      <c r="R30" s="53">
        <f>SUM(R4:R17)</f>
        <v>6.9150684931506836</v>
      </c>
      <c r="S30" s="53">
        <f>SUM(S4:S17)</f>
        <v>56.184931506849324</v>
      </c>
      <c r="T30" s="53">
        <f>SUM(T4:T17)</f>
        <v>630.99999999999989</v>
      </c>
    </row>
    <row r="31" spans="1:20" x14ac:dyDescent="0.2">
      <c r="A31" s="30" t="s">
        <v>222</v>
      </c>
      <c r="B31" s="26" t="s">
        <v>226</v>
      </c>
      <c r="C31" s="28"/>
      <c r="J31" s="35" t="str">
        <f>LOOKUP(2,1/(COUNTIF($J$29:J30,'Virtual Machines'!$O$5:$O$25)=0),'Virtual Machines'!$O$5:$O$26)</f>
        <v>xxx-cus-vnet-lan3</v>
      </c>
      <c r="K31" s="63" t="s">
        <v>168</v>
      </c>
    </row>
    <row r="32" spans="1:20" x14ac:dyDescent="0.2">
      <c r="A32" s="31" t="s">
        <v>222</v>
      </c>
      <c r="B32" s="32" t="s">
        <v>227</v>
      </c>
      <c r="C32" s="33"/>
      <c r="J32" s="35" t="str">
        <f>LOOKUP(2,1/(COUNTIF($J$29:J31,'Virtual Machines'!$O$5:$O$25)=0),'Virtual Machines'!$O$5:$O$26)</f>
        <v>xxx-cus-vnet-dmz2</v>
      </c>
      <c r="K32" s="63" t="s">
        <v>169</v>
      </c>
    </row>
    <row r="33" spans="10:12" x14ac:dyDescent="0.2">
      <c r="J33" s="35" t="str">
        <f>LOOKUP(2,1/(COUNTIF($J$29:J32,'Virtual Machines'!$O$5:$O$25)=0),'Virtual Machines'!$O$5:$O$26)</f>
        <v>xxx-cus-vnet-lan2</v>
      </c>
      <c r="K33" s="63" t="s">
        <v>170</v>
      </c>
    </row>
    <row r="34" spans="10:12" x14ac:dyDescent="0.2">
      <c r="J34" s="35" t="str">
        <f>LOOKUP(2,1/(COUNTIF($J$29:J33,'Virtual Machines'!$O$5:$O$25)=0),'Virtual Machines'!$O$5:$O$26)</f>
        <v>xxx-cus-vnet-lan1</v>
      </c>
      <c r="K34" s="64" t="s">
        <v>171</v>
      </c>
    </row>
    <row r="36" spans="10:12" x14ac:dyDescent="0.2">
      <c r="J36" s="69" t="s">
        <v>235</v>
      </c>
      <c r="K36" s="69"/>
      <c r="L36" s="69"/>
    </row>
    <row r="37" spans="10:12" x14ac:dyDescent="0.2">
      <c r="J37" s="24" t="s">
        <v>237</v>
      </c>
      <c r="K37" s="50"/>
      <c r="L37" s="50"/>
    </row>
    <row r="38" spans="10:12" x14ac:dyDescent="0.2">
      <c r="J38" s="24" t="s">
        <v>238</v>
      </c>
      <c r="K38" s="24"/>
      <c r="L38" s="24"/>
    </row>
    <row r="39" spans="10:12" x14ac:dyDescent="0.2">
      <c r="J39" s="24" t="s">
        <v>239</v>
      </c>
      <c r="K39" s="24"/>
      <c r="L39" s="24"/>
    </row>
    <row r="40" spans="10:12" x14ac:dyDescent="0.2">
      <c r="J40" s="24" t="s">
        <v>240</v>
      </c>
      <c r="K40" s="24"/>
      <c r="L40" s="24"/>
    </row>
    <row r="41" spans="10:12" x14ac:dyDescent="0.2">
      <c r="J41" s="24" t="s">
        <v>241</v>
      </c>
      <c r="K41" s="24"/>
      <c r="L41" s="24"/>
    </row>
  </sheetData>
  <mergeCells count="2">
    <mergeCell ref="J36:L36"/>
    <mergeCell ref="A27:C27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CA499EBE-FA30-8149-862B-9F8D4BC48086}">
          <x14:formula1>
            <xm:f>Locations!$A$1:$A$28</xm:f>
          </x14:formula1>
          <xm:sqref>D1 J4:J25</xm:sqref>
        </x14:dataValidation>
        <x14:dataValidation type="list" allowBlank="1" showInputMessage="1" showErrorMessage="1" xr:uid="{6F06DE04-E7FC-F841-86E9-7CF4A1CB6D59}">
          <x14:formula1>
            <xm:f>ImageName!$A$2:$A$13</xm:f>
          </x14:formula1>
          <xm:sqref>I4:I25</xm:sqref>
        </x14:dataValidation>
        <x14:dataValidation type="list" allowBlank="1" showInputMessage="1" showErrorMessage="1" xr:uid="{D5FFE1A3-491D-3A46-B1B8-0C3D7913BEB4}">
          <x14:formula1>
            <xm:f>MachineTypes!$A$2:$A$7</xm:f>
          </x14:formula1>
          <xm:sqref>F4:F25</xm:sqref>
        </x14:dataValidation>
        <x14:dataValidation type="list" allowBlank="1" showInputMessage="1" showErrorMessage="1" xr:uid="{B48FB22B-BFB2-A342-AD5B-28D1249C1846}">
          <x14:formula1>
            <xm:f>Type!$A$1:$A$3</xm:f>
          </x14:formula1>
          <xm:sqref>B4:B25</xm:sqref>
        </x14:dataValidation>
        <x14:dataValidation type="list" allowBlank="1" showInputMessage="1" showErrorMessage="1" xr:uid="{9B4D1A81-FC0C-7F40-B288-185C404B817C}">
          <x14:formula1>
            <xm:f>StorageTypes!$B$1:$B$8</xm:f>
          </x14:formula1>
          <xm:sqref>M28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ADCA-2BEA-2348-99DE-FC9D9C57B437}">
  <sheetPr>
    <tabColor theme="9"/>
  </sheetPr>
  <dimension ref="A1:P23"/>
  <sheetViews>
    <sheetView showZeros="0" workbookViewId="0">
      <selection activeCell="B29" sqref="B29"/>
    </sheetView>
  </sheetViews>
  <sheetFormatPr baseColWidth="10" defaultRowHeight="16" x14ac:dyDescent="0.2"/>
  <cols>
    <col min="1" max="1" width="14" style="39" bestFit="1" customWidth="1"/>
    <col min="2" max="2" width="13.6640625" style="39" bestFit="1" customWidth="1"/>
    <col min="3" max="3" width="12" style="39" bestFit="1" customWidth="1"/>
    <col min="4" max="4" width="16" style="39" bestFit="1" customWidth="1"/>
    <col min="5" max="5" width="12.5" style="39" bestFit="1" customWidth="1"/>
    <col min="6" max="6" width="14.1640625" style="39" bestFit="1" customWidth="1"/>
    <col min="7" max="7" width="13.6640625" style="39" bestFit="1" customWidth="1"/>
    <col min="8" max="8" width="20.33203125" style="39" bestFit="1" customWidth="1"/>
    <col min="9" max="9" width="9.1640625" style="39" hidden="1" customWidth="1"/>
    <col min="10" max="10" width="53.5" style="39" hidden="1" customWidth="1"/>
    <col min="11" max="11" width="23.5" style="39" bestFit="1" customWidth="1"/>
    <col min="12" max="12" width="21.1640625" style="39" bestFit="1" customWidth="1"/>
    <col min="13" max="13" width="17.83203125" style="39" bestFit="1" customWidth="1"/>
    <col min="14" max="14" width="62.33203125" style="39" bestFit="1" customWidth="1"/>
    <col min="15" max="15" width="50.6640625" style="39" bestFit="1" customWidth="1"/>
    <col min="16" max="16" width="8.33203125" style="39" bestFit="1" customWidth="1"/>
    <col min="17" max="16384" width="10.83203125" style="39"/>
  </cols>
  <sheetData>
    <row r="1" spans="1:16" x14ac:dyDescent="0.2">
      <c r="A1" s="39" t="s">
        <v>5</v>
      </c>
      <c r="B1" s="39" t="s">
        <v>109</v>
      </c>
      <c r="C1" s="39" t="s">
        <v>58</v>
      </c>
      <c r="D1" s="39" t="s">
        <v>10</v>
      </c>
      <c r="E1" s="39" t="s">
        <v>160</v>
      </c>
      <c r="F1" s="39" t="s">
        <v>56</v>
      </c>
      <c r="G1" s="39" t="s">
        <v>55</v>
      </c>
      <c r="H1" s="39" t="s">
        <v>42</v>
      </c>
      <c r="I1" s="39" t="s">
        <v>57</v>
      </c>
      <c r="J1" s="39" t="s">
        <v>94</v>
      </c>
      <c r="K1" s="39" t="s">
        <v>105</v>
      </c>
      <c r="L1" s="39" t="s">
        <v>77</v>
      </c>
      <c r="M1" s="40" t="s">
        <v>106</v>
      </c>
      <c r="N1" s="39" t="s">
        <v>131</v>
      </c>
      <c r="O1" s="39" t="s">
        <v>163</v>
      </c>
      <c r="P1" s="39" t="s">
        <v>164</v>
      </c>
    </row>
    <row r="2" spans="1:16" x14ac:dyDescent="0.2">
      <c r="A2" s="39" t="str">
        <f>'Virtual Machines'!J4</f>
        <v>CentralUS</v>
      </c>
      <c r="B2" s="39" t="str">
        <f>'Virtual Machines'!K4</f>
        <v>xxx-cus</v>
      </c>
      <c r="C2" s="39" t="str">
        <f>'Virtual Machines'!A4</f>
        <v>eucsadds01</v>
      </c>
      <c r="D2" s="39" t="str">
        <f>'Virtual Machines'!B4</f>
        <v>Domain Controller</v>
      </c>
      <c r="E2" s="39" t="str">
        <f>'Virtual Machines'!C4</f>
        <v>eucs.internal</v>
      </c>
      <c r="F2" s="39" t="str">
        <f>'Virtual Machines'!F4</f>
        <v>Standard_B2s</v>
      </c>
      <c r="G2" s="39" t="str">
        <f>'Virtual Machines'!M4</f>
        <v>xxx-cus-vnet</v>
      </c>
      <c r="H2" s="39" t="str">
        <f>'Virtual Machines'!O4</f>
        <v>xxx-cus-vnet-lan1</v>
      </c>
      <c r="I2" s="39" t="str">
        <f>'Virtual Machines'!P4</f>
        <v>10.1.1.4</v>
      </c>
      <c r="J2" s="39" t="str">
        <f>VLOOKUP('Virtual Machines'!I4,ImageName!$A$2:$E$13,5,FALSE)</f>
        <v>MicrosoftWindowsServer:WindowsServer:2012-R2-Datacenter</v>
      </c>
      <c r="K2" s="39" t="str">
        <f>LEFT(J2, SEARCH(":",J2,1)-1)</f>
        <v>MicrosoftWindowsServer</v>
      </c>
      <c r="L2" s="39" t="str">
        <f>MID(J2, SEARCH(":",J2) + 1, SEARCH(":",J2,SEARCH(":",J2)+1) - SEARCH(":",J2) - 1)</f>
        <v>WindowsServer</v>
      </c>
      <c r="M2" s="39" t="str">
        <f>RIGHT(J2,LEN(J2) - SEARCH(":", J2, SEARCH(":", J2) + 1))</f>
        <v>2012-R2-Datacenter</v>
      </c>
      <c r="N2" s="39" t="str">
        <f>CONCATENATE("https://",'Virtual Machines'!L4,".blob.core.windows.net/osdisks/",C2,".vhd")</f>
        <v>https://xxxcusvmstore.blob.core.windows.net/osdisks/eucsadds01.vhd</v>
      </c>
      <c r="O2" s="39" t="str">
        <f>CONCATENATE(C2,"-",B2,".",A2,".","cloudapp.azure.com")</f>
        <v>eucsadds01-xxx-cus.CentralUS.cloudapp.azure.com</v>
      </c>
      <c r="P2" s="39" t="str">
        <f>LEFT(E2, SEARCH(".",E2,1)-1)</f>
        <v>eucs</v>
      </c>
    </row>
    <row r="3" spans="1:16" x14ac:dyDescent="0.2">
      <c r="A3" s="39" t="str">
        <f>'Virtual Machines'!J5</f>
        <v>CentralUS</v>
      </c>
      <c r="B3" s="39" t="str">
        <f>'Virtual Machines'!K5</f>
        <v>xxx-cus</v>
      </c>
      <c r="C3" s="39" t="str">
        <f>'Virtual Machines'!A5</f>
        <v>eucsadcs01</v>
      </c>
      <c r="D3" s="39" t="str">
        <f>'Virtual Machines'!B5</f>
        <v>Standalone</v>
      </c>
      <c r="E3" s="39">
        <f>'Virtual Machines'!C5</f>
        <v>0</v>
      </c>
      <c r="F3" s="39" t="str">
        <f>'Virtual Machines'!F5</f>
        <v>Standard_B2s</v>
      </c>
      <c r="G3" s="39" t="str">
        <f>'Virtual Machines'!M5</f>
        <v>xxx-cus-vnet</v>
      </c>
      <c r="H3" s="39" t="str">
        <f>'Virtual Machines'!O5</f>
        <v>xxx-cus-vnet-lan1</v>
      </c>
      <c r="I3" s="39" t="str">
        <f>'Virtual Machines'!P5</f>
        <v>10.1.1.5</v>
      </c>
      <c r="J3" s="39" t="str">
        <f>VLOOKUP('Virtual Machines'!I5,ImageName!$A$2:$E$13,5,FALSE)</f>
        <v>MicrosoftWindowsServer:WindowsServer:2012-R2-Datacenter</v>
      </c>
      <c r="K3" s="39" t="str">
        <f t="shared" ref="K3:K23" si="0">LEFT(J3, SEARCH(":",J3,1)-1)</f>
        <v>MicrosoftWindowsServer</v>
      </c>
      <c r="L3" s="39" t="str">
        <f t="shared" ref="L3:L23" si="1">MID(J3, SEARCH(":",J3) + 1, SEARCH(":",J3,SEARCH(":",J3)+1) - SEARCH(":",J3) - 1)</f>
        <v>WindowsServer</v>
      </c>
      <c r="M3" s="39" t="str">
        <f t="shared" ref="M3:M23" si="2">RIGHT(J3,LEN(J3) - SEARCH(":", J3, SEARCH(":", J3) + 1))</f>
        <v>2012-R2-Datacenter</v>
      </c>
      <c r="N3" s="39" t="str">
        <f>CONCATENATE("https://",'Virtual Machines'!L5,".blob.core.windows.net/osdisks/",C3,".vhd")</f>
        <v>https://xxxcusvmstore.blob.core.windows.net/osdisks/eucsadcs01.vhd</v>
      </c>
      <c r="O3" s="39" t="str">
        <f t="shared" ref="O3:O23" si="3">CONCATENATE(C3,"-",B3,".",A3,".","cloudapp.azure.com")</f>
        <v>eucsadcs01-xxx-cus.CentralUS.cloudapp.azure.com</v>
      </c>
      <c r="P3" s="39" t="e">
        <f t="shared" ref="P3:P23" si="4">LEFT(E3, SEARCH(".",E3,1)-1)</f>
        <v>#VALUE!</v>
      </c>
    </row>
    <row r="4" spans="1:16" x14ac:dyDescent="0.2">
      <c r="A4" s="39" t="str">
        <f>'Virtual Machines'!J6</f>
        <v>CentralUS</v>
      </c>
      <c r="B4" s="39" t="str">
        <f>'Virtual Machines'!K6</f>
        <v>xxx-cus</v>
      </c>
      <c r="C4" s="39" t="str">
        <f>'Virtual Machines'!A6</f>
        <v>eucsadcs02</v>
      </c>
      <c r="D4" s="39" t="str">
        <f>'Virtual Machines'!B6</f>
        <v>Member Server</v>
      </c>
      <c r="E4" s="39" t="str">
        <f>'Virtual Machines'!C6</f>
        <v>eucs.internal</v>
      </c>
      <c r="F4" s="39" t="str">
        <f>'Virtual Machines'!F6</f>
        <v>Standard_B2s</v>
      </c>
      <c r="G4" s="39" t="str">
        <f>'Virtual Machines'!M6</f>
        <v>xxx-cus-vnet</v>
      </c>
      <c r="H4" s="39" t="str">
        <f>'Virtual Machines'!O6</f>
        <v>xxx-cus-vnet-lan1</v>
      </c>
      <c r="I4" s="39" t="str">
        <f>'Virtual Machines'!P6</f>
        <v>10.1.1.6</v>
      </c>
      <c r="J4" s="39" t="str">
        <f>VLOOKUP('Virtual Machines'!I6,ImageName!$A$2:$E$13,5,FALSE)</f>
        <v>MicrosoftWindowsServer:WindowsServer:2012-R2-Datacenter</v>
      </c>
      <c r="K4" s="39" t="str">
        <f t="shared" si="0"/>
        <v>MicrosoftWindowsServer</v>
      </c>
      <c r="L4" s="39" t="str">
        <f t="shared" si="1"/>
        <v>WindowsServer</v>
      </c>
      <c r="M4" s="39" t="str">
        <f t="shared" si="2"/>
        <v>2012-R2-Datacenter</v>
      </c>
      <c r="N4" s="39" t="str">
        <f>CONCATENATE("https://",'Virtual Machines'!L6,".blob.core.windows.net/osdisks/",C4,".vhd")</f>
        <v>https://xxxcusvmstore.blob.core.windows.net/osdisks/eucsadcs02.vhd</v>
      </c>
      <c r="O4" s="39" t="str">
        <f t="shared" si="3"/>
        <v>eucsadcs02-xxx-cus.CentralUS.cloudapp.azure.com</v>
      </c>
      <c r="P4" s="39" t="str">
        <f t="shared" si="4"/>
        <v>eucs</v>
      </c>
    </row>
    <row r="5" spans="1:16" x14ac:dyDescent="0.2">
      <c r="A5" s="39" t="str">
        <f>'Virtual Machines'!J7</f>
        <v>CentralUS</v>
      </c>
      <c r="B5" s="39" t="str">
        <f>'Virtual Machines'!K7</f>
        <v>xxx-cus</v>
      </c>
      <c r="C5" s="39" t="str">
        <f>'Virtual Machines'!A7</f>
        <v>eucsrdsh01</v>
      </c>
      <c r="D5" s="39" t="str">
        <f>'Virtual Machines'!B7</f>
        <v>Member Server</v>
      </c>
      <c r="E5" s="39" t="str">
        <f>'Virtual Machines'!C7</f>
        <v>eucs.internal</v>
      </c>
      <c r="F5" s="39" t="str">
        <f>'Virtual Machines'!F7</f>
        <v>Standard_B2s</v>
      </c>
      <c r="G5" s="39" t="str">
        <f>'Virtual Machines'!M7</f>
        <v>xxx-cus-vnet</v>
      </c>
      <c r="H5" s="39" t="str">
        <f>'Virtual Machines'!O7</f>
        <v>xxx-cus-vnet-lan1</v>
      </c>
      <c r="I5" s="39" t="str">
        <f>'Virtual Machines'!P7</f>
        <v>10.1.1.7</v>
      </c>
      <c r="J5" s="39" t="str">
        <f>VLOOKUP('Virtual Machines'!I7,ImageName!$A$2:$E$13,5,FALSE)</f>
        <v>MicrosoftWindowsServer:WindowsServer:2012-R2-Datacenter</v>
      </c>
      <c r="K5" s="39" t="str">
        <f t="shared" si="0"/>
        <v>MicrosoftWindowsServer</v>
      </c>
      <c r="L5" s="39" t="str">
        <f t="shared" si="1"/>
        <v>WindowsServer</v>
      </c>
      <c r="M5" s="39" t="str">
        <f t="shared" si="2"/>
        <v>2012-R2-Datacenter</v>
      </c>
      <c r="N5" s="39" t="str">
        <f>CONCATENATE("https://",'Virtual Machines'!L7,".blob.core.windows.net/osdisks/",C5,".vhd")</f>
        <v>https://xxxcusvmstore.blob.core.windows.net/osdisks/eucsrdsh01.vhd</v>
      </c>
      <c r="O5" s="39" t="str">
        <f t="shared" si="3"/>
        <v>eucsrdsh01-xxx-cus.CentralUS.cloudapp.azure.com</v>
      </c>
      <c r="P5" s="39" t="str">
        <f t="shared" si="4"/>
        <v>eucs</v>
      </c>
    </row>
    <row r="6" spans="1:16" x14ac:dyDescent="0.2">
      <c r="A6" s="39" t="str">
        <f>'Virtual Machines'!J8</f>
        <v>CentralUS</v>
      </c>
      <c r="B6" s="39" t="str">
        <f>'Virtual Machines'!K8</f>
        <v>xxx-cus</v>
      </c>
      <c r="C6" s="39" t="str">
        <f>'Virtual Machines'!A8</f>
        <v>eucssqls0101</v>
      </c>
      <c r="D6" s="39" t="str">
        <f>'Virtual Machines'!B8</f>
        <v>Member Server</v>
      </c>
      <c r="E6" s="39" t="str">
        <f>'Virtual Machines'!C8</f>
        <v>eucs.internal</v>
      </c>
      <c r="F6" s="39" t="str">
        <f>'Virtual Machines'!F8</f>
        <v>Standard_B2ms</v>
      </c>
      <c r="G6" s="39" t="str">
        <f>'Virtual Machines'!M8</f>
        <v>xxx-cus-vnet</v>
      </c>
      <c r="H6" s="39" t="str">
        <f>'Virtual Machines'!O8</f>
        <v>xxx-cus-vnet-lan1</v>
      </c>
      <c r="I6" s="39" t="str">
        <f>'Virtual Machines'!P8</f>
        <v>10.1.1.9</v>
      </c>
      <c r="J6" s="39" t="str">
        <f>VLOOKUP('Virtual Machines'!I8,ImageName!$A$2:$E$13,5,FALSE)</f>
        <v>MicrosoftSQLServer:SQL2012SP4-WS2012R2:Standard</v>
      </c>
      <c r="K6" s="39" t="str">
        <f t="shared" si="0"/>
        <v>MicrosoftSQLServer</v>
      </c>
      <c r="L6" s="39" t="str">
        <f t="shared" si="1"/>
        <v>SQL2012SP4-WS2012R2</v>
      </c>
      <c r="M6" s="39" t="str">
        <f t="shared" si="2"/>
        <v>Standard</v>
      </c>
      <c r="N6" s="39" t="str">
        <f>CONCATENATE("https://",'Virtual Machines'!L8,".blob.core.windows.net/osdisks/",C6,".vhd")</f>
        <v>https://xxxcusvmstore.blob.core.windows.net/osdisks/eucssqls0101.vhd</v>
      </c>
      <c r="O6" s="39" t="str">
        <f t="shared" si="3"/>
        <v>eucssqls0101-xxx-cus.CentralUS.cloudapp.azure.com</v>
      </c>
      <c r="P6" s="39" t="str">
        <f t="shared" si="4"/>
        <v>eucs</v>
      </c>
    </row>
    <row r="7" spans="1:16" x14ac:dyDescent="0.2">
      <c r="A7" s="39" t="str">
        <f>'Virtual Machines'!J9</f>
        <v>CentralUS</v>
      </c>
      <c r="B7" s="39" t="str">
        <f>'Virtual Machines'!K9</f>
        <v>xxx-cus</v>
      </c>
      <c r="C7" s="39" t="str">
        <f>'Virtual Machines'!A9</f>
        <v>eucssccm01</v>
      </c>
      <c r="D7" s="39" t="str">
        <f>'Virtual Machines'!B9</f>
        <v>Member Server</v>
      </c>
      <c r="E7" s="39" t="str">
        <f>'Virtual Machines'!C9</f>
        <v>eucs.internal</v>
      </c>
      <c r="F7" s="39" t="str">
        <f>'Virtual Machines'!F9</f>
        <v>Standard_B2ms</v>
      </c>
      <c r="G7" s="39" t="str">
        <f>'Virtual Machines'!M9</f>
        <v>xxx-cus-vnet</v>
      </c>
      <c r="H7" s="39" t="str">
        <f>'Virtual Machines'!O9</f>
        <v>xxx-cus-vnet-lan1</v>
      </c>
      <c r="I7" s="39" t="str">
        <f>'Virtual Machines'!P9</f>
        <v>10.1.1.10</v>
      </c>
      <c r="J7" s="39" t="str">
        <f>VLOOKUP('Virtual Machines'!I9,ImageName!$A$2:$E$13,5,FALSE)</f>
        <v>MicrosoftWindowsServer:WindowsServer:2012-R2-Datacenter</v>
      </c>
      <c r="K7" s="39" t="str">
        <f t="shared" si="0"/>
        <v>MicrosoftWindowsServer</v>
      </c>
      <c r="L7" s="39" t="str">
        <f t="shared" si="1"/>
        <v>WindowsServer</v>
      </c>
      <c r="M7" s="39" t="str">
        <f t="shared" si="2"/>
        <v>2012-R2-Datacenter</v>
      </c>
      <c r="N7" s="39" t="str">
        <f>CONCATENATE("https://",'Virtual Machines'!L9,".blob.core.windows.net/osdisks/",C7,".vhd")</f>
        <v>https://xxxcusvmstore.blob.core.windows.net/osdisks/eucssccm01.vhd</v>
      </c>
      <c r="O7" s="39" t="str">
        <f t="shared" si="3"/>
        <v>eucssccm01-xxx-cus.CentralUS.cloudapp.azure.com</v>
      </c>
      <c r="P7" s="39" t="str">
        <f t="shared" si="4"/>
        <v>eucs</v>
      </c>
    </row>
    <row r="8" spans="1:16" x14ac:dyDescent="0.2">
      <c r="A8" s="39" t="str">
        <f>'Virtual Machines'!J10</f>
        <v>CentralUS</v>
      </c>
      <c r="B8" s="39" t="str">
        <f>'Virtual Machines'!K10</f>
        <v>xxx-cus</v>
      </c>
      <c r="C8" s="39" t="str">
        <f>'Virtual Machines'!A10</f>
        <v>eucsscor01</v>
      </c>
      <c r="D8" s="39" t="str">
        <f>'Virtual Machines'!B10</f>
        <v>Member Server</v>
      </c>
      <c r="E8" s="39" t="str">
        <f>'Virtual Machines'!C10</f>
        <v>eucs.internal</v>
      </c>
      <c r="F8" s="39" t="str">
        <f>'Virtual Machines'!F10</f>
        <v>Standard_B2ms</v>
      </c>
      <c r="G8" s="39" t="str">
        <f>'Virtual Machines'!M10</f>
        <v>xxx-cus-vnet</v>
      </c>
      <c r="H8" s="39" t="str">
        <f>'Virtual Machines'!O10</f>
        <v>xxx-cus-vnet-lan1</v>
      </c>
      <c r="I8" s="39" t="str">
        <f>'Virtual Machines'!P10</f>
        <v>10.1.1.11</v>
      </c>
      <c r="J8" s="39" t="str">
        <f>VLOOKUP('Virtual Machines'!I10,ImageName!$A$2:$E$13,5,FALSE)</f>
        <v>MicrosoftWindowsServer:WindowsServer:2012-R2-Datacenter</v>
      </c>
      <c r="K8" s="39" t="str">
        <f t="shared" si="0"/>
        <v>MicrosoftWindowsServer</v>
      </c>
      <c r="L8" s="39" t="str">
        <f t="shared" si="1"/>
        <v>WindowsServer</v>
      </c>
      <c r="M8" s="39" t="str">
        <f t="shared" si="2"/>
        <v>2012-R2-Datacenter</v>
      </c>
      <c r="N8" s="39" t="str">
        <f>CONCATENATE("https://",'Virtual Machines'!L10,".blob.core.windows.net/osdisks/",C8,".vhd")</f>
        <v>https://xxxcusvmstore.blob.core.windows.net/osdisks/eucsscor01.vhd</v>
      </c>
      <c r="O8" s="39" t="str">
        <f t="shared" si="3"/>
        <v>eucsscor01-xxx-cus.CentralUS.cloudapp.azure.com</v>
      </c>
      <c r="P8" s="39" t="str">
        <f t="shared" si="4"/>
        <v>eucs</v>
      </c>
    </row>
    <row r="9" spans="1:16" x14ac:dyDescent="0.2">
      <c r="A9" s="39" t="str">
        <f>'Virtual Machines'!J11</f>
        <v>CentralUS</v>
      </c>
      <c r="B9" s="39" t="str">
        <f>'Virtual Machines'!K11</f>
        <v>xxx-cus</v>
      </c>
      <c r="C9" s="39" t="str">
        <f>'Virtual Machines'!A11</f>
        <v>eucsscsm01</v>
      </c>
      <c r="D9" s="39" t="str">
        <f>'Virtual Machines'!B11</f>
        <v>Member Server</v>
      </c>
      <c r="E9" s="39" t="str">
        <f>'Virtual Machines'!C11</f>
        <v>eucs.internal</v>
      </c>
      <c r="F9" s="39" t="str">
        <f>'Virtual Machines'!F11</f>
        <v>Standard_B2ms</v>
      </c>
      <c r="G9" s="39" t="str">
        <f>'Virtual Machines'!M11</f>
        <v>xxx-cus-vnet</v>
      </c>
      <c r="H9" s="39" t="str">
        <f>'Virtual Machines'!O11</f>
        <v>xxx-cus-vnet-lan1</v>
      </c>
      <c r="I9" s="39" t="str">
        <f>'Virtual Machines'!P11</f>
        <v>10.1.1.12</v>
      </c>
      <c r="J9" s="39" t="str">
        <f>VLOOKUP('Virtual Machines'!I11,ImageName!$A$2:$E$13,5,FALSE)</f>
        <v>MicrosoftWindowsServer:WindowsServer:2012-R2-Datacenter</v>
      </c>
      <c r="K9" s="39" t="str">
        <f t="shared" si="0"/>
        <v>MicrosoftWindowsServer</v>
      </c>
      <c r="L9" s="39" t="str">
        <f t="shared" si="1"/>
        <v>WindowsServer</v>
      </c>
      <c r="M9" s="39" t="str">
        <f t="shared" si="2"/>
        <v>2012-R2-Datacenter</v>
      </c>
      <c r="N9" s="39" t="str">
        <f>CONCATENATE("https://",'Virtual Machines'!L11,".blob.core.windows.net/osdisks/",C9,".vhd")</f>
        <v>https://xxxcusvmstore.blob.core.windows.net/osdisks/eucsscsm01.vhd</v>
      </c>
      <c r="O9" s="39" t="str">
        <f t="shared" si="3"/>
        <v>eucsscsm01-xxx-cus.CentralUS.cloudapp.azure.com</v>
      </c>
      <c r="P9" s="39" t="str">
        <f t="shared" si="4"/>
        <v>eucs</v>
      </c>
    </row>
    <row r="10" spans="1:16" x14ac:dyDescent="0.2">
      <c r="A10" s="39" t="str">
        <f>'Virtual Machines'!J12</f>
        <v>CentralUS</v>
      </c>
      <c r="B10" s="39" t="str">
        <f>'Virtual Machines'!K12</f>
        <v>xxx-cus</v>
      </c>
      <c r="C10" s="39" t="str">
        <f>'Virtual Machines'!A12</f>
        <v>useradds01</v>
      </c>
      <c r="D10" s="39" t="str">
        <f>'Virtual Machines'!B12</f>
        <v>Domain Controller</v>
      </c>
      <c r="E10" s="39" t="str">
        <f>'Virtual Machines'!C12</f>
        <v>user.internal</v>
      </c>
      <c r="F10" s="39" t="str">
        <f>'Virtual Machines'!F12</f>
        <v>Standard_B2s</v>
      </c>
      <c r="G10" s="39" t="str">
        <f>'Virtual Machines'!M12</f>
        <v>xxx-cus-vnet</v>
      </c>
      <c r="H10" s="39" t="str">
        <f>'Virtual Machines'!O12</f>
        <v>xxx-cus-vnet-lan2</v>
      </c>
      <c r="I10" s="39" t="str">
        <f>'Virtual Machines'!P12</f>
        <v>10.1.2.4</v>
      </c>
      <c r="J10" s="39" t="str">
        <f>VLOOKUP('Virtual Machines'!I12,ImageName!$A$2:$E$13,5,FALSE)</f>
        <v>MicrosoftWindowsServer:WindowsServer:2012-R2-Datacenter</v>
      </c>
      <c r="K10" s="39" t="str">
        <f t="shared" si="0"/>
        <v>MicrosoftWindowsServer</v>
      </c>
      <c r="L10" s="39" t="str">
        <f t="shared" si="1"/>
        <v>WindowsServer</v>
      </c>
      <c r="M10" s="39" t="str">
        <f t="shared" si="2"/>
        <v>2012-R2-Datacenter</v>
      </c>
      <c r="N10" s="39" t="str">
        <f>CONCATENATE("https://",'Virtual Machines'!L12,".blob.core.windows.net/osdisks/",C10,".vhd")</f>
        <v>https://xxxcusvmstore.blob.core.windows.net/osdisks/useradds01.vhd</v>
      </c>
      <c r="O10" s="39" t="str">
        <f t="shared" si="3"/>
        <v>useradds01-xxx-cus.CentralUS.cloudapp.azure.com</v>
      </c>
      <c r="P10" s="39" t="str">
        <f t="shared" si="4"/>
        <v>user</v>
      </c>
    </row>
    <row r="11" spans="1:16" x14ac:dyDescent="0.2">
      <c r="A11" s="39" t="str">
        <f>'Virtual Machines'!J13</f>
        <v>CentralUS</v>
      </c>
      <c r="B11" s="39" t="str">
        <f>'Virtual Machines'!K13</f>
        <v>xxx-cus</v>
      </c>
      <c r="C11" s="39" t="str">
        <f>'Virtual Machines'!A13</f>
        <v>usermail01</v>
      </c>
      <c r="D11" s="39" t="str">
        <f>'Virtual Machines'!B13</f>
        <v>Member Server</v>
      </c>
      <c r="E11" s="39" t="str">
        <f>'Virtual Machines'!C13</f>
        <v>user.internal</v>
      </c>
      <c r="F11" s="39" t="str">
        <f>'Virtual Machines'!F13</f>
        <v>Standard_B2s</v>
      </c>
      <c r="G11" s="39" t="str">
        <f>'Virtual Machines'!M13</f>
        <v>xxx-cus-vnet</v>
      </c>
      <c r="H11" s="39" t="str">
        <f>'Virtual Machines'!O13</f>
        <v>xxx-cus-vnet-lan2</v>
      </c>
      <c r="I11" s="39" t="str">
        <f>'Virtual Machines'!P13</f>
        <v>10.1.2.5</v>
      </c>
      <c r="J11" s="39" t="str">
        <f>VLOOKUP('Virtual Machines'!I13,ImageName!$A$2:$E$13,5,FALSE)</f>
        <v>MicrosoftWindowsServer:WindowsServer:2012-R2-Datacenter</v>
      </c>
      <c r="K11" s="39" t="str">
        <f t="shared" si="0"/>
        <v>MicrosoftWindowsServer</v>
      </c>
      <c r="L11" s="39" t="str">
        <f t="shared" si="1"/>
        <v>WindowsServer</v>
      </c>
      <c r="M11" s="39" t="str">
        <f t="shared" si="2"/>
        <v>2012-R2-Datacenter</v>
      </c>
      <c r="N11" s="39" t="str">
        <f>CONCATENATE("https://",'Virtual Machines'!L13,".blob.core.windows.net/osdisks/",C11,".vhd")</f>
        <v>https://xxxcusvmstore.blob.core.windows.net/osdisks/usermail01.vhd</v>
      </c>
      <c r="O11" s="39" t="str">
        <f t="shared" si="3"/>
        <v>usermail01-xxx-cus.CentralUS.cloudapp.azure.com</v>
      </c>
      <c r="P11" s="39" t="str">
        <f t="shared" si="4"/>
        <v>user</v>
      </c>
    </row>
    <row r="12" spans="1:16" x14ac:dyDescent="0.2">
      <c r="A12" s="39" t="str">
        <f>'Virtual Machines'!J14</f>
        <v>CentralUS</v>
      </c>
      <c r="B12" s="39" t="str">
        <f>'Virtual Machines'!K14</f>
        <v>xxx-cus</v>
      </c>
      <c r="C12" s="39" t="str">
        <f>'Virtual Machines'!A14</f>
        <v>useraadc01</v>
      </c>
      <c r="D12" s="39" t="str">
        <f>'Virtual Machines'!B14</f>
        <v>Member Server</v>
      </c>
      <c r="E12" s="39" t="str">
        <f>'Virtual Machines'!C14</f>
        <v>user.internal</v>
      </c>
      <c r="F12" s="39" t="str">
        <f>'Virtual Machines'!F14</f>
        <v>Standard_B2s</v>
      </c>
      <c r="G12" s="39" t="str">
        <f>'Virtual Machines'!M14</f>
        <v>xxx-cus-vnet</v>
      </c>
      <c r="H12" s="39" t="str">
        <f>'Virtual Machines'!O14</f>
        <v>xxx-cus-vnet-lan2</v>
      </c>
      <c r="I12" s="39" t="str">
        <f>'Virtual Machines'!P14</f>
        <v>10.1.2.6</v>
      </c>
      <c r="J12" s="39" t="str">
        <f>VLOOKUP('Virtual Machines'!I14,ImageName!$A$2:$E$13,5,FALSE)</f>
        <v>MicrosoftWindowsServer:WindowsServer:2012-R2-Datacenter</v>
      </c>
      <c r="K12" s="39" t="str">
        <f t="shared" si="0"/>
        <v>MicrosoftWindowsServer</v>
      </c>
      <c r="L12" s="39" t="str">
        <f t="shared" si="1"/>
        <v>WindowsServer</v>
      </c>
      <c r="M12" s="39" t="str">
        <f t="shared" si="2"/>
        <v>2012-R2-Datacenter</v>
      </c>
      <c r="N12" s="39" t="str">
        <f>CONCATENATE("https://",'Virtual Machines'!L14,".blob.core.windows.net/osdisks/",C12,".vhd")</f>
        <v>https://xxxcusvmstore.blob.core.windows.net/osdisks/useraadc01.vhd</v>
      </c>
      <c r="O12" s="39" t="str">
        <f t="shared" si="3"/>
        <v>useraadc01-xxx-cus.CentralUS.cloudapp.azure.com</v>
      </c>
      <c r="P12" s="39" t="str">
        <f t="shared" si="4"/>
        <v>user</v>
      </c>
    </row>
    <row r="13" spans="1:16" x14ac:dyDescent="0.2">
      <c r="A13" s="39" t="str">
        <f>'Virtual Machines'!J15</f>
        <v>CentralUS</v>
      </c>
      <c r="B13" s="39" t="str">
        <f>'Virtual Machines'!K15</f>
        <v>xxx-cus</v>
      </c>
      <c r="C13" s="39" t="str">
        <f>'Virtual Machines'!A15</f>
        <v>useradfs01</v>
      </c>
      <c r="D13" s="39" t="str">
        <f>'Virtual Machines'!B15</f>
        <v>Member Server</v>
      </c>
      <c r="E13" s="39" t="str">
        <f>'Virtual Machines'!C15</f>
        <v>user.internal</v>
      </c>
      <c r="F13" s="39" t="str">
        <f>'Virtual Machines'!F15</f>
        <v>Standard_B2s</v>
      </c>
      <c r="G13" s="39" t="str">
        <f>'Virtual Machines'!M15</f>
        <v>xxx-cus-vnet</v>
      </c>
      <c r="H13" s="39" t="str">
        <f>'Virtual Machines'!O15</f>
        <v>xxx-cus-vnet-lan2</v>
      </c>
      <c r="I13" s="39" t="str">
        <f>'Virtual Machines'!P15</f>
        <v>10.1.2.7</v>
      </c>
      <c r="J13" s="39" t="str">
        <f>VLOOKUP('Virtual Machines'!I15,ImageName!$A$2:$E$13,5,FALSE)</f>
        <v>MicrosoftWindowsServer:WindowsServer:2012-R2-Datacenter</v>
      </c>
      <c r="K13" s="39" t="str">
        <f t="shared" si="0"/>
        <v>MicrosoftWindowsServer</v>
      </c>
      <c r="L13" s="39" t="str">
        <f t="shared" si="1"/>
        <v>WindowsServer</v>
      </c>
      <c r="M13" s="39" t="str">
        <f t="shared" si="2"/>
        <v>2012-R2-Datacenter</v>
      </c>
      <c r="N13" s="39" t="str">
        <f>CONCATENATE("https://",'Virtual Machines'!L15,".blob.core.windows.net/osdisks/",C13,".vhd")</f>
        <v>https://xxxcusvmstore.blob.core.windows.net/osdisks/useradfs01.vhd</v>
      </c>
      <c r="O13" s="39" t="str">
        <f t="shared" si="3"/>
        <v>useradfs01-xxx-cus.CentralUS.cloudapp.azure.com</v>
      </c>
      <c r="P13" s="39" t="str">
        <f t="shared" si="4"/>
        <v>user</v>
      </c>
    </row>
    <row r="14" spans="1:16" x14ac:dyDescent="0.2">
      <c r="A14" s="39" t="str">
        <f>'Virtual Machines'!J16</f>
        <v>CentralUS</v>
      </c>
      <c r="B14" s="39" t="str">
        <f>'Virtual Machines'!K16</f>
        <v>xxx-cus</v>
      </c>
      <c r="C14" s="39" t="str">
        <f>'Virtual Machines'!A16</f>
        <v>userclient</v>
      </c>
      <c r="D14" s="39" t="str">
        <f>'Virtual Machines'!B16</f>
        <v>Member Server</v>
      </c>
      <c r="E14" s="39" t="str">
        <f>'Virtual Machines'!C16</f>
        <v>user.internal</v>
      </c>
      <c r="F14" s="39" t="str">
        <f>'Virtual Machines'!F16</f>
        <v>Standard_B2s</v>
      </c>
      <c r="G14" s="39" t="str">
        <f>'Virtual Machines'!M16</f>
        <v>xxx-cus-vnet</v>
      </c>
      <c r="H14" s="39" t="str">
        <f>'Virtual Machines'!O16</f>
        <v>xxx-cus-vnet-lan2</v>
      </c>
      <c r="I14" s="39" t="str">
        <f>'Virtual Machines'!P16</f>
        <v>10.1.2.8</v>
      </c>
      <c r="J14" s="39" t="str">
        <f>VLOOKUP('Virtual Machines'!I16,ImageName!$A$2:$E$13,5,FALSE)</f>
        <v>MicrosoftWindowsDesktop:Windows-10:RS3-Pro</v>
      </c>
      <c r="K14" s="39" t="str">
        <f t="shared" si="0"/>
        <v>MicrosoftWindowsDesktop</v>
      </c>
      <c r="L14" s="39" t="str">
        <f t="shared" si="1"/>
        <v>Windows-10</v>
      </c>
      <c r="M14" s="39" t="str">
        <f t="shared" si="2"/>
        <v>RS3-Pro</v>
      </c>
      <c r="N14" s="39" t="str">
        <f>CONCATENATE("https://",'Virtual Machines'!L16,".blob.core.windows.net/osdisks/",C14,".vhd")</f>
        <v>https://xxxcusvmstore.blob.core.windows.net/osdisks/userclient.vhd</v>
      </c>
      <c r="O14" s="39" t="str">
        <f t="shared" si="3"/>
        <v>userclient-xxx-cus.CentralUS.cloudapp.azure.com</v>
      </c>
      <c r="P14" s="39" t="str">
        <f t="shared" si="4"/>
        <v>user</v>
      </c>
    </row>
    <row r="15" spans="1:16" x14ac:dyDescent="0.2">
      <c r="A15" s="39" t="str">
        <f>'Virtual Machines'!J17</f>
        <v>CentralUS</v>
      </c>
      <c r="B15" s="39" t="str">
        <f>'Virtual Machines'!K17</f>
        <v>xxx-cus</v>
      </c>
      <c r="C15" s="39" t="str">
        <f>'Virtual Machines'!A17</f>
        <v>userawap01</v>
      </c>
      <c r="D15" s="39" t="str">
        <f>'Virtual Machines'!B17</f>
        <v>Standalone</v>
      </c>
      <c r="E15" s="39">
        <f>'Virtual Machines'!C17</f>
        <v>0</v>
      </c>
      <c r="F15" s="39" t="str">
        <f>'Virtual Machines'!F17</f>
        <v>Standard_B2s</v>
      </c>
      <c r="G15" s="39" t="str">
        <f>'Virtual Machines'!M17</f>
        <v>xxx-cus-vnet</v>
      </c>
      <c r="H15" s="39" t="str">
        <f>'Virtual Machines'!O17</f>
        <v>xxx-cus-vnet-dmz2</v>
      </c>
      <c r="I15" s="39" t="str">
        <f>'Virtual Machines'!P17</f>
        <v>10.1.3.4</v>
      </c>
      <c r="J15" s="39" t="str">
        <f>VLOOKUP('Virtual Machines'!I17,ImageName!$A$2:$E$13,5,FALSE)</f>
        <v>MicrosoftWindowsServer:WindowsServer:2012-R2-Datacenter</v>
      </c>
      <c r="K15" s="39" t="str">
        <f t="shared" si="0"/>
        <v>MicrosoftWindowsServer</v>
      </c>
      <c r="L15" s="39" t="str">
        <f t="shared" si="1"/>
        <v>WindowsServer</v>
      </c>
      <c r="M15" s="39" t="str">
        <f t="shared" si="2"/>
        <v>2012-R2-Datacenter</v>
      </c>
      <c r="N15" s="39" t="str">
        <f>CONCATENATE("https://",'Virtual Machines'!L17,".blob.core.windows.net/osdisks/",C15,".vhd")</f>
        <v>https://xxxcusvmstore.blob.core.windows.net/osdisks/userawap01.vhd</v>
      </c>
      <c r="O15" s="39" t="str">
        <f t="shared" si="3"/>
        <v>userawap01-xxx-cus.CentralUS.cloudapp.azure.com</v>
      </c>
      <c r="P15" s="39" t="e">
        <f t="shared" si="4"/>
        <v>#VALUE!</v>
      </c>
    </row>
    <row r="16" spans="1:16" x14ac:dyDescent="0.2">
      <c r="A16" s="39" t="str">
        <f>'Virtual Machines'!J18</f>
        <v>CentralUS</v>
      </c>
      <c r="B16" s="39" t="str">
        <f>'Virtual Machines'!K18</f>
        <v>xxx-cus</v>
      </c>
      <c r="C16" s="39" t="str">
        <f>'Virtual Machines'!A18</f>
        <v>siamadds01</v>
      </c>
      <c r="D16" s="39" t="str">
        <f>'Virtual Machines'!B18</f>
        <v>Domain Controller</v>
      </c>
      <c r="E16" s="39" t="str">
        <f>'Virtual Machines'!C18</f>
        <v>siam.internal</v>
      </c>
      <c r="F16" s="39" t="str">
        <f>'Virtual Machines'!F18</f>
        <v>Standard_B2s</v>
      </c>
      <c r="G16" s="39" t="str">
        <f>'Virtual Machines'!M18</f>
        <v>xxx-cus-vnet</v>
      </c>
      <c r="H16" s="39" t="str">
        <f>'Virtual Machines'!O18</f>
        <v>xxx-cus-vnet-lan3</v>
      </c>
      <c r="I16" s="39" t="str">
        <f>'Virtual Machines'!P18</f>
        <v>10.1.4.4</v>
      </c>
      <c r="J16" s="39" t="str">
        <f>VLOOKUP('Virtual Machines'!I18,ImageName!$A$2:$E$13,5,FALSE)</f>
        <v>MicrosoftWindowsServer:WindowsServer:2012-R2-Datacenter</v>
      </c>
      <c r="K16" s="39" t="str">
        <f t="shared" si="0"/>
        <v>MicrosoftWindowsServer</v>
      </c>
      <c r="L16" s="39" t="str">
        <f t="shared" si="1"/>
        <v>WindowsServer</v>
      </c>
      <c r="M16" s="39" t="str">
        <f t="shared" si="2"/>
        <v>2012-R2-Datacenter</v>
      </c>
      <c r="N16" s="39" t="str">
        <f>CONCATENATE("https://",'Virtual Machines'!L18,".blob.core.windows.net/osdisks/",C16,".vhd")</f>
        <v>https://xxxcusvmstore.blob.core.windows.net/osdisks/siamadds01.vhd</v>
      </c>
      <c r="O16" s="39" t="str">
        <f t="shared" si="3"/>
        <v>siamadds01-xxx-cus.CentralUS.cloudapp.azure.com</v>
      </c>
      <c r="P16" s="39" t="str">
        <f t="shared" si="4"/>
        <v>siam</v>
      </c>
    </row>
    <row r="17" spans="1:16" x14ac:dyDescent="0.2">
      <c r="A17" s="39" t="str">
        <f>'Virtual Machines'!J19</f>
        <v>CentralUS</v>
      </c>
      <c r="B17" s="39" t="str">
        <f>'Virtual Machines'!K19</f>
        <v>xxx-cus</v>
      </c>
      <c r="C17" s="39" t="str">
        <f>'Virtual Machines'!A19</f>
        <v>siamadfs01</v>
      </c>
      <c r="D17" s="39" t="str">
        <f>'Virtual Machines'!B19</f>
        <v>Member Server</v>
      </c>
      <c r="E17" s="39" t="str">
        <f>'Virtual Machines'!C19</f>
        <v>siam.internal</v>
      </c>
      <c r="F17" s="39" t="str">
        <f>'Virtual Machines'!F19</f>
        <v>Standard_B2s</v>
      </c>
      <c r="G17" s="39" t="str">
        <f>'Virtual Machines'!M19</f>
        <v>xxx-cus-vnet</v>
      </c>
      <c r="H17" s="39" t="str">
        <f>'Virtual Machines'!O19</f>
        <v>xxx-cus-vnet-lan3</v>
      </c>
      <c r="I17" s="39" t="str">
        <f>'Virtual Machines'!P19</f>
        <v>10.1.4.5</v>
      </c>
      <c r="J17" s="39" t="str">
        <f>VLOOKUP('Virtual Machines'!I19,ImageName!$A$2:$E$13,5,FALSE)</f>
        <v>MicrosoftWindowsServer:WindowsServer:2012-R2-Datacenter</v>
      </c>
      <c r="K17" s="39" t="str">
        <f t="shared" si="0"/>
        <v>MicrosoftWindowsServer</v>
      </c>
      <c r="L17" s="39" t="str">
        <f t="shared" si="1"/>
        <v>WindowsServer</v>
      </c>
      <c r="M17" s="39" t="str">
        <f t="shared" si="2"/>
        <v>2012-R2-Datacenter</v>
      </c>
      <c r="N17" s="39" t="str">
        <f>CONCATENATE("https://",'Virtual Machines'!L19,".blob.core.windows.net/osdisks/",C17,".vhd")</f>
        <v>https://xxxcusvmstore.blob.core.windows.net/osdisks/siamadfs01.vhd</v>
      </c>
      <c r="O17" s="39" t="str">
        <f t="shared" si="3"/>
        <v>siamadfs01-xxx-cus.CentralUS.cloudapp.azure.com</v>
      </c>
      <c r="P17" s="39" t="str">
        <f t="shared" si="4"/>
        <v>siam</v>
      </c>
    </row>
    <row r="18" spans="1:16" x14ac:dyDescent="0.2">
      <c r="A18" s="39" t="str">
        <f>'Virtual Machines'!J20</f>
        <v>CentralUS</v>
      </c>
      <c r="B18" s="39" t="str">
        <f>'Virtual Machines'!K20</f>
        <v>xxx-cus</v>
      </c>
      <c r="C18" s="39" t="str">
        <f>'Virtual Machines'!A20</f>
        <v>siamsqls01</v>
      </c>
      <c r="D18" s="39" t="str">
        <f>'Virtual Machines'!B20</f>
        <v>Member Server</v>
      </c>
      <c r="E18" s="39" t="str">
        <f>'Virtual Machines'!C20</f>
        <v>siam.internal</v>
      </c>
      <c r="F18" s="39" t="str">
        <f>'Virtual Machines'!F20</f>
        <v>Standard_B2ms</v>
      </c>
      <c r="G18" s="39" t="str">
        <f>'Virtual Machines'!M20</f>
        <v>xxx-cus-vnet</v>
      </c>
      <c r="H18" s="39" t="str">
        <f>'Virtual Machines'!O20</f>
        <v>xxx-cus-vnet-lan3</v>
      </c>
      <c r="I18" s="39" t="str">
        <f>'Virtual Machines'!P20</f>
        <v>10.1.4.6</v>
      </c>
      <c r="J18" s="39" t="str">
        <f>VLOOKUP('Virtual Machines'!I20,ImageName!$A$2:$E$13,5,FALSE)</f>
        <v>MicrosoftSQLServer:SQL2012SP4-WS2012R2:Standard</v>
      </c>
      <c r="K18" s="39" t="str">
        <f t="shared" si="0"/>
        <v>MicrosoftSQLServer</v>
      </c>
      <c r="L18" s="39" t="str">
        <f t="shared" si="1"/>
        <v>SQL2012SP4-WS2012R2</v>
      </c>
      <c r="M18" s="39" t="str">
        <f t="shared" si="2"/>
        <v>Standard</v>
      </c>
      <c r="N18" s="39" t="str">
        <f>CONCATENATE("https://",'Virtual Machines'!L20,".blob.core.windows.net/osdisks/",C18,".vhd")</f>
        <v>https://xxxcusvmstore.blob.core.windows.net/osdisks/siamsqls01.vhd</v>
      </c>
      <c r="O18" s="39" t="str">
        <f t="shared" si="3"/>
        <v>siamsqls01-xxx-cus.CentralUS.cloudapp.azure.com</v>
      </c>
      <c r="P18" s="39" t="str">
        <f t="shared" si="4"/>
        <v>siam</v>
      </c>
    </row>
    <row r="19" spans="1:16" x14ac:dyDescent="0.2">
      <c r="A19" s="39" t="str">
        <f>'Virtual Machines'!J21</f>
        <v>CentralUS</v>
      </c>
      <c r="B19" s="39" t="str">
        <f>'Virtual Machines'!K21</f>
        <v>xxx-cus</v>
      </c>
      <c r="C19" s="39" t="str">
        <f>'Virtual Machines'!A21</f>
        <v>siamserv01</v>
      </c>
      <c r="D19" s="39" t="str">
        <f>'Virtual Machines'!B21</f>
        <v>Member Server</v>
      </c>
      <c r="E19" s="39" t="str">
        <f>'Virtual Machines'!C21</f>
        <v>siam.internal</v>
      </c>
      <c r="F19" s="39" t="str">
        <f>'Virtual Machines'!F21</f>
        <v>Standard_B2ms</v>
      </c>
      <c r="G19" s="39" t="str">
        <f>'Virtual Machines'!M21</f>
        <v>xxx-cus-vnet</v>
      </c>
      <c r="H19" s="39" t="str">
        <f>'Virtual Machines'!O21</f>
        <v>xxx-cus-vnet-lan3</v>
      </c>
      <c r="I19" s="39" t="str">
        <f>'Virtual Machines'!P21</f>
        <v>10.1.4.7</v>
      </c>
      <c r="J19" s="39" t="str">
        <f>VLOOKUP('Virtual Machines'!I21,ImageName!$A$2:$E$13,5,FALSE)</f>
        <v>MicrosoftWindowsServer:WindowsServer:2012-R2-Datacenter</v>
      </c>
      <c r="K19" s="39" t="str">
        <f t="shared" si="0"/>
        <v>MicrosoftWindowsServer</v>
      </c>
      <c r="L19" s="39" t="str">
        <f t="shared" si="1"/>
        <v>WindowsServer</v>
      </c>
      <c r="M19" s="39" t="str">
        <f t="shared" si="2"/>
        <v>2012-R2-Datacenter</v>
      </c>
      <c r="N19" s="39" t="str">
        <f>CONCATENATE("https://",'Virtual Machines'!L21,".blob.core.windows.net/osdisks/",C19,".vhd")</f>
        <v>https://xxxcusvmstore.blob.core.windows.net/osdisks/siamserv01.vhd</v>
      </c>
      <c r="O19" s="39" t="str">
        <f t="shared" si="3"/>
        <v>siamserv01-xxx-cus.CentralUS.cloudapp.azure.com</v>
      </c>
      <c r="P19" s="39" t="str">
        <f t="shared" si="4"/>
        <v>siam</v>
      </c>
    </row>
    <row r="20" spans="1:16" x14ac:dyDescent="0.2">
      <c r="A20" s="39" t="str">
        <f>'Virtual Machines'!J22</f>
        <v>CentralUS</v>
      </c>
      <c r="B20" s="39" t="str">
        <f>'Virtual Machines'!K22</f>
        <v>xxx-cus</v>
      </c>
      <c r="C20" s="39" t="str">
        <f>'Virtual Machines'!A22</f>
        <v>siamspsv01</v>
      </c>
      <c r="D20" s="39" t="str">
        <f>'Virtual Machines'!B22</f>
        <v>Member Server</v>
      </c>
      <c r="E20" s="39" t="str">
        <f>'Virtual Machines'!C22</f>
        <v>siam.internal</v>
      </c>
      <c r="F20" s="39" t="str">
        <f>'Virtual Machines'!F22</f>
        <v>Standard_B2ms</v>
      </c>
      <c r="G20" s="39" t="str">
        <f>'Virtual Machines'!M22</f>
        <v>xxx-cus-vnet</v>
      </c>
      <c r="H20" s="39" t="str">
        <f>'Virtual Machines'!O22</f>
        <v>xxx-cus-vnet-lan3</v>
      </c>
      <c r="I20" s="39" t="str">
        <f>'Virtual Machines'!P22</f>
        <v>10.1.4.8</v>
      </c>
      <c r="J20" s="39" t="str">
        <f>VLOOKUP('Virtual Machines'!I22,ImageName!$A$2:$E$13,5,FALSE)</f>
        <v>MicrosoftSharePoint:MicrosoftSharePointServer:2013</v>
      </c>
      <c r="K20" s="39" t="str">
        <f t="shared" si="0"/>
        <v>MicrosoftSharePoint</v>
      </c>
      <c r="L20" s="39" t="str">
        <f t="shared" si="1"/>
        <v>MicrosoftSharePointServer</v>
      </c>
      <c r="M20" s="39" t="str">
        <f t="shared" si="2"/>
        <v>2013</v>
      </c>
      <c r="N20" s="39" t="str">
        <f>CONCATENATE("https://",'Virtual Machines'!L22,".blob.core.windows.net/osdisks/",C20,".vhd")</f>
        <v>https://xxxcusvmstore.blob.core.windows.net/osdisks/siamspsv01.vhd</v>
      </c>
      <c r="O20" s="39" t="str">
        <f t="shared" si="3"/>
        <v>siamspsv01-xxx-cus.CentralUS.cloudapp.azure.com</v>
      </c>
      <c r="P20" s="39" t="str">
        <f t="shared" si="4"/>
        <v>siam</v>
      </c>
    </row>
    <row r="21" spans="1:16" x14ac:dyDescent="0.2">
      <c r="A21" s="39" t="str">
        <f>'Virtual Machines'!J23</f>
        <v>CentralUS</v>
      </c>
      <c r="B21" s="39" t="str">
        <f>'Virtual Machines'!K23</f>
        <v>xxx-cus</v>
      </c>
      <c r="C21" s="39" t="str">
        <f>'Virtual Machines'!A23</f>
        <v>siamport01</v>
      </c>
      <c r="D21" s="39" t="str">
        <f>'Virtual Machines'!B23</f>
        <v>Member Server</v>
      </c>
      <c r="E21" s="39" t="str">
        <f>'Virtual Machines'!C23</f>
        <v>siam.internal</v>
      </c>
      <c r="F21" s="39" t="str">
        <f>'Virtual Machines'!F23</f>
        <v>Standard_B2s</v>
      </c>
      <c r="G21" s="39" t="str">
        <f>'Virtual Machines'!M23</f>
        <v>xxx-cus-vnet</v>
      </c>
      <c r="H21" s="39" t="str">
        <f>'Virtual Machines'!O23</f>
        <v>xxx-cus-vnet-lan3</v>
      </c>
      <c r="I21" s="39" t="str">
        <f>'Virtual Machines'!P23</f>
        <v>10.1.4.9</v>
      </c>
      <c r="J21" s="39" t="str">
        <f>VLOOKUP('Virtual Machines'!I23,ImageName!$A$2:$E$13,5,FALSE)</f>
        <v>MicrosoftWindowsServer:WindowsServer:2012-R2-Datacenter</v>
      </c>
      <c r="K21" s="39" t="str">
        <f t="shared" si="0"/>
        <v>MicrosoftWindowsServer</v>
      </c>
      <c r="L21" s="39" t="str">
        <f t="shared" si="1"/>
        <v>WindowsServer</v>
      </c>
      <c r="M21" s="39" t="str">
        <f t="shared" si="2"/>
        <v>2012-R2-Datacenter</v>
      </c>
      <c r="N21" s="39" t="str">
        <f>CONCATENATE("https://",'Virtual Machines'!L23,".blob.core.windows.net/osdisks/",C21,".vhd")</f>
        <v>https://xxxcusvmstore.blob.core.windows.net/osdisks/siamport01.vhd</v>
      </c>
      <c r="O21" s="39" t="str">
        <f t="shared" si="3"/>
        <v>siamport01-xxx-cus.CentralUS.cloudapp.azure.com</v>
      </c>
      <c r="P21" s="39" t="str">
        <f t="shared" si="4"/>
        <v>siam</v>
      </c>
    </row>
    <row r="22" spans="1:16" x14ac:dyDescent="0.2">
      <c r="A22" s="39" t="str">
        <f>'Virtual Machines'!J24</f>
        <v>CentralUS</v>
      </c>
      <c r="B22" s="39" t="str">
        <f>'Virtual Machines'!K24</f>
        <v>xxx-cus</v>
      </c>
      <c r="C22" s="39" t="str">
        <f>'Virtual Machines'!A24</f>
        <v>siamscor01</v>
      </c>
      <c r="D22" s="39" t="str">
        <f>'Virtual Machines'!B24</f>
        <v>Member Server</v>
      </c>
      <c r="E22" s="39" t="str">
        <f>'Virtual Machines'!C24</f>
        <v>siam.internal</v>
      </c>
      <c r="F22" s="39" t="str">
        <f>'Virtual Machines'!F24</f>
        <v>Standard_B2s</v>
      </c>
      <c r="G22" s="39" t="str">
        <f>'Virtual Machines'!M24</f>
        <v>xxx-cus-vnet</v>
      </c>
      <c r="H22" s="39" t="str">
        <f>'Virtual Machines'!O24</f>
        <v>xxx-cus-vnet-lan3</v>
      </c>
      <c r="I22" s="39" t="str">
        <f>'Virtual Machines'!P24</f>
        <v>10.1.4.10</v>
      </c>
      <c r="J22" s="39" t="str">
        <f>VLOOKUP('Virtual Machines'!I24,ImageName!$A$2:$E$13,5,FALSE)</f>
        <v>MicrosoftWindowsServer:WindowsServer:2012-R2-Datacenter</v>
      </c>
      <c r="K22" s="39" t="str">
        <f t="shared" si="0"/>
        <v>MicrosoftWindowsServer</v>
      </c>
      <c r="L22" s="39" t="str">
        <f t="shared" si="1"/>
        <v>WindowsServer</v>
      </c>
      <c r="M22" s="39" t="str">
        <f t="shared" si="2"/>
        <v>2012-R2-Datacenter</v>
      </c>
      <c r="N22" s="39" t="str">
        <f>CONCATENATE("https://",'Virtual Machines'!L24,".blob.core.windows.net/osdisks/",C22,".vhd")</f>
        <v>https://xxxcusvmstore.blob.core.windows.net/osdisks/siamscor01.vhd</v>
      </c>
      <c r="O22" s="39" t="str">
        <f t="shared" si="3"/>
        <v>siamscor01-xxx-cus.CentralUS.cloudapp.azure.com</v>
      </c>
      <c r="P22" s="39" t="str">
        <f t="shared" si="4"/>
        <v>siam</v>
      </c>
    </row>
    <row r="23" spans="1:16" x14ac:dyDescent="0.2">
      <c r="A23" s="39" t="str">
        <f>'Virtual Machines'!J25</f>
        <v>CentralUS</v>
      </c>
      <c r="B23" s="39" t="str">
        <f>'Virtual Machines'!K25</f>
        <v>xxx-cus</v>
      </c>
      <c r="C23" s="39" t="str">
        <f>'Virtual Machines'!A25</f>
        <v>siamawap01</v>
      </c>
      <c r="D23" s="39" t="str">
        <f>'Virtual Machines'!B25</f>
        <v>Standalone</v>
      </c>
      <c r="E23" s="39">
        <f>'Virtual Machines'!C25</f>
        <v>0</v>
      </c>
      <c r="F23" s="39" t="str">
        <f>'Virtual Machines'!F25</f>
        <v>Standard_B2s</v>
      </c>
      <c r="G23" s="39" t="str">
        <f>'Virtual Machines'!M25</f>
        <v>xxx-cus-vnet</v>
      </c>
      <c r="H23" s="39" t="str">
        <f>'Virtual Machines'!O25</f>
        <v>xxx-cus-vnet-dmz3</v>
      </c>
      <c r="I23" s="39" t="str">
        <f>'Virtual Machines'!P25</f>
        <v>10.1.5.4</v>
      </c>
      <c r="J23" s="39" t="str">
        <f>VLOOKUP('Virtual Machines'!I25,ImageName!$A$2:$E$13,5,FALSE)</f>
        <v>MicrosoftWindowsServer:WindowsServer:2012-R2-Datacenter</v>
      </c>
      <c r="K23" s="39" t="str">
        <f t="shared" si="0"/>
        <v>MicrosoftWindowsServer</v>
      </c>
      <c r="L23" s="39" t="str">
        <f t="shared" si="1"/>
        <v>WindowsServer</v>
      </c>
      <c r="M23" s="39" t="str">
        <f t="shared" si="2"/>
        <v>2012-R2-Datacenter</v>
      </c>
      <c r="N23" s="39" t="str">
        <f>CONCATENATE("https://",'Virtual Machines'!L25,".blob.core.windows.net/osdisks/",C23,".vhd")</f>
        <v>https://xxxcusvmstore.blob.core.windows.net/osdisks/siamawap01.vhd</v>
      </c>
      <c r="O23" s="39" t="str">
        <f t="shared" si="3"/>
        <v>siamawap01-xxx-cus.CentralUS.cloudapp.azure.com</v>
      </c>
      <c r="P23" s="39" t="e">
        <f t="shared" si="4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A5EC-4316-2E4F-ADD2-E00ED365E915}">
  <sheetPr>
    <tabColor theme="9"/>
  </sheetPr>
  <dimension ref="A1:D4"/>
  <sheetViews>
    <sheetView zoomScaleNormal="100" workbookViewId="0">
      <selection activeCell="G7" sqref="G7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4" bestFit="1" customWidth="1"/>
    <col min="4" max="4" width="15.33203125" bestFit="1" customWidth="1"/>
  </cols>
  <sheetData>
    <row r="1" spans="1:4" x14ac:dyDescent="0.2">
      <c r="A1" s="38" t="s">
        <v>5</v>
      </c>
      <c r="B1" s="38" t="s">
        <v>109</v>
      </c>
      <c r="C1" s="38" t="s">
        <v>120</v>
      </c>
      <c r="D1" s="38" t="s">
        <v>60</v>
      </c>
    </row>
    <row r="2" spans="1:4" x14ac:dyDescent="0.2">
      <c r="A2" s="39" t="str">
        <f>'Virtual Machines'!D1</f>
        <v>CentralUS</v>
      </c>
      <c r="B2" s="39" t="str">
        <f>CONCATENATE('Virtual Machines'!B1,"-",'Virtual Machines'!F1)</f>
        <v>xxx-cus</v>
      </c>
      <c r="C2" s="39" t="str">
        <f>CONCATENATE('Virtual Machines'!B1,'Virtual Machines'!F1,"vmstore")</f>
        <v>xxxcusvmstore</v>
      </c>
      <c r="D2" s="39" t="str">
        <f>'Virtual Machines'!M28</f>
        <v>Standard_LRS</v>
      </c>
    </row>
    <row r="3" spans="1:4" x14ac:dyDescent="0.2">
      <c r="A3" s="2"/>
      <c r="B3" s="2"/>
      <c r="D3" s="1"/>
    </row>
    <row r="4" spans="1:4" x14ac:dyDescent="0.2">
      <c r="A4" s="2"/>
      <c r="B4" s="2"/>
      <c r="D4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C19159-186B-A14C-9DA5-F7B95DA0931F}">
          <x14:formula1>
            <xm:f>Locations!$A$1:$A$28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9F62-D6FE-1348-83C3-98CDAF61D320}">
  <sheetPr>
    <tabColor theme="9"/>
  </sheetPr>
  <dimension ref="A1:H15"/>
  <sheetViews>
    <sheetView workbookViewId="0">
      <selection activeCell="H16" sqref="H16"/>
    </sheetView>
  </sheetViews>
  <sheetFormatPr baseColWidth="10" defaultRowHeight="16" x14ac:dyDescent="0.2"/>
  <cols>
    <col min="1" max="1" width="14" style="13" bestFit="1" customWidth="1"/>
    <col min="2" max="2" width="13.6640625" style="13" bestFit="1" customWidth="1"/>
    <col min="3" max="3" width="20.33203125" style="13" bestFit="1" customWidth="1"/>
    <col min="4" max="4" width="13.6640625" style="13" bestFit="1" customWidth="1"/>
    <col min="5" max="6" width="10.5" style="13" bestFit="1" customWidth="1"/>
    <col min="7" max="16384" width="10.83203125" style="13"/>
  </cols>
  <sheetData>
    <row r="1" spans="1:8" x14ac:dyDescent="0.2">
      <c r="A1" s="37" t="s">
        <v>5</v>
      </c>
      <c r="B1" s="37" t="s">
        <v>109</v>
      </c>
      <c r="C1" s="37" t="s">
        <v>42</v>
      </c>
      <c r="D1" s="37" t="s">
        <v>55</v>
      </c>
      <c r="E1" s="37" t="s">
        <v>59</v>
      </c>
      <c r="F1" s="37" t="s">
        <v>3</v>
      </c>
      <c r="H1" s="37"/>
    </row>
    <row r="2" spans="1:8" x14ac:dyDescent="0.2">
      <c r="A2" s="35" t="str">
        <f>'Virtual Machines'!$D$1</f>
        <v>CentralUS</v>
      </c>
      <c r="B2" s="36" t="str">
        <f>CONCATENATE('Virtual Machines'!$B$1,"-",'Virtual Machines'!$F$1)</f>
        <v>xxx-cus</v>
      </c>
      <c r="C2" s="35" t="str">
        <f>'Virtual Machines'!J30</f>
        <v>xxx-cus-vnet-dmz3</v>
      </c>
      <c r="D2" s="35" t="str">
        <f>'Virtual Machines'!$J$28</f>
        <v>xxx-cus-vnet</v>
      </c>
      <c r="E2" s="35" t="str">
        <f>'Virtual Machines'!$K$28</f>
        <v>10.1.0.0/16</v>
      </c>
      <c r="F2" s="35" t="str">
        <f>'Virtual Machines'!K30</f>
        <v>10.1.1.0/24</v>
      </c>
    </row>
    <row r="3" spans="1:8" x14ac:dyDescent="0.2">
      <c r="A3" s="35" t="str">
        <f>'Virtual Machines'!$D$1</f>
        <v>CentralUS</v>
      </c>
      <c r="B3" s="36" t="str">
        <f>CONCATENATE('Virtual Machines'!$B$1,"-",'Virtual Machines'!$F$1)</f>
        <v>xxx-cus</v>
      </c>
      <c r="C3" s="35" t="str">
        <f>'Virtual Machines'!J31</f>
        <v>xxx-cus-vnet-lan3</v>
      </c>
      <c r="D3" s="35" t="str">
        <f>'Virtual Machines'!$J$28</f>
        <v>xxx-cus-vnet</v>
      </c>
      <c r="E3" s="35" t="str">
        <f>'Virtual Machines'!$K$28</f>
        <v>10.1.0.0/16</v>
      </c>
      <c r="F3" s="35" t="str">
        <f>'Virtual Machines'!K31</f>
        <v>10.1.2.0/24</v>
      </c>
    </row>
    <row r="4" spans="1:8" x14ac:dyDescent="0.2">
      <c r="A4" s="35" t="str">
        <f>'Virtual Machines'!$D$1</f>
        <v>CentralUS</v>
      </c>
      <c r="B4" s="36" t="str">
        <f>CONCATENATE('Virtual Machines'!$B$1,"-",'Virtual Machines'!$F$1)</f>
        <v>xxx-cus</v>
      </c>
      <c r="C4" s="35" t="str">
        <f>'Virtual Machines'!J32</f>
        <v>xxx-cus-vnet-dmz2</v>
      </c>
      <c r="D4" s="35" t="str">
        <f>'Virtual Machines'!$J$28</f>
        <v>xxx-cus-vnet</v>
      </c>
      <c r="E4" s="35" t="str">
        <f>'Virtual Machines'!$K$28</f>
        <v>10.1.0.0/16</v>
      </c>
      <c r="F4" s="35" t="str">
        <f>'Virtual Machines'!K32</f>
        <v>10.1.3.0/24</v>
      </c>
    </row>
    <row r="5" spans="1:8" x14ac:dyDescent="0.2">
      <c r="A5" s="35" t="str">
        <f>'Virtual Machines'!$D$1</f>
        <v>CentralUS</v>
      </c>
      <c r="B5" s="36" t="str">
        <f>CONCATENATE('Virtual Machines'!$B$1,"-",'Virtual Machines'!$F$1)</f>
        <v>xxx-cus</v>
      </c>
      <c r="C5" s="35" t="str">
        <f>'Virtual Machines'!J33</f>
        <v>xxx-cus-vnet-lan2</v>
      </c>
      <c r="D5" s="35" t="str">
        <f>'Virtual Machines'!$J$28</f>
        <v>xxx-cus-vnet</v>
      </c>
      <c r="E5" s="35" t="str">
        <f>'Virtual Machines'!$K$28</f>
        <v>10.1.0.0/16</v>
      </c>
      <c r="F5" s="35" t="str">
        <f>'Virtual Machines'!K33</f>
        <v>10.1.4.0/24</v>
      </c>
    </row>
    <row r="6" spans="1:8" x14ac:dyDescent="0.2">
      <c r="A6" s="35" t="str">
        <f>'Virtual Machines'!$D$1</f>
        <v>CentralUS</v>
      </c>
      <c r="B6" s="36" t="str">
        <f>CONCATENATE('Virtual Machines'!$B$1,"-",'Virtual Machines'!$F$1)</f>
        <v>xxx-cus</v>
      </c>
      <c r="C6" s="35" t="str">
        <f>'Virtual Machines'!J34</f>
        <v>xxx-cus-vnet-lan1</v>
      </c>
      <c r="D6" s="35" t="str">
        <f>'Virtual Machines'!$J$28</f>
        <v>xxx-cus-vnet</v>
      </c>
      <c r="E6" s="35" t="str">
        <f>'Virtual Machines'!$K$28</f>
        <v>10.1.0.0/16</v>
      </c>
      <c r="F6" s="35" t="str">
        <f>'Virtual Machines'!K34</f>
        <v>10.1.5.0/24</v>
      </c>
    </row>
    <row r="7" spans="1:8" x14ac:dyDescent="0.2">
      <c r="C7" s="61"/>
      <c r="D7" s="14"/>
      <c r="E7" s="14"/>
      <c r="F7" s="14"/>
    </row>
    <row r="8" spans="1:8" x14ac:dyDescent="0.2">
      <c r="C8" s="61"/>
      <c r="D8" s="15"/>
      <c r="E8" s="15"/>
      <c r="F8" s="15"/>
    </row>
    <row r="9" spans="1:8" x14ac:dyDescent="0.2">
      <c r="C9" s="61"/>
      <c r="D9" s="14"/>
      <c r="E9" s="14"/>
      <c r="F9" s="14"/>
    </row>
    <row r="10" spans="1:8" x14ac:dyDescent="0.2">
      <c r="C10" s="61"/>
      <c r="D10" s="14"/>
      <c r="E10" s="14"/>
      <c r="F10" s="14"/>
    </row>
    <row r="11" spans="1:8" x14ac:dyDescent="0.2">
      <c r="C11" s="61"/>
      <c r="D11" s="14"/>
      <c r="E11" s="14"/>
      <c r="F11" s="14"/>
    </row>
    <row r="12" spans="1:8" x14ac:dyDescent="0.2">
      <c r="C12" s="61"/>
      <c r="D12" s="16"/>
      <c r="E12" s="16"/>
      <c r="F12" s="14"/>
    </row>
    <row r="13" spans="1:8" x14ac:dyDescent="0.2">
      <c r="C13" s="61"/>
      <c r="D13" s="17"/>
      <c r="E13" s="17"/>
      <c r="F13" s="14"/>
    </row>
    <row r="14" spans="1:8" x14ac:dyDescent="0.2">
      <c r="C14" s="61"/>
      <c r="D14" s="14"/>
      <c r="E14" s="14"/>
      <c r="F14" s="14"/>
    </row>
    <row r="15" spans="1:8" x14ac:dyDescent="0.2">
      <c r="C15" s="6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1B06-762A-444D-A88C-D470C6B2DD74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162</v>
      </c>
    </row>
    <row r="3" spans="1:1" x14ac:dyDescent="0.2">
      <c r="A3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2430-F84E-614B-BE1E-3F9CC95AD251}">
  <sheetPr>
    <tabColor theme="4"/>
  </sheetPr>
  <dimension ref="A1:B28"/>
  <sheetViews>
    <sheetView workbookViewId="0">
      <selection activeCell="B28" sqref="B28"/>
    </sheetView>
  </sheetViews>
  <sheetFormatPr baseColWidth="10" defaultRowHeight="16" x14ac:dyDescent="0.2"/>
  <cols>
    <col min="1" max="1" width="16.5" bestFit="1" customWidth="1"/>
  </cols>
  <sheetData>
    <row r="1" spans="1:2" x14ac:dyDescent="0.2">
      <c r="A1" t="s">
        <v>132</v>
      </c>
      <c r="B1" t="s">
        <v>195</v>
      </c>
    </row>
    <row r="2" spans="1:2" x14ac:dyDescent="0.2">
      <c r="A2" t="s">
        <v>135</v>
      </c>
      <c r="B2" t="s">
        <v>196</v>
      </c>
    </row>
    <row r="3" spans="1:2" x14ac:dyDescent="0.2">
      <c r="A3" t="s">
        <v>136</v>
      </c>
      <c r="B3" t="s">
        <v>197</v>
      </c>
    </row>
    <row r="4" spans="1:2" x14ac:dyDescent="0.2">
      <c r="A4" t="s">
        <v>62</v>
      </c>
      <c r="B4" t="s">
        <v>198</v>
      </c>
    </row>
    <row r="5" spans="1:2" x14ac:dyDescent="0.2">
      <c r="A5" t="s">
        <v>137</v>
      </c>
      <c r="B5" t="s">
        <v>199</v>
      </c>
    </row>
    <row r="6" spans="1:2" x14ac:dyDescent="0.2">
      <c r="A6" t="s">
        <v>133</v>
      </c>
      <c r="B6" t="s">
        <v>200</v>
      </c>
    </row>
    <row r="7" spans="1:2" x14ac:dyDescent="0.2">
      <c r="A7" t="s">
        <v>108</v>
      </c>
      <c r="B7" t="s">
        <v>201</v>
      </c>
    </row>
    <row r="8" spans="1:2" x14ac:dyDescent="0.2">
      <c r="A8" t="s">
        <v>138</v>
      </c>
      <c r="B8" t="s">
        <v>202</v>
      </c>
    </row>
    <row r="9" spans="1:2" x14ac:dyDescent="0.2">
      <c r="A9" t="s">
        <v>139</v>
      </c>
      <c r="B9" t="s">
        <v>165</v>
      </c>
    </row>
    <row r="10" spans="1:2" x14ac:dyDescent="0.2">
      <c r="A10" t="s">
        <v>134</v>
      </c>
      <c r="B10" t="s">
        <v>203</v>
      </c>
    </row>
    <row r="11" spans="1:2" x14ac:dyDescent="0.2">
      <c r="A11" t="s">
        <v>132</v>
      </c>
      <c r="B11" t="s">
        <v>195</v>
      </c>
    </row>
    <row r="12" spans="1:2" x14ac:dyDescent="0.2">
      <c r="A12" t="s">
        <v>140</v>
      </c>
      <c r="B12" t="s">
        <v>204</v>
      </c>
    </row>
    <row r="13" spans="1:2" x14ac:dyDescent="0.2">
      <c r="A13" t="s">
        <v>141</v>
      </c>
      <c r="B13" t="s">
        <v>205</v>
      </c>
    </row>
    <row r="14" spans="1:2" x14ac:dyDescent="0.2">
      <c r="A14" t="s">
        <v>142</v>
      </c>
      <c r="B14" t="s">
        <v>206</v>
      </c>
    </row>
    <row r="15" spans="1:2" x14ac:dyDescent="0.2">
      <c r="A15" t="s">
        <v>143</v>
      </c>
      <c r="B15" t="s">
        <v>207</v>
      </c>
    </row>
    <row r="16" spans="1:2" x14ac:dyDescent="0.2">
      <c r="A16" t="s">
        <v>144</v>
      </c>
      <c r="B16" t="s">
        <v>208</v>
      </c>
    </row>
    <row r="17" spans="1:2" x14ac:dyDescent="0.2">
      <c r="A17" t="s">
        <v>145</v>
      </c>
      <c r="B17" t="s">
        <v>209</v>
      </c>
    </row>
    <row r="18" spans="1:2" x14ac:dyDescent="0.2">
      <c r="A18" t="s">
        <v>146</v>
      </c>
      <c r="B18" t="s">
        <v>210</v>
      </c>
    </row>
    <row r="19" spans="1:2" x14ac:dyDescent="0.2">
      <c r="A19" t="s">
        <v>147</v>
      </c>
      <c r="B19" t="s">
        <v>211</v>
      </c>
    </row>
    <row r="20" spans="1:2" x14ac:dyDescent="0.2">
      <c r="A20" t="s">
        <v>148</v>
      </c>
      <c r="B20" t="s">
        <v>212</v>
      </c>
    </row>
    <row r="21" spans="1:2" x14ac:dyDescent="0.2">
      <c r="A21" t="s">
        <v>149</v>
      </c>
      <c r="B21" t="s">
        <v>213</v>
      </c>
    </row>
    <row r="22" spans="1:2" x14ac:dyDescent="0.2">
      <c r="A22" t="s">
        <v>150</v>
      </c>
      <c r="B22" t="s">
        <v>214</v>
      </c>
    </row>
    <row r="23" spans="1:2" x14ac:dyDescent="0.2">
      <c r="A23" t="s">
        <v>151</v>
      </c>
      <c r="B23" t="s">
        <v>215</v>
      </c>
    </row>
    <row r="24" spans="1:2" x14ac:dyDescent="0.2">
      <c r="A24" t="s">
        <v>152</v>
      </c>
      <c r="B24" t="s">
        <v>216</v>
      </c>
    </row>
    <row r="25" spans="1:2" x14ac:dyDescent="0.2">
      <c r="A25" t="s">
        <v>153</v>
      </c>
      <c r="B25" t="s">
        <v>217</v>
      </c>
    </row>
    <row r="26" spans="1:2" x14ac:dyDescent="0.2">
      <c r="A26" t="s">
        <v>154</v>
      </c>
      <c r="B26" t="s">
        <v>218</v>
      </c>
    </row>
    <row r="27" spans="1:2" x14ac:dyDescent="0.2">
      <c r="A27" t="s">
        <v>155</v>
      </c>
      <c r="B27" t="s">
        <v>219</v>
      </c>
    </row>
    <row r="28" spans="1:2" x14ac:dyDescent="0.2">
      <c r="A28" t="s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BCC5-2235-A44E-B197-661D00ABC145}">
  <sheetPr>
    <tabColor theme="8"/>
  </sheetPr>
  <dimension ref="A1:C8"/>
  <sheetViews>
    <sheetView workbookViewId="0">
      <selection activeCell="B12" sqref="B12"/>
    </sheetView>
  </sheetViews>
  <sheetFormatPr baseColWidth="10" defaultRowHeight="16" x14ac:dyDescent="0.2"/>
  <cols>
    <col min="2" max="2" width="16" bestFit="1" customWidth="1"/>
  </cols>
  <sheetData>
    <row r="1" spans="1:3" x14ac:dyDescent="0.2">
      <c r="A1" t="s">
        <v>121</v>
      </c>
      <c r="B1" t="s">
        <v>61</v>
      </c>
    </row>
    <row r="2" spans="1:3" x14ac:dyDescent="0.2">
      <c r="A2" t="s">
        <v>122</v>
      </c>
      <c r="B2" t="s">
        <v>124</v>
      </c>
      <c r="C2" t="s">
        <v>157</v>
      </c>
    </row>
    <row r="3" spans="1:3" x14ac:dyDescent="0.2">
      <c r="A3" t="s">
        <v>123</v>
      </c>
      <c r="B3" t="s">
        <v>125</v>
      </c>
      <c r="C3" t="s">
        <v>158</v>
      </c>
    </row>
    <row r="4" spans="1:3" x14ac:dyDescent="0.2">
      <c r="B4" t="s">
        <v>126</v>
      </c>
      <c r="C4" t="s">
        <v>159</v>
      </c>
    </row>
    <row r="5" spans="1:3" x14ac:dyDescent="0.2">
      <c r="B5" t="s">
        <v>127</v>
      </c>
    </row>
    <row r="6" spans="1:3" x14ac:dyDescent="0.2">
      <c r="B6" t="s">
        <v>128</v>
      </c>
    </row>
    <row r="7" spans="1:3" x14ac:dyDescent="0.2">
      <c r="B7" t="s">
        <v>129</v>
      </c>
    </row>
    <row r="8" spans="1:3" x14ac:dyDescent="0.2">
      <c r="B8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4A5A-158F-CA45-AF44-E614B4867041}">
  <sheetPr>
    <tabColor theme="8"/>
  </sheetPr>
  <dimension ref="A1:D7"/>
  <sheetViews>
    <sheetView workbookViewId="0">
      <selection activeCell="C1" sqref="C1"/>
    </sheetView>
  </sheetViews>
  <sheetFormatPr baseColWidth="10" defaultRowHeight="16" x14ac:dyDescent="0.2"/>
  <cols>
    <col min="1" max="1" width="14.1640625" bestFit="1" customWidth="1"/>
  </cols>
  <sheetData>
    <row r="1" spans="1:4" x14ac:dyDescent="0.2">
      <c r="A1" t="s">
        <v>78</v>
      </c>
      <c r="B1" t="s">
        <v>110</v>
      </c>
      <c r="C1" t="s">
        <v>111</v>
      </c>
      <c r="D1" t="s">
        <v>112</v>
      </c>
    </row>
    <row r="2" spans="1:4" x14ac:dyDescent="0.2">
      <c r="A2" t="s">
        <v>113</v>
      </c>
      <c r="B2">
        <v>1</v>
      </c>
      <c r="C2">
        <v>1</v>
      </c>
      <c r="D2">
        <v>9.43</v>
      </c>
    </row>
    <row r="3" spans="1:4" x14ac:dyDescent="0.2">
      <c r="A3" t="s">
        <v>107</v>
      </c>
      <c r="B3">
        <v>1</v>
      </c>
      <c r="C3">
        <v>2</v>
      </c>
      <c r="D3">
        <v>17.739999999999998</v>
      </c>
    </row>
    <row r="4" spans="1:4" x14ac:dyDescent="0.2">
      <c r="A4" t="s">
        <v>67</v>
      </c>
      <c r="B4">
        <v>2</v>
      </c>
      <c r="C4">
        <v>4</v>
      </c>
      <c r="D4">
        <v>36.04</v>
      </c>
    </row>
    <row r="5" spans="1:4" x14ac:dyDescent="0.2">
      <c r="A5" t="s">
        <v>68</v>
      </c>
      <c r="B5">
        <v>2</v>
      </c>
      <c r="C5">
        <v>8</v>
      </c>
      <c r="D5">
        <v>67.650000000000006</v>
      </c>
    </row>
    <row r="6" spans="1:4" x14ac:dyDescent="0.2">
      <c r="A6" t="s">
        <v>114</v>
      </c>
      <c r="B6">
        <v>4</v>
      </c>
      <c r="C6">
        <v>16</v>
      </c>
      <c r="D6">
        <v>126.98</v>
      </c>
    </row>
    <row r="7" spans="1:4" x14ac:dyDescent="0.2">
      <c r="A7" t="s">
        <v>115</v>
      </c>
      <c r="B7" s="4">
        <v>8</v>
      </c>
      <c r="C7">
        <v>32</v>
      </c>
      <c r="D7">
        <v>242.88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59D1-B20C-B548-BCD7-EDF48B8B2A89}">
  <sheetPr>
    <tabColor theme="8"/>
  </sheetPr>
  <dimension ref="A1:E13"/>
  <sheetViews>
    <sheetView zoomScale="99" workbookViewId="0">
      <selection activeCell="C1" sqref="C1"/>
    </sheetView>
  </sheetViews>
  <sheetFormatPr baseColWidth="10" defaultRowHeight="16" x14ac:dyDescent="0.2"/>
  <cols>
    <col min="1" max="1" width="33.33203125" bestFit="1" customWidth="1"/>
    <col min="2" max="2" width="22.1640625" bestFit="1" customWidth="1"/>
    <col min="3" max="3" width="21.1640625" bestFit="1" customWidth="1"/>
    <col min="4" max="4" width="19.33203125" style="3" bestFit="1" customWidth="1"/>
    <col min="5" max="5" width="55" bestFit="1" customWidth="1"/>
    <col min="6" max="6" width="23.6640625" bestFit="1" customWidth="1"/>
    <col min="7" max="7" width="23" customWidth="1"/>
    <col min="8" max="8" width="20.83203125" bestFit="1" customWidth="1"/>
  </cols>
  <sheetData>
    <row r="1" spans="1:5" x14ac:dyDescent="0.2">
      <c r="A1" t="s">
        <v>95</v>
      </c>
      <c r="B1" t="s">
        <v>76</v>
      </c>
      <c r="C1" t="s">
        <v>77</v>
      </c>
      <c r="D1" s="3" t="s">
        <v>78</v>
      </c>
      <c r="E1" t="s">
        <v>94</v>
      </c>
    </row>
    <row r="2" spans="1:5" x14ac:dyDescent="0.2">
      <c r="A2" t="s">
        <v>72</v>
      </c>
      <c r="B2" t="s">
        <v>83</v>
      </c>
      <c r="C2" t="s">
        <v>69</v>
      </c>
      <c r="D2" s="3" t="s">
        <v>70</v>
      </c>
      <c r="E2" t="str">
        <f>CONCATENATE(B2,":",C2,":",D2)</f>
        <v>MicrosoftWindowsServer:WindowsServer:2016-Datacenter</v>
      </c>
    </row>
    <row r="3" spans="1:5" x14ac:dyDescent="0.2">
      <c r="A3" t="s">
        <v>73</v>
      </c>
      <c r="B3" t="s">
        <v>83</v>
      </c>
      <c r="C3" t="s">
        <v>69</v>
      </c>
      <c r="D3" s="3" t="s">
        <v>84</v>
      </c>
      <c r="E3" t="str">
        <f t="shared" ref="E3:E13" si="0">CONCATENATE(B3,":",C3,":",D3)</f>
        <v>MicrosoftWindowsServer:WindowsServer:2016-Datacenter-Core</v>
      </c>
    </row>
    <row r="4" spans="1:5" x14ac:dyDescent="0.2">
      <c r="A4" t="s">
        <v>74</v>
      </c>
      <c r="B4" t="s">
        <v>83</v>
      </c>
      <c r="C4" t="s">
        <v>69</v>
      </c>
      <c r="D4" s="3" t="s">
        <v>71</v>
      </c>
      <c r="E4" t="str">
        <f t="shared" si="0"/>
        <v>MicrosoftWindowsServer:WindowsServer:2012-R2-Datacenter</v>
      </c>
    </row>
    <row r="5" spans="1:5" x14ac:dyDescent="0.2">
      <c r="A5" t="s">
        <v>98</v>
      </c>
      <c r="B5" t="s">
        <v>82</v>
      </c>
      <c r="C5" t="s">
        <v>75</v>
      </c>
      <c r="D5" s="3" t="s">
        <v>85</v>
      </c>
      <c r="E5" t="str">
        <f t="shared" si="0"/>
        <v>MicrosoftSQLServer:SQL2017-WS2016:Enterprise</v>
      </c>
    </row>
    <row r="6" spans="1:5" x14ac:dyDescent="0.2">
      <c r="A6" t="s">
        <v>99</v>
      </c>
      <c r="B6" t="s">
        <v>82</v>
      </c>
      <c r="C6" t="s">
        <v>75</v>
      </c>
      <c r="D6" s="3" t="s">
        <v>86</v>
      </c>
      <c r="E6" t="str">
        <f t="shared" si="0"/>
        <v>MicrosoftSQLServer:SQL2017-WS2016:Standard</v>
      </c>
    </row>
    <row r="7" spans="1:5" x14ac:dyDescent="0.2">
      <c r="A7" t="s">
        <v>97</v>
      </c>
      <c r="B7" t="s">
        <v>82</v>
      </c>
      <c r="C7" t="s">
        <v>81</v>
      </c>
      <c r="D7" s="3" t="s">
        <v>85</v>
      </c>
      <c r="E7" t="str">
        <f t="shared" si="0"/>
        <v>MicrosoftSQLServer:SQL2016-WS2016:Enterprise</v>
      </c>
    </row>
    <row r="8" spans="1:5" x14ac:dyDescent="0.2">
      <c r="A8" t="s">
        <v>96</v>
      </c>
      <c r="B8" t="s">
        <v>82</v>
      </c>
      <c r="C8" t="s">
        <v>81</v>
      </c>
      <c r="D8" s="3" t="s">
        <v>86</v>
      </c>
      <c r="E8" t="str">
        <f t="shared" si="0"/>
        <v>MicrosoftSQLServer:SQL2016-WS2016:Standard</v>
      </c>
    </row>
    <row r="9" spans="1:5" x14ac:dyDescent="0.2">
      <c r="A9" t="s">
        <v>100</v>
      </c>
      <c r="B9" t="s">
        <v>82</v>
      </c>
      <c r="C9" t="s">
        <v>80</v>
      </c>
      <c r="D9" s="3" t="s">
        <v>85</v>
      </c>
      <c r="E9" t="str">
        <f t="shared" si="0"/>
        <v>MicrosoftSQLServer:SQL2014SP2-WS2012R2:Enterprise</v>
      </c>
    </row>
    <row r="10" spans="1:5" x14ac:dyDescent="0.2">
      <c r="A10" t="s">
        <v>101</v>
      </c>
      <c r="B10" t="s">
        <v>82</v>
      </c>
      <c r="C10" t="s">
        <v>79</v>
      </c>
      <c r="D10" s="3" t="s">
        <v>86</v>
      </c>
      <c r="E10" t="str">
        <f t="shared" si="0"/>
        <v>MicrosoftSQLServer:SQL2012SP4-WS2012R2:Standard</v>
      </c>
    </row>
    <row r="11" spans="1:5" x14ac:dyDescent="0.2">
      <c r="A11" t="s">
        <v>90</v>
      </c>
      <c r="B11" t="s">
        <v>92</v>
      </c>
      <c r="C11" t="s">
        <v>93</v>
      </c>
      <c r="D11" s="3">
        <v>2016</v>
      </c>
      <c r="E11" t="str">
        <f t="shared" si="0"/>
        <v>MicrosoftSharePoint:MicrosoftSharePointServer:2016</v>
      </c>
    </row>
    <row r="12" spans="1:5" x14ac:dyDescent="0.2">
      <c r="A12" t="s">
        <v>91</v>
      </c>
      <c r="B12" t="s">
        <v>92</v>
      </c>
      <c r="C12" t="s">
        <v>93</v>
      </c>
      <c r="D12" s="3">
        <v>2013</v>
      </c>
      <c r="E12" t="str">
        <f t="shared" si="0"/>
        <v>MicrosoftSharePoint:MicrosoftSharePointServer:2013</v>
      </c>
    </row>
    <row r="13" spans="1:5" x14ac:dyDescent="0.2">
      <c r="A13" t="s">
        <v>7</v>
      </c>
      <c r="B13" t="s">
        <v>89</v>
      </c>
      <c r="C13" t="s">
        <v>88</v>
      </c>
      <c r="D13" s="3" t="s">
        <v>87</v>
      </c>
      <c r="E13" t="str">
        <f t="shared" si="0"/>
        <v>MicrosoftWindowsDesktop:Windows-10:RS3-Pro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Virtual Machines</vt:lpstr>
      <vt:lpstr>AzureVMs.csv</vt:lpstr>
      <vt:lpstr>AzureStorage.csv</vt:lpstr>
      <vt:lpstr>AzureNetwork.csv</vt:lpstr>
      <vt:lpstr>Type</vt:lpstr>
      <vt:lpstr>Locations</vt:lpstr>
      <vt:lpstr>StorageTypes</vt:lpstr>
      <vt:lpstr>MachineTypes</vt:lpstr>
      <vt:lpstr>ImageName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Jolley</dc:creator>
  <cp:lastModifiedBy>Lee Jolley</cp:lastModifiedBy>
  <dcterms:created xsi:type="dcterms:W3CDTF">2018-04-20T15:39:36Z</dcterms:created>
  <dcterms:modified xsi:type="dcterms:W3CDTF">2018-05-23T10:26:12Z</dcterms:modified>
</cp:coreProperties>
</file>