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o\Documents\Artigo Extincao na MA\data analysis\tables\"/>
    </mc:Choice>
  </mc:AlternateContent>
  <xr:revisionPtr revIDLastSave="0" documentId="13_ncr:1_{1BDB23B7-B005-48FC-9C39-5EF0E0C96233}" xr6:coauthVersionLast="47" xr6:coauthVersionMax="47" xr10:uidLastSave="{00000000-0000-0000-0000-000000000000}"/>
  <bookViews>
    <workbookView xWindow="-110" yWindow="-110" windowWidth="19420" windowHeight="10420" tabRatio="784" firstSheet="2" activeTab="2" xr2:uid="{00000000-000D-0000-FFFF-FFFF00000000}"/>
  </bookViews>
  <sheets>
    <sheet name="empirical GenLength for plants" sheetId="3" r:id="rId1"/>
    <sheet name="age at maturity (Condit 2022)" sheetId="14" r:id="rId2"/>
    <sheet name="Turnover (Baker et al. 2014)" sheetId="11" r:id="rId3"/>
    <sheet name="Exploration of GenLengths" sheetId="2" r:id="rId4"/>
    <sheet name="Prop. mature individuals" sheetId="5" r:id="rId5"/>
    <sheet name="Accounting for habitat quality" sheetId="16" r:id="rId6"/>
  </sheets>
  <definedNames>
    <definedName name="__123Graph_A" hidden="1">#REF!</definedName>
    <definedName name="__123Graph_X" hidden="1">#REF!</definedName>
    <definedName name="_xlnm._FilterDatabase" localSheetId="1" hidden="1">'age at maturity (Condit 2022)'!$B$1:$B$32</definedName>
    <definedName name="_xlnm._FilterDatabase" localSheetId="4" hidden="1">'Prop. mature individuals'!$D$1:$H$111</definedName>
    <definedName name="_xlnm._FilterDatabase" localSheetId="2" hidden="1">'Turnover (Baker et al. 2014)'!$C$1:$C$146</definedName>
  </definedNames>
  <calcPr calcId="191029"/>
</workbook>
</file>

<file path=xl/calcChain.xml><?xml version="1.0" encoding="utf-8"?>
<calcChain xmlns="http://schemas.openxmlformats.org/spreadsheetml/2006/main">
  <c r="B10" i="16" l="1"/>
  <c r="C10" i="16"/>
  <c r="D10" i="16"/>
  <c r="E10" i="16"/>
  <c r="F10" i="16"/>
  <c r="F29" i="16"/>
  <c r="G10" i="16"/>
  <c r="G29" i="16"/>
  <c r="H10" i="16"/>
  <c r="H29" i="16"/>
  <c r="I10" i="16"/>
  <c r="I29" i="16"/>
  <c r="J10" i="16"/>
  <c r="K10" i="16"/>
  <c r="L10" i="16"/>
  <c r="M10" i="16"/>
  <c r="N10" i="16"/>
  <c r="K33" i="16"/>
  <c r="L30" i="16"/>
  <c r="E31" i="16"/>
  <c r="M31" i="16"/>
  <c r="B32" i="16"/>
  <c r="C40" i="16"/>
  <c r="D40" i="16"/>
  <c r="B11" i="16"/>
  <c r="C11" i="16"/>
  <c r="D11" i="16"/>
  <c r="D30" i="16"/>
  <c r="E11" i="16"/>
  <c r="E30" i="16"/>
  <c r="F11" i="16"/>
  <c r="G11" i="16"/>
  <c r="H11" i="16"/>
  <c r="I11" i="16"/>
  <c r="J11" i="16"/>
  <c r="K11" i="16"/>
  <c r="L11" i="16"/>
  <c r="M11" i="16"/>
  <c r="M30" i="16"/>
  <c r="N11" i="16"/>
  <c r="B12" i="16"/>
  <c r="C12" i="16"/>
  <c r="D12" i="16"/>
  <c r="E12" i="16"/>
  <c r="F12" i="16"/>
  <c r="F31" i="16"/>
  <c r="G12" i="16"/>
  <c r="G31" i="16"/>
  <c r="H12" i="16"/>
  <c r="H31" i="16"/>
  <c r="I12" i="16"/>
  <c r="I31" i="16"/>
  <c r="J12" i="16"/>
  <c r="J31" i="16"/>
  <c r="K12" i="16"/>
  <c r="L12" i="16"/>
  <c r="M12" i="16"/>
  <c r="N12" i="16"/>
  <c r="B13" i="16"/>
  <c r="C13" i="16"/>
  <c r="C32" i="16"/>
  <c r="D13" i="16"/>
  <c r="E13" i="16"/>
  <c r="E32" i="16"/>
  <c r="F13" i="16"/>
  <c r="G13" i="16"/>
  <c r="H13" i="16"/>
  <c r="I13" i="16"/>
  <c r="J13" i="16"/>
  <c r="K13" i="16"/>
  <c r="K32" i="16"/>
  <c r="L13" i="16"/>
  <c r="M13" i="16"/>
  <c r="M32" i="16"/>
  <c r="N13" i="16"/>
  <c r="B14" i="16"/>
  <c r="B33" i="16"/>
  <c r="C14" i="16"/>
  <c r="D14" i="16"/>
  <c r="E14" i="16"/>
  <c r="E33" i="16"/>
  <c r="F14" i="16"/>
  <c r="F33" i="16"/>
  <c r="G14" i="16"/>
  <c r="H14" i="16"/>
  <c r="I14" i="16"/>
  <c r="J14" i="16"/>
  <c r="J33" i="16"/>
  <c r="K14" i="16"/>
  <c r="L14" i="16"/>
  <c r="M14" i="16"/>
  <c r="M33" i="16"/>
  <c r="N14" i="16"/>
  <c r="N33" i="16"/>
  <c r="B15" i="16"/>
  <c r="C15" i="16"/>
  <c r="C34" i="16"/>
  <c r="D15" i="16"/>
  <c r="E15" i="16"/>
  <c r="E34" i="16"/>
  <c r="F15" i="16"/>
  <c r="F34" i="16"/>
  <c r="G15" i="16"/>
  <c r="G34" i="16"/>
  <c r="H15" i="16"/>
  <c r="I15" i="16"/>
  <c r="I34" i="16"/>
  <c r="J15" i="16"/>
  <c r="K15" i="16"/>
  <c r="K34" i="16"/>
  <c r="L15" i="16"/>
  <c r="M15" i="16"/>
  <c r="M34" i="16"/>
  <c r="N15" i="16"/>
  <c r="B16" i="16"/>
  <c r="B35" i="16"/>
  <c r="C16" i="16"/>
  <c r="D16" i="16"/>
  <c r="D35" i="16"/>
  <c r="E16" i="16"/>
  <c r="E35" i="16"/>
  <c r="F16" i="16"/>
  <c r="F35" i="16"/>
  <c r="G16" i="16"/>
  <c r="H16" i="16"/>
  <c r="I16" i="16"/>
  <c r="J16" i="16"/>
  <c r="K16" i="16"/>
  <c r="L16" i="16"/>
  <c r="L35" i="16"/>
  <c r="M16" i="16"/>
  <c r="M35" i="16"/>
  <c r="N16" i="16"/>
  <c r="N35" i="16"/>
  <c r="C5" i="16"/>
  <c r="C33" i="16"/>
  <c r="D5" i="16"/>
  <c r="D29" i="16"/>
  <c r="E5" i="16"/>
  <c r="E29" i="16"/>
  <c r="F5" i="16"/>
  <c r="G5" i="16"/>
  <c r="G22" i="16"/>
  <c r="H5" i="16"/>
  <c r="H35" i="16"/>
  <c r="I5" i="16"/>
  <c r="I20" i="16"/>
  <c r="J5" i="16"/>
  <c r="J29" i="16"/>
  <c r="K5" i="16"/>
  <c r="K30" i="16"/>
  <c r="L5" i="16"/>
  <c r="L33" i="16"/>
  <c r="M5" i="16"/>
  <c r="M29" i="16"/>
  <c r="N5" i="16"/>
  <c r="N31" i="16"/>
  <c r="B5" i="16"/>
  <c r="B29" i="16"/>
  <c r="B19" i="16"/>
  <c r="E41" i="16"/>
  <c r="D41" i="16"/>
  <c r="C41" i="16"/>
  <c r="B42" i="16"/>
  <c r="H33" i="16"/>
  <c r="B31" i="16"/>
  <c r="G30" i="16"/>
  <c r="B34" i="16"/>
  <c r="J34" i="16"/>
  <c r="G33" i="16"/>
  <c r="L32" i="16"/>
  <c r="D32" i="16"/>
  <c r="F30" i="16"/>
  <c r="H34" i="16"/>
  <c r="D33" i="16"/>
  <c r="I32" i="16"/>
  <c r="J32" i="16"/>
  <c r="H32" i="16"/>
  <c r="L31" i="16"/>
  <c r="D31" i="16"/>
  <c r="G32" i="16"/>
  <c r="G25" i="16"/>
  <c r="L34" i="16"/>
  <c r="D34" i="16"/>
  <c r="I33" i="16"/>
  <c r="N32" i="16"/>
  <c r="F32" i="16"/>
  <c r="K31" i="16"/>
  <c r="C31" i="16"/>
  <c r="H30" i="16"/>
  <c r="B30" i="16"/>
  <c r="G35" i="16"/>
  <c r="L29" i="16"/>
  <c r="K29" i="16"/>
  <c r="C29" i="16"/>
  <c r="N30" i="16"/>
  <c r="K35" i="16"/>
  <c r="C35" i="16"/>
  <c r="J35" i="16"/>
  <c r="N34" i="16"/>
  <c r="C30" i="16"/>
  <c r="I35" i="16"/>
  <c r="J30" i="16"/>
  <c r="N29" i="16"/>
  <c r="I30" i="16"/>
  <c r="L19" i="16"/>
  <c r="M24" i="16"/>
  <c r="D21" i="16"/>
  <c r="J23" i="16"/>
  <c r="J25" i="16"/>
  <c r="G19" i="16"/>
  <c r="H19" i="16"/>
  <c r="B25" i="16"/>
  <c r="G24" i="16"/>
  <c r="L23" i="16"/>
  <c r="D23" i="16"/>
  <c r="I22" i="16"/>
  <c r="N21" i="16"/>
  <c r="F21" i="16"/>
  <c r="F19" i="16"/>
  <c r="H25" i="16"/>
  <c r="E24" i="16"/>
  <c r="B23" i="16"/>
  <c r="K20" i="16"/>
  <c r="C20" i="16"/>
  <c r="M19" i="16"/>
  <c r="E19" i="16"/>
  <c r="I25" i="16"/>
  <c r="N24" i="16"/>
  <c r="F24" i="16"/>
  <c r="K23" i="16"/>
  <c r="C23" i="16"/>
  <c r="H22" i="16"/>
  <c r="M21" i="16"/>
  <c r="E21" i="16"/>
  <c r="J20" i="16"/>
  <c r="B20" i="16"/>
  <c r="L21" i="16"/>
  <c r="D19" i="16"/>
  <c r="C19" i="16"/>
  <c r="L24" i="16"/>
  <c r="D24" i="16"/>
  <c r="I23" i="16"/>
  <c r="N22" i="16"/>
  <c r="F22" i="16"/>
  <c r="K21" i="16"/>
  <c r="C21" i="16"/>
  <c r="H20" i="16"/>
  <c r="K19" i="16"/>
  <c r="J19" i="16"/>
  <c r="N25" i="16"/>
  <c r="F25" i="16"/>
  <c r="K24" i="16"/>
  <c r="C24" i="16"/>
  <c r="H23" i="16"/>
  <c r="M22" i="16"/>
  <c r="E22" i="16"/>
  <c r="J21" i="16"/>
  <c r="B21" i="16"/>
  <c r="G20" i="16"/>
  <c r="I19" i="16"/>
  <c r="M25" i="16"/>
  <c r="E25" i="16"/>
  <c r="J24" i="16"/>
  <c r="B24" i="16"/>
  <c r="G23" i="16"/>
  <c r="L22" i="16"/>
  <c r="D22" i="16"/>
  <c r="I21" i="16"/>
  <c r="N20" i="16"/>
  <c r="F20" i="16"/>
  <c r="L25" i="16"/>
  <c r="D25" i="16"/>
  <c r="I24" i="16"/>
  <c r="N23" i="16"/>
  <c r="F23" i="16"/>
  <c r="K22" i="16"/>
  <c r="C22" i="16"/>
  <c r="H21" i="16"/>
  <c r="M20" i="16"/>
  <c r="E20" i="16"/>
  <c r="K25" i="16"/>
  <c r="C25" i="16"/>
  <c r="H24" i="16"/>
  <c r="M23" i="16"/>
  <c r="E23" i="16"/>
  <c r="J22" i="16"/>
  <c r="B22" i="16"/>
  <c r="G21" i="16"/>
  <c r="L20" i="16"/>
  <c r="D20" i="16"/>
  <c r="N19" i="16"/>
  <c r="E40" i="16"/>
  <c r="F40" i="16"/>
  <c r="C42" i="16"/>
  <c r="C43" i="16"/>
  <c r="D42" i="16"/>
  <c r="F33" i="14"/>
  <c r="P5" i="2"/>
  <c r="Q5" i="2"/>
  <c r="R5" i="2"/>
  <c r="S5" i="2"/>
  <c r="T5" i="2"/>
  <c r="U5" i="2"/>
  <c r="V5" i="2"/>
  <c r="W5" i="2"/>
  <c r="X5" i="2"/>
  <c r="Y5" i="2"/>
  <c r="P6" i="2"/>
  <c r="Q6" i="2"/>
  <c r="R6" i="2"/>
  <c r="S6" i="2"/>
  <c r="T6" i="2"/>
  <c r="U6" i="2"/>
  <c r="V6" i="2"/>
  <c r="W6" i="2"/>
  <c r="X6" i="2"/>
  <c r="Y6" i="2"/>
  <c r="P7" i="2"/>
  <c r="Q7" i="2"/>
  <c r="R7" i="2"/>
  <c r="S7" i="2"/>
  <c r="T7" i="2"/>
  <c r="U7" i="2"/>
  <c r="V7" i="2"/>
  <c r="W7" i="2"/>
  <c r="X7" i="2"/>
  <c r="Y7" i="2"/>
  <c r="P8" i="2"/>
  <c r="Q8" i="2"/>
  <c r="R8" i="2"/>
  <c r="S8" i="2"/>
  <c r="T8" i="2"/>
  <c r="U8" i="2"/>
  <c r="V8" i="2"/>
  <c r="W8" i="2"/>
  <c r="X8" i="2"/>
  <c r="Y8" i="2"/>
  <c r="P9" i="2"/>
  <c r="Q9" i="2"/>
  <c r="R9" i="2"/>
  <c r="S9" i="2"/>
  <c r="T9" i="2"/>
  <c r="U9" i="2"/>
  <c r="V9" i="2"/>
  <c r="W9" i="2"/>
  <c r="X9" i="2"/>
  <c r="Y9" i="2"/>
  <c r="P10" i="2"/>
  <c r="Q10" i="2"/>
  <c r="R10" i="2"/>
  <c r="S10" i="2"/>
  <c r="T10" i="2"/>
  <c r="U10" i="2"/>
  <c r="V10" i="2"/>
  <c r="W10" i="2"/>
  <c r="X10" i="2"/>
  <c r="Y10" i="2"/>
  <c r="P11" i="2"/>
  <c r="Q11" i="2"/>
  <c r="R11" i="2"/>
  <c r="S11" i="2"/>
  <c r="T11" i="2"/>
  <c r="U11" i="2"/>
  <c r="V11" i="2"/>
  <c r="W11" i="2"/>
  <c r="X11" i="2"/>
  <c r="Y11" i="2"/>
  <c r="P12" i="2"/>
  <c r="Q12" i="2"/>
  <c r="R12" i="2"/>
  <c r="S12" i="2"/>
  <c r="T12" i="2"/>
  <c r="U12" i="2"/>
  <c r="V12" i="2"/>
  <c r="W12" i="2"/>
  <c r="X12" i="2"/>
  <c r="Y12" i="2"/>
  <c r="P13" i="2"/>
  <c r="Q13" i="2"/>
  <c r="R13" i="2"/>
  <c r="S13" i="2"/>
  <c r="T13" i="2"/>
  <c r="U13" i="2"/>
  <c r="V13" i="2"/>
  <c r="W13" i="2"/>
  <c r="X13" i="2"/>
  <c r="Y13" i="2"/>
  <c r="P14" i="2"/>
  <c r="Q14" i="2"/>
  <c r="R14" i="2"/>
  <c r="S14" i="2"/>
  <c r="T14" i="2"/>
  <c r="U14" i="2"/>
  <c r="V14" i="2"/>
  <c r="W14" i="2"/>
  <c r="X14" i="2"/>
  <c r="Y14" i="2"/>
  <c r="P15" i="2"/>
  <c r="Q15" i="2"/>
  <c r="R15" i="2"/>
  <c r="S15" i="2"/>
  <c r="T15" i="2"/>
  <c r="U15" i="2"/>
  <c r="V15" i="2"/>
  <c r="W15" i="2"/>
  <c r="X15" i="2"/>
  <c r="Y15" i="2"/>
  <c r="P16" i="2"/>
  <c r="Q16" i="2"/>
  <c r="R16" i="2"/>
  <c r="S16" i="2"/>
  <c r="T16" i="2"/>
  <c r="U16" i="2"/>
  <c r="V16" i="2"/>
  <c r="W16" i="2"/>
  <c r="X16" i="2"/>
  <c r="Y16" i="2"/>
  <c r="Q4" i="2"/>
  <c r="R4" i="2"/>
  <c r="S4" i="2"/>
  <c r="T4" i="2"/>
  <c r="U4" i="2"/>
  <c r="V4" i="2"/>
  <c r="W4" i="2"/>
  <c r="X4" i="2"/>
  <c r="Y4" i="2"/>
  <c r="P4" i="2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9" i="5"/>
  <c r="L20" i="5"/>
  <c r="L21" i="5"/>
  <c r="L22" i="5"/>
  <c r="L23" i="5"/>
  <c r="L25" i="5"/>
  <c r="L26" i="5"/>
  <c r="L27" i="5"/>
  <c r="L28" i="5"/>
  <c r="L29" i="5"/>
  <c r="L30" i="5"/>
  <c r="L33" i="5"/>
  <c r="L34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E42" i="16"/>
  <c r="AA15" i="2"/>
  <c r="AA16" i="2"/>
  <c r="M15" i="2"/>
  <c r="M32" i="2"/>
  <c r="M31" i="2"/>
  <c r="M16" i="2"/>
  <c r="F44" i="16"/>
  <c r="F45" i="16"/>
  <c r="F42" i="16"/>
</calcChain>
</file>

<file path=xl/sharedStrings.xml><?xml version="1.0" encoding="utf-8"?>
<sst xmlns="http://schemas.openxmlformats.org/spreadsheetml/2006/main" count="1488" uniqueCount="449">
  <si>
    <t>years</t>
  </si>
  <si>
    <t>Age of first reproduction</t>
  </si>
  <si>
    <t>Adult annual mortality</t>
  </si>
  <si>
    <t>z=</t>
  </si>
  <si>
    <t xml:space="preserve">length of the reproductive period </t>
  </si>
  <si>
    <t>Seaweed</t>
  </si>
  <si>
    <t>Primrose</t>
  </si>
  <si>
    <t>Cottonsedge</t>
  </si>
  <si>
    <t>Brassica</t>
  </si>
  <si>
    <t>Alder_thicket</t>
  </si>
  <si>
    <t>Sapphire_rockcress</t>
  </si>
  <si>
    <t>Fairy_lantern</t>
  </si>
  <si>
    <t>name</t>
  </si>
  <si>
    <t>age at maturity (years)</t>
  </si>
  <si>
    <t>Td</t>
  </si>
  <si>
    <t>Td(adj)</t>
  </si>
  <si>
    <t>z</t>
  </si>
  <si>
    <t>Tz</t>
  </si>
  <si>
    <t>Source</t>
  </si>
  <si>
    <t>true generation length (years)</t>
  </si>
  <si>
    <t>maximum age (years)</t>
  </si>
  <si>
    <t>West (1979)</t>
  </si>
  <si>
    <t>Aberg (1992)</t>
  </si>
  <si>
    <t>Valverde and Silvertown (1998)</t>
  </si>
  <si>
    <t>Fetcher and Shaver (1983)</t>
  </si>
  <si>
    <t>Noel et al. (2010)</t>
  </si>
  <si>
    <t>Enright and Watson (1991)</t>
  </si>
  <si>
    <t>Hegazy (1992)</t>
  </si>
  <si>
    <t>Caswell (2001)</t>
  </si>
  <si>
    <t>Huenneke and Marks (1987)</t>
  </si>
  <si>
    <t>Lesica and Shelly (1995)</t>
  </si>
  <si>
    <t>Fielder (1987)</t>
  </si>
  <si>
    <t>annual adult mortality</t>
  </si>
  <si>
    <t>Alchornea</t>
  </si>
  <si>
    <t>Brosimum</t>
  </si>
  <si>
    <t>Cordia</t>
  </si>
  <si>
    <t>Garcinia</t>
  </si>
  <si>
    <t>Jacaranda</t>
  </si>
  <si>
    <t>Ocotea</t>
  </si>
  <si>
    <t>Trichilia</t>
  </si>
  <si>
    <t>Triplaris</t>
  </si>
  <si>
    <t>Euphorbiaceae</t>
  </si>
  <si>
    <t>Moraceae</t>
  </si>
  <si>
    <t>Boraginaceae</t>
  </si>
  <si>
    <t>M</t>
  </si>
  <si>
    <t>Myrtaceae</t>
  </si>
  <si>
    <t>Clusiaceae</t>
  </si>
  <si>
    <t>Bignoniaceae</t>
  </si>
  <si>
    <t>NA</t>
  </si>
  <si>
    <t>Rubiaceae</t>
  </si>
  <si>
    <t>Melastomataceae</t>
  </si>
  <si>
    <t>Lauraceae</t>
  </si>
  <si>
    <t>Meliaceae</t>
  </si>
  <si>
    <t>Polygonaceae</t>
  </si>
  <si>
    <t>Adult</t>
  </si>
  <si>
    <t>Total</t>
  </si>
  <si>
    <t>Hmax</t>
  </si>
  <si>
    <t>life.form</t>
  </si>
  <si>
    <t>large_tree</t>
  </si>
  <si>
    <t>small_tree</t>
  </si>
  <si>
    <t>ecol.group</t>
  </si>
  <si>
    <t>early_secondary</t>
  </si>
  <si>
    <t>late_secondary</t>
  </si>
  <si>
    <t>Cecropia</t>
  </si>
  <si>
    <t>Dacryodes</t>
  </si>
  <si>
    <t>Burseraceae</t>
  </si>
  <si>
    <t>Endlicheria</t>
  </si>
  <si>
    <t>Inga</t>
  </si>
  <si>
    <t>Fabaceae</t>
  </si>
  <si>
    <t>Licania</t>
  </si>
  <si>
    <t>Chrysobalanaceae</t>
  </si>
  <si>
    <t>Sloanea</t>
  </si>
  <si>
    <t>Sterculia</t>
  </si>
  <si>
    <t>Tapura</t>
  </si>
  <si>
    <t>Dichapetalaceae</t>
  </si>
  <si>
    <t>shrub</t>
  </si>
  <si>
    <t>mid_successional</t>
  </si>
  <si>
    <t>DBHt_cm</t>
  </si>
  <si>
    <t>WD</t>
  </si>
  <si>
    <t>source</t>
  </si>
  <si>
    <t>Dmax</t>
  </si>
  <si>
    <t>species</t>
  </si>
  <si>
    <t>pioneer</t>
  </si>
  <si>
    <t>dbh_cutoff</t>
  </si>
  <si>
    <t>Diospyros</t>
  </si>
  <si>
    <t>Garcinia bancana</t>
  </si>
  <si>
    <t>Garcinia sp. nov. ("dark")</t>
  </si>
  <si>
    <t>Garcinia malaccensis</t>
  </si>
  <si>
    <t>Garcinia nervosa</t>
  </si>
  <si>
    <t>Garcinia scortechinii</t>
  </si>
  <si>
    <t>Garcinia sp. nov. ("small")</t>
  </si>
  <si>
    <t>Diospyros adenophora</t>
  </si>
  <si>
    <t>Diospyros apiculata</t>
  </si>
  <si>
    <t>Diospyros sp. nov. ("brown-barked")</t>
  </si>
  <si>
    <t>Diospyros cauliflora</t>
  </si>
  <si>
    <t>Diospyros latisepala</t>
  </si>
  <si>
    <t>Diospyros maingayi</t>
  </si>
  <si>
    <t>Diospyros nutans</t>
  </si>
  <si>
    <t>Diospyros scortechinii</t>
  </si>
  <si>
    <t>Diospyros wallichii</t>
  </si>
  <si>
    <t>Aporusa Aporusa aurea</t>
  </si>
  <si>
    <t>Aporusa bracteosa</t>
  </si>
  <si>
    <t>Aporusa falcifera</t>
  </si>
  <si>
    <t>Aporusa globifera</t>
  </si>
  <si>
    <t>Aporusa microstachya</t>
  </si>
  <si>
    <t>Aporusa nigricans</t>
  </si>
  <si>
    <t>Aporusa prainiana</t>
  </si>
  <si>
    <t>Aporusa sp. nov. ("sessile-flowered")</t>
  </si>
  <si>
    <t>Aporusa sp. nov. ("swamp")</t>
  </si>
  <si>
    <t>Aporusa symplocoides</t>
  </si>
  <si>
    <t>Baccaurea parviflora</t>
  </si>
  <si>
    <t>Baccaurea racemosa</t>
  </si>
  <si>
    <t>Baccaurea reticulata</t>
  </si>
  <si>
    <t>Baccaurea sumatrana</t>
  </si>
  <si>
    <t>Macaranga gigantea</t>
  </si>
  <si>
    <t>Ixora 
concinna</t>
  </si>
  <si>
    <t>Ixora congesta</t>
  </si>
  <si>
    <t>Ixora grandifolia</t>
  </si>
  <si>
    <t>Ixora sp. nov. ("lanceolate-leaved")</t>
  </si>
  <si>
    <t>Ixora kingstonii</t>
  </si>
  <si>
    <t>Ixora lobbii</t>
  </si>
  <si>
    <t>Ixora pendula</t>
  </si>
  <si>
    <t>Alchornea costaricensis</t>
  </si>
  <si>
    <t>Brosimum alicastrum</t>
  </si>
  <si>
    <t>Cordia alliodora</t>
  </si>
  <si>
    <t>Cordia bicolor</t>
  </si>
  <si>
    <t>Eugenia oerstedeana</t>
  </si>
  <si>
    <t>Garcinia intermedia</t>
  </si>
  <si>
    <t>Hyeronima alchorneoides</t>
  </si>
  <si>
    <t>Jacaranda copaia</t>
  </si>
  <si>
    <t>Luehea seemannii</t>
  </si>
  <si>
    <t>Macrocnemum glabrescens</t>
  </si>
  <si>
    <t>Miconia argentea</t>
  </si>
  <si>
    <t>Ocotea whitei</t>
  </si>
  <si>
    <t>Prioria copaifera</t>
  </si>
  <si>
    <t>Simarouba amara</t>
  </si>
  <si>
    <t>Trichilia pallida</t>
  </si>
  <si>
    <t>Triplaris cumingiana</t>
  </si>
  <si>
    <t>Amanoa caribaea</t>
  </si>
  <si>
    <t>Cecropia schreberiana</t>
  </si>
  <si>
    <t>Cordia sulcata</t>
  </si>
  <si>
    <t>Dacryodes excelsa</t>
  </si>
  <si>
    <t>Endlicheria sericea</t>
  </si>
  <si>
    <t>Faramea occidentalis</t>
  </si>
  <si>
    <t>Inga ingoides</t>
  </si>
  <si>
    <t>Ixora ferrea</t>
  </si>
  <si>
    <t>Licania ternatensis</t>
  </si>
  <si>
    <t>Miconia mirabilis</t>
  </si>
  <si>
    <t>Miconia trichotoma</t>
  </si>
  <si>
    <t>Richeria grandis</t>
  </si>
  <si>
    <t>Sloanea caribaea</t>
  </si>
  <si>
    <t>Sloanea dentata</t>
  </si>
  <si>
    <t>Sterculia caribaea</t>
  </si>
  <si>
    <t>Tapura latifolia</t>
  </si>
  <si>
    <t>Cyathea arborea</t>
  </si>
  <si>
    <t>Cyathea imrayana</t>
  </si>
  <si>
    <t>Autranella congolensis</t>
  </si>
  <si>
    <t>Baillonella toxisperma</t>
  </si>
  <si>
    <t>Celtis zenkeri</t>
  </si>
  <si>
    <t>Chrysophyllum boukokoense</t>
  </si>
  <si>
    <t>Chrysophyllum lacourtianum</t>
  </si>
  <si>
    <t>Chrysophyllum perpulchrum</t>
  </si>
  <si>
    <t>Detarium macrocarpum</t>
  </si>
  <si>
    <t>Entandrophragma angolense</t>
  </si>
  <si>
    <t>Entandrophragma candollei</t>
  </si>
  <si>
    <t>Entandrophragma cylindricum</t>
  </si>
  <si>
    <t>Eribroma oblongum</t>
  </si>
  <si>
    <t>Erythrophleum suaveolens</t>
  </si>
  <si>
    <t>Khaya anthotheca</t>
  </si>
  <si>
    <t>Leplaea cedrata</t>
  </si>
  <si>
    <t>Lophira alata</t>
  </si>
  <si>
    <t>Lovoa trichilioides</t>
  </si>
  <si>
    <t>Mansonia altissima</t>
  </si>
  <si>
    <t>Milicia excelsa</t>
  </si>
  <si>
    <t>Millettia laurentii</t>
  </si>
  <si>
    <t>Nauclea diderrichii</t>
  </si>
  <si>
    <t>Pericopsis elata</t>
  </si>
  <si>
    <t>Petersianthus macrocarpus</t>
  </si>
  <si>
    <t>Pouteria altissima</t>
  </si>
  <si>
    <t>Pterocarpus soyauxii</t>
  </si>
  <si>
    <t>Pycnanthus angolensis</t>
  </si>
  <si>
    <t>Ricinodendron heudelotii</t>
  </si>
  <si>
    <t>Staudtia kamerunensis</t>
  </si>
  <si>
    <t>Sterculia rhinopetala</t>
  </si>
  <si>
    <t>Terminalia superba</t>
  </si>
  <si>
    <t>Triplochiton scleroxylon</t>
  </si>
  <si>
    <t>Afzelia bipindensis</t>
  </si>
  <si>
    <t>trees_unknown</t>
  </si>
  <si>
    <t>perc</t>
  </si>
  <si>
    <t>Family</t>
  </si>
  <si>
    <t>Genus</t>
  </si>
  <si>
    <t>Anacardiaceae</t>
  </si>
  <si>
    <t>Anacardium</t>
  </si>
  <si>
    <t>Astronium</t>
  </si>
  <si>
    <t>Spondias</t>
  </si>
  <si>
    <t>Tapirira</t>
  </si>
  <si>
    <t>Thyrsodium</t>
  </si>
  <si>
    <t>Annonaceae</t>
  </si>
  <si>
    <t>Rollinia</t>
  </si>
  <si>
    <t>Ruizodendron</t>
  </si>
  <si>
    <t>Apocynaceae</t>
  </si>
  <si>
    <t>Aspidosperma</t>
  </si>
  <si>
    <t>Geissospermum</t>
  </si>
  <si>
    <t>Araliaceae</t>
  </si>
  <si>
    <t>Dendropanax</t>
  </si>
  <si>
    <t>Tabebuia</t>
  </si>
  <si>
    <t>Bixaceae</t>
  </si>
  <si>
    <t>Bixa</t>
  </si>
  <si>
    <t>Caricaceae</t>
  </si>
  <si>
    <t>Jacaratia</t>
  </si>
  <si>
    <t>Caryocaraceae</t>
  </si>
  <si>
    <t>Caryocar</t>
  </si>
  <si>
    <t>Celastraceae</t>
  </si>
  <si>
    <t>Maytenus</t>
  </si>
  <si>
    <t>Couepia</t>
  </si>
  <si>
    <t>Hirtella</t>
  </si>
  <si>
    <t>Caraipa</t>
  </si>
  <si>
    <t>Symphonia</t>
  </si>
  <si>
    <t>Combretaceae</t>
  </si>
  <si>
    <t>Buchenavia</t>
  </si>
  <si>
    <t>Terminalia</t>
  </si>
  <si>
    <t>Ebenaceae</t>
  </si>
  <si>
    <t>Elaeocarpaceae</t>
  </si>
  <si>
    <t>Drypetes</t>
  </si>
  <si>
    <t>Hieronima</t>
  </si>
  <si>
    <t>Micrandra</t>
  </si>
  <si>
    <t>Micrandropsis</t>
  </si>
  <si>
    <t>Nealchornea</t>
  </si>
  <si>
    <t>Sagotia</t>
  </si>
  <si>
    <t>Sapium</t>
  </si>
  <si>
    <t>Abarema</t>
  </si>
  <si>
    <t>Clathrotropis</t>
  </si>
  <si>
    <t>Cynometra</t>
  </si>
  <si>
    <t>Mora</t>
  </si>
  <si>
    <t>Goupiaceae</t>
  </si>
  <si>
    <t>Goupia</t>
  </si>
  <si>
    <t>Humiriaceae</t>
  </si>
  <si>
    <t>Endopleura</t>
  </si>
  <si>
    <t>Sacoglottis</t>
  </si>
  <si>
    <t>Vantanea</t>
  </si>
  <si>
    <t>Icacinaceae</t>
  </si>
  <si>
    <t>Calatola</t>
  </si>
  <si>
    <t>Poraqueiba</t>
  </si>
  <si>
    <t>Lacistemataceae</t>
  </si>
  <si>
    <t>Lacistema</t>
  </si>
  <si>
    <t>Aniba</t>
  </si>
  <si>
    <t>Chlorocardium</t>
  </si>
  <si>
    <t>Licaria</t>
  </si>
  <si>
    <t>Mezilaurus</t>
  </si>
  <si>
    <t>Nectandra</t>
  </si>
  <si>
    <t>Pleurothyrium</t>
  </si>
  <si>
    <t>Lecythidaceae</t>
  </si>
  <si>
    <t>Corythophora</t>
  </si>
  <si>
    <t>Couratari</t>
  </si>
  <si>
    <t>Eschweilera</t>
  </si>
  <si>
    <t>Gustavia</t>
  </si>
  <si>
    <t>Lecythis</t>
  </si>
  <si>
    <t>Linaceae</t>
  </si>
  <si>
    <t>Roucheria</t>
  </si>
  <si>
    <t>Malpighiaceae</t>
  </si>
  <si>
    <t>Byrsonima</t>
  </si>
  <si>
    <t>Malvaceae</t>
  </si>
  <si>
    <t>Apeiba</t>
  </si>
  <si>
    <t>Catostemma</t>
  </si>
  <si>
    <t>Eriotheca</t>
  </si>
  <si>
    <t>Lueheopsis</t>
  </si>
  <si>
    <t>Matisia</t>
  </si>
  <si>
    <t>Pachira</t>
  </si>
  <si>
    <t>Quararibea</t>
  </si>
  <si>
    <t>Scleronema</t>
  </si>
  <si>
    <t>Mouriri</t>
  </si>
  <si>
    <t>Myristicaceae</t>
  </si>
  <si>
    <t>Osteophloeum</t>
  </si>
  <si>
    <t>Myrcia</t>
  </si>
  <si>
    <t>Psidium</t>
  </si>
  <si>
    <t>Olacaceae</t>
  </si>
  <si>
    <t>Heisteria</t>
  </si>
  <si>
    <t>Minquartia</t>
  </si>
  <si>
    <t>Coccoloba</t>
  </si>
  <si>
    <t>Quiinaceae</t>
  </si>
  <si>
    <t>Quiina</t>
  </si>
  <si>
    <t>Capirona</t>
  </si>
  <si>
    <t>Chimarrhis</t>
  </si>
  <si>
    <t>Rutaceae</t>
  </si>
  <si>
    <t>Metrodorea</t>
  </si>
  <si>
    <t>Salicaceae</t>
  </si>
  <si>
    <t>Lunania</t>
  </si>
  <si>
    <t>Sapotaceae</t>
  </si>
  <si>
    <t>Chrysophyllum</t>
  </si>
  <si>
    <t>Ecclinusa</t>
  </si>
  <si>
    <t>Manilkara</t>
  </si>
  <si>
    <t>Micropholis</t>
  </si>
  <si>
    <t>Pouteria</t>
  </si>
  <si>
    <t>Pradosia</t>
  </si>
  <si>
    <t>Sarcaulus</t>
  </si>
  <si>
    <t>Ulmaceae</t>
  </si>
  <si>
    <t>Ampelocera</t>
  </si>
  <si>
    <t>Celtis</t>
  </si>
  <si>
    <t>Violaceae</t>
  </si>
  <si>
    <t>Leonia</t>
  </si>
  <si>
    <t>Vochysiaceae</t>
  </si>
  <si>
    <t>Erisma</t>
  </si>
  <si>
    <t>Qualea</t>
  </si>
  <si>
    <t>Weight</t>
  </si>
  <si>
    <t>Dispersal</t>
  </si>
  <si>
    <t>Breeding system</t>
  </si>
  <si>
    <t>Anaxagorea</t>
  </si>
  <si>
    <t>Bocageopsis</t>
  </si>
  <si>
    <t>Duguetia</t>
  </si>
  <si>
    <t>Fusaea</t>
  </si>
  <si>
    <t>Guatteria</t>
  </si>
  <si>
    <t>Malmea</t>
  </si>
  <si>
    <t>Pseudoxandra</t>
  </si>
  <si>
    <t>Unonopsis</t>
  </si>
  <si>
    <t>Xylopia</t>
  </si>
  <si>
    <t>D</t>
  </si>
  <si>
    <t>Protium</t>
  </si>
  <si>
    <t>Conceveiba</t>
  </si>
  <si>
    <t>Hevea</t>
  </si>
  <si>
    <t>Andira</t>
  </si>
  <si>
    <t>Dialium</t>
  </si>
  <si>
    <t>Dicorynia</t>
  </si>
  <si>
    <t>Dicymbe</t>
  </si>
  <si>
    <t>Diplotropis</t>
  </si>
  <si>
    <t>Dipteryx</t>
  </si>
  <si>
    <t>Eperua</t>
  </si>
  <si>
    <t>Hymenaea</t>
  </si>
  <si>
    <t>Lonchocarpus</t>
  </si>
  <si>
    <t>Macrolobium</t>
  </si>
  <si>
    <t>Ormosia</t>
  </si>
  <si>
    <t>Parkia</t>
  </si>
  <si>
    <t>Peltogyne</t>
  </si>
  <si>
    <t>Poecilanthe</t>
  </si>
  <si>
    <t>Pterocarpus</t>
  </si>
  <si>
    <t>Swartzia</t>
  </si>
  <si>
    <t>Tachigali</t>
  </si>
  <si>
    <t>Vouacapoua</t>
  </si>
  <si>
    <t>Zygia</t>
  </si>
  <si>
    <t>Carapa</t>
  </si>
  <si>
    <t>Guarea</t>
  </si>
  <si>
    <t>Castilla</t>
  </si>
  <si>
    <t>Clarisia</t>
  </si>
  <si>
    <t>Helicostylis</t>
  </si>
  <si>
    <t>Poulsenia</t>
  </si>
  <si>
    <t>Pseudolmedia</t>
  </si>
  <si>
    <t>Sorocea</t>
  </si>
  <si>
    <t>Iryanthera</t>
  </si>
  <si>
    <t>Otoba</t>
  </si>
  <si>
    <t>Virola</t>
  </si>
  <si>
    <t>Urticaceae</t>
  </si>
  <si>
    <t>Pourouma</t>
  </si>
  <si>
    <t>Intrinsic turnover time (ys)</t>
  </si>
  <si>
    <t>Species no.</t>
  </si>
  <si>
    <t>Max ht (m)</t>
  </si>
  <si>
    <t>Ecological group</t>
  </si>
  <si>
    <t>Brassica insularis</t>
  </si>
  <si>
    <t>Eriophorum vaginatum</t>
  </si>
  <si>
    <t>Limonium delicatulum</t>
  </si>
  <si>
    <t>Stipa comata</t>
  </si>
  <si>
    <t>Primula vulgaris</t>
  </si>
  <si>
    <t>Grias peruviana</t>
  </si>
  <si>
    <t>Artemisia tripartite</t>
  </si>
  <si>
    <t>Ascophyllum nodosum</t>
  </si>
  <si>
    <t>Araucaria cunninghami</t>
  </si>
  <si>
    <t>Cushion plant</t>
  </si>
  <si>
    <t>Sachamangua (tropical tree)</t>
  </si>
  <si>
    <t>Hoop pine</t>
  </si>
  <si>
    <t>3 tip Sagebrush</t>
  </si>
  <si>
    <t>Needle and thread</t>
  </si>
  <si>
    <t>OPTION BASED ON ANNUAL INTRINSIC MORTALITY TO ESTIMATE GENERATION LENGTH (GL)</t>
  </si>
  <si>
    <t>OPTION BASED ON AGE OF FIRST REPRODUCTION AND THE LENGH OF THE REPRODUCTIVE PERIOD TO ESTIMATE GENERATION LENGTH (GL)</t>
  </si>
  <si>
    <t>min. GL=</t>
  </si>
  <si>
    <t>max. GL=</t>
  </si>
  <si>
    <t>Adult life expectancy (as sapling - in years)</t>
  </si>
  <si>
    <t>Species (family)</t>
  </si>
  <si>
    <t>Alseis blackiana (Rubiaceae)</t>
  </si>
  <si>
    <t>Beilschmiedia tovarensis (Lauraceae)</t>
  </si>
  <si>
    <t>Brosimum alicastrum (Moraceae)</t>
  </si>
  <si>
    <t>Chrysophyllum argenteum (Sapotaceae)</t>
  </si>
  <si>
    <t>Cordia lasiocalyx (Cordiaceae)</t>
  </si>
  <si>
    <t>Drypetes standleyi (Putranjivaceae)</t>
  </si>
  <si>
    <t>Eugenia coloradoensis (Myrtaceae)</t>
  </si>
  <si>
    <t>Eugenia oerstediana (Myrtaceae)</t>
  </si>
  <si>
    <t>Garcinia recondita (Clusiaceae)</t>
  </si>
  <si>
    <t>Guarea guidonia (Meliaceae)</t>
  </si>
  <si>
    <t>Guatteria lucens (Annonaceae)</t>
  </si>
  <si>
    <t>Heisteria concinna (Olacaceae)</t>
  </si>
  <si>
    <t>Hirtella triandra (Chrysobalanaceae)</t>
  </si>
  <si>
    <t>Lonchocarpus heptaphyllus (Fabaceae)</t>
  </si>
  <si>
    <t>Maquira guianensis (Moraceae)</t>
  </si>
  <si>
    <t>Ocotea whitei (Lauraceae)</t>
  </si>
  <si>
    <t>Poulsenia armata (Moraceae)</t>
  </si>
  <si>
    <t>Pouteria reticulata (Sapotaceae)</t>
  </si>
  <si>
    <t>Prioria copaifera (Fabaceae)</t>
  </si>
  <si>
    <t>Protium stevensonii (Burseraceae)</t>
  </si>
  <si>
    <t>Protium tenuifolium (Burseraceae)</t>
  </si>
  <si>
    <t>Quararibea asterolepis (Malvaceae)</t>
  </si>
  <si>
    <t>Swartzia simplex (Fabaceae)</t>
  </si>
  <si>
    <t>Tabernaemontana arborea (Apocynaceae)</t>
  </si>
  <si>
    <t>Trichilia tuberculata (Meliaceae)</t>
  </si>
  <si>
    <t>Unonopsis pittieri (Annonaceae)</t>
  </si>
  <si>
    <t>Virola sebifera (Myristicaceae)</t>
  </si>
  <si>
    <t>non-pioneer</t>
  </si>
  <si>
    <t>Cordia bicolor (Cordiaceae)</t>
  </si>
  <si>
    <t>Inga marginata (Fabaceae)</t>
  </si>
  <si>
    <t>Miconia argentea (Melastomataceae)</t>
  </si>
  <si>
    <t>Simarouba amara (Simaroubaceae)</t>
  </si>
  <si>
    <t>prop.edge</t>
  </si>
  <si>
    <t>aumento pioneiras</t>
  </si>
  <si>
    <t>number of stems</t>
  </si>
  <si>
    <t>proportion of edge area in the Atlantic Forest (from Ribeiro et al. 2009)</t>
  </si>
  <si>
    <t>increase in pioneer density in altered forests (from Santos et al. 2008)</t>
  </si>
  <si>
    <t>initial area (ha)</t>
  </si>
  <si>
    <t>reduction in area (proportion of initial area)</t>
  </si>
  <si>
    <t>initial pioneer density</t>
  </si>
  <si>
    <t>pop. reduction based on area only</t>
  </si>
  <si>
    <t>Fixed information</t>
  </si>
  <si>
    <t>Varying information</t>
  </si>
  <si>
    <t>proportion of edge area for the Atlantic Forest is 46% on average (Ribeiro et al. 2009)</t>
  </si>
  <si>
    <t>pop. reduction (habitat loss only) in %</t>
  </si>
  <si>
    <t>pop. reduction (habitat loss + habitat change) in %</t>
  </si>
  <si>
    <t>area in ha</t>
  </si>
  <si>
    <t>pioneer density in stems per ha</t>
  </si>
  <si>
    <t>EXPLORING THE IMPACT OF HABITAT CHANGE IN THE POPULATION REDUCTION OF PIONEER SPECIES</t>
  </si>
  <si>
    <t>AN EXAMPLE STEP BY STEP</t>
  </si>
  <si>
    <t>t0</t>
  </si>
  <si>
    <t>t1</t>
  </si>
  <si>
    <t>t2 core</t>
  </si>
  <si>
    <t>t2 edge</t>
  </si>
  <si>
    <t>t2 edge + core</t>
  </si>
  <si>
    <t>area reduction from time 1 (t1) to time 2 (t2)</t>
  </si>
  <si>
    <t>*altered forest contribution increases with deforestation (Farigh 2003)</t>
  </si>
  <si>
    <t>proportion of altered forest area*</t>
  </si>
  <si>
    <t>increase in pioneer density in altered forests (range from Santos et al. 2008 is 2-2.5)</t>
  </si>
  <si>
    <t>obs</t>
  </si>
  <si>
    <t>Pioneer density increase at small fragments</t>
  </si>
  <si>
    <t>Pioneer density increase at forest edges</t>
  </si>
  <si>
    <t>proportional difference</t>
  </si>
  <si>
    <t>N (population &gt;1 cm dbh in 1990)</t>
  </si>
  <si>
    <t>Adult size (minimum reproductive dbh in mm)</t>
  </si>
  <si>
    <t>Adult life expectancy (maturation - in years)*</t>
  </si>
  <si>
    <t>* "maturation is the average time in years it takes a sapling to grow from 1 ​cm to adult size"</t>
  </si>
  <si>
    <t>Wright et al. (2005)</t>
  </si>
  <si>
    <t>Thomas et al. (2015)</t>
  </si>
  <si>
    <t>Thomas (1996)</t>
  </si>
  <si>
    <t>Ouédraogo et al. (2018)</t>
  </si>
  <si>
    <t>pop. reduction accounting for forest alteration</t>
  </si>
  <si>
    <t>difference in pop. reduction from habitat loss only to pop. reduction accounting for forest alteration</t>
  </si>
  <si>
    <t>proportion in pop. reduction from habitat loss only to pop. reduction accounting for forest alteration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</si>
</sst>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0"/>
      <name val="Courier"/>
    </font>
    <font>
      <sz val="11"/>
      <name val="Calibri"/>
      <family val="2"/>
    </font>
    <font>
      <sz val="8"/>
      <name val="Courier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1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1" fontId="4" fillId="0" borderId="0" xfId="0" applyNumberFormat="1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top"/>
    </xf>
    <xf numFmtId="2" fontId="6" fillId="0" borderId="0" xfId="0" applyNumberFormat="1" applyFont="1"/>
    <xf numFmtId="0" fontId="4" fillId="0" borderId="4" xfId="0" applyFont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2" xfId="0" applyFont="1" applyBorder="1"/>
    <xf numFmtId="165" fontId="4" fillId="0" borderId="1" xfId="0" applyNumberFormat="1" applyFont="1" applyBorder="1"/>
    <xf numFmtId="0" fontId="4" fillId="0" borderId="7" xfId="0" applyFont="1" applyBorder="1" applyAlignment="1">
      <alignment horizontal="right"/>
    </xf>
    <xf numFmtId="0" fontId="4" fillId="0" borderId="3" xfId="0" applyFont="1" applyBorder="1"/>
    <xf numFmtId="165" fontId="4" fillId="0" borderId="2" xfId="0" applyNumberFormat="1" applyFont="1" applyBorder="1"/>
    <xf numFmtId="0" fontId="6" fillId="0" borderId="9" xfId="0" applyFont="1" applyBorder="1"/>
    <xf numFmtId="2" fontId="4" fillId="0" borderId="2" xfId="0" applyNumberFormat="1" applyFont="1" applyBorder="1"/>
    <xf numFmtId="164" fontId="6" fillId="0" borderId="2" xfId="0" applyNumberFormat="1" applyFont="1" applyBorder="1"/>
    <xf numFmtId="2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/>
  </sheetViews>
  <sheetFormatPr defaultRowHeight="14.5" x14ac:dyDescent="0.35"/>
  <cols>
    <col min="1" max="1" width="22.25" style="1" customWidth="1"/>
    <col min="2" max="2" width="16.08203125" style="1" customWidth="1"/>
    <col min="3" max="3" width="12.08203125" style="1" customWidth="1"/>
    <col min="4" max="5" width="8.6640625" style="1"/>
    <col min="6" max="6" width="21.9140625" style="1" customWidth="1"/>
    <col min="7" max="10" width="8.6640625" style="1"/>
    <col min="11" max="11" width="16.1640625" style="1" customWidth="1"/>
    <col min="12" max="16384" width="8.6640625" style="1"/>
  </cols>
  <sheetData>
    <row r="1" spans="1:11" x14ac:dyDescent="0.35">
      <c r="A1" s="5" t="s">
        <v>12</v>
      </c>
      <c r="B1" s="5"/>
      <c r="C1" s="5" t="s">
        <v>13</v>
      </c>
      <c r="D1" s="5" t="s">
        <v>20</v>
      </c>
      <c r="E1" s="5" t="s">
        <v>32</v>
      </c>
      <c r="F1" s="5" t="s">
        <v>19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</row>
    <row r="2" spans="1:11" x14ac:dyDescent="0.35">
      <c r="A2" s="1" t="s">
        <v>367</v>
      </c>
      <c r="B2" s="1" t="s">
        <v>361</v>
      </c>
      <c r="C2" s="1">
        <v>1</v>
      </c>
      <c r="D2" s="1">
        <v>18</v>
      </c>
      <c r="E2" s="1">
        <v>0.14000000000000001</v>
      </c>
      <c r="F2" s="1">
        <v>7.8</v>
      </c>
      <c r="G2" s="1">
        <v>8.3000000000000007</v>
      </c>
      <c r="H2" s="1">
        <v>7.3</v>
      </c>
      <c r="I2" s="1">
        <v>0.21</v>
      </c>
      <c r="J2" s="1">
        <v>4.5999999999999996</v>
      </c>
      <c r="K2" s="1" t="s">
        <v>21</v>
      </c>
    </row>
    <row r="3" spans="1:11" x14ac:dyDescent="0.35">
      <c r="A3" s="1" t="s">
        <v>368</v>
      </c>
      <c r="B3" s="1" t="s">
        <v>358</v>
      </c>
      <c r="C3" s="1">
        <v>2</v>
      </c>
      <c r="D3" s="1">
        <v>11</v>
      </c>
      <c r="E3" s="1">
        <v>0.19</v>
      </c>
      <c r="F3" s="1">
        <v>4.5</v>
      </c>
      <c r="G3" s="1">
        <v>7.4</v>
      </c>
      <c r="H3" s="1">
        <v>6.4</v>
      </c>
      <c r="I3" s="1">
        <v>0.21</v>
      </c>
      <c r="J3" s="1">
        <v>3.9</v>
      </c>
      <c r="K3" s="1" t="s">
        <v>21</v>
      </c>
    </row>
    <row r="4" spans="1:11" x14ac:dyDescent="0.35">
      <c r="A4" s="1" t="s">
        <v>5</v>
      </c>
      <c r="B4" s="1" t="s">
        <v>362</v>
      </c>
      <c r="C4" s="1">
        <v>4</v>
      </c>
      <c r="D4" s="1">
        <v>22</v>
      </c>
      <c r="E4" s="1">
        <v>0.19</v>
      </c>
      <c r="F4" s="1">
        <v>8.3000000000000007</v>
      </c>
      <c r="G4" s="1">
        <v>9.1</v>
      </c>
      <c r="H4" s="1">
        <v>8.1</v>
      </c>
      <c r="I4" s="1">
        <v>0.21</v>
      </c>
      <c r="J4" s="1">
        <v>7.9</v>
      </c>
      <c r="K4" s="1" t="s">
        <v>22</v>
      </c>
    </row>
    <row r="5" spans="1:11" x14ac:dyDescent="0.35">
      <c r="A5" s="1" t="s">
        <v>6</v>
      </c>
      <c r="B5" s="1" t="s">
        <v>359</v>
      </c>
      <c r="C5" s="1">
        <v>4</v>
      </c>
      <c r="D5" s="1">
        <v>22</v>
      </c>
      <c r="E5" s="1">
        <v>0.2</v>
      </c>
      <c r="F5" s="1">
        <v>8.4</v>
      </c>
      <c r="G5" s="1">
        <v>9</v>
      </c>
      <c r="H5" s="1">
        <v>8</v>
      </c>
      <c r="I5" s="1">
        <v>0.21</v>
      </c>
      <c r="J5" s="1">
        <v>7.9</v>
      </c>
      <c r="K5" s="1" t="s">
        <v>23</v>
      </c>
    </row>
    <row r="6" spans="1:11" x14ac:dyDescent="0.35">
      <c r="A6" s="1" t="s">
        <v>7</v>
      </c>
      <c r="B6" s="1" t="s">
        <v>356</v>
      </c>
      <c r="C6" s="1">
        <v>2</v>
      </c>
      <c r="D6" s="1">
        <v>18</v>
      </c>
      <c r="E6" s="1">
        <v>0.34</v>
      </c>
      <c r="F6" s="1">
        <v>5.8</v>
      </c>
      <c r="G6" s="1">
        <v>4.9000000000000004</v>
      </c>
      <c r="H6" s="1">
        <v>3.9</v>
      </c>
      <c r="I6" s="1">
        <v>0.21</v>
      </c>
      <c r="J6" s="1">
        <v>5.4</v>
      </c>
      <c r="K6" s="1" t="s">
        <v>24</v>
      </c>
    </row>
    <row r="7" spans="1:11" x14ac:dyDescent="0.35">
      <c r="A7" s="1" t="s">
        <v>8</v>
      </c>
      <c r="B7" s="1" t="s">
        <v>355</v>
      </c>
      <c r="C7" s="1">
        <v>3</v>
      </c>
      <c r="D7" s="1">
        <v>37</v>
      </c>
      <c r="E7" s="1">
        <v>0.13</v>
      </c>
      <c r="F7" s="1">
        <v>10.199999999999999</v>
      </c>
      <c r="G7" s="1">
        <v>11</v>
      </c>
      <c r="H7" s="1">
        <v>10</v>
      </c>
      <c r="I7" s="1">
        <v>0.21</v>
      </c>
      <c r="J7" s="1">
        <v>10.3</v>
      </c>
      <c r="K7" s="1" t="s">
        <v>25</v>
      </c>
    </row>
    <row r="8" spans="1:11" x14ac:dyDescent="0.35">
      <c r="A8" s="1" t="s">
        <v>366</v>
      </c>
      <c r="B8" s="1" t="s">
        <v>363</v>
      </c>
      <c r="C8" s="1">
        <v>127</v>
      </c>
      <c r="D8" s="1">
        <v>400</v>
      </c>
      <c r="E8" s="1">
        <v>0.01</v>
      </c>
      <c r="F8" s="1">
        <v>169.1</v>
      </c>
      <c r="G8" s="1">
        <v>204.7</v>
      </c>
      <c r="H8" s="1">
        <v>203.7</v>
      </c>
      <c r="I8" s="1">
        <v>0.33</v>
      </c>
      <c r="J8" s="1">
        <v>216.6</v>
      </c>
      <c r="K8" s="1" t="s">
        <v>26</v>
      </c>
    </row>
    <row r="9" spans="1:11" x14ac:dyDescent="0.35">
      <c r="A9" s="1" t="s">
        <v>364</v>
      </c>
      <c r="B9" s="1" t="s">
        <v>357</v>
      </c>
      <c r="C9" s="1">
        <v>3</v>
      </c>
      <c r="D9" s="1">
        <v>35</v>
      </c>
      <c r="E9" s="1">
        <v>0.22</v>
      </c>
      <c r="F9" s="1">
        <v>15.6</v>
      </c>
      <c r="G9" s="1">
        <v>9.6</v>
      </c>
      <c r="H9" s="1">
        <v>8.6</v>
      </c>
      <c r="I9" s="1">
        <v>0.21</v>
      </c>
      <c r="J9" s="1">
        <v>11.4</v>
      </c>
      <c r="K9" s="1" t="s">
        <v>27</v>
      </c>
    </row>
    <row r="10" spans="1:11" x14ac:dyDescent="0.35">
      <c r="A10" s="1" t="s">
        <v>365</v>
      </c>
      <c r="B10" s="1" t="s">
        <v>360</v>
      </c>
      <c r="C10" s="1">
        <v>20</v>
      </c>
      <c r="D10" s="1">
        <v>208</v>
      </c>
      <c r="E10" s="1">
        <v>0.02</v>
      </c>
      <c r="F10" s="1">
        <v>82.3</v>
      </c>
      <c r="G10" s="1">
        <v>68.2</v>
      </c>
      <c r="H10" s="1">
        <v>67.2</v>
      </c>
      <c r="I10" s="1">
        <v>0.16</v>
      </c>
      <c r="J10" s="1">
        <v>50.3</v>
      </c>
      <c r="K10" s="1" t="s">
        <v>28</v>
      </c>
    </row>
    <row r="11" spans="1:11" x14ac:dyDescent="0.35">
      <c r="A11" s="1" t="s">
        <v>9</v>
      </c>
      <c r="C11" s="1">
        <v>4</v>
      </c>
      <c r="D11" s="1">
        <v>20</v>
      </c>
      <c r="E11" s="1">
        <v>0.1</v>
      </c>
      <c r="F11" s="1">
        <v>11.4</v>
      </c>
      <c r="G11" s="1">
        <v>13.8</v>
      </c>
      <c r="H11" s="1">
        <v>12.8</v>
      </c>
      <c r="I11" s="1">
        <v>0.21</v>
      </c>
      <c r="J11" s="1">
        <v>7.4</v>
      </c>
      <c r="K11" s="1" t="s">
        <v>29</v>
      </c>
    </row>
    <row r="12" spans="1:11" x14ac:dyDescent="0.35">
      <c r="A12" s="1" t="s">
        <v>10</v>
      </c>
      <c r="C12" s="1">
        <v>2</v>
      </c>
      <c r="D12" s="1">
        <v>6</v>
      </c>
      <c r="E12" s="1">
        <v>0.39</v>
      </c>
      <c r="F12" s="1">
        <v>3.6</v>
      </c>
      <c r="G12" s="1">
        <v>4.5999999999999996</v>
      </c>
      <c r="H12" s="1">
        <v>3.6</v>
      </c>
      <c r="I12" s="1">
        <v>0.21</v>
      </c>
      <c r="J12" s="1">
        <v>2.9</v>
      </c>
      <c r="K12" s="1" t="s">
        <v>30</v>
      </c>
    </row>
    <row r="13" spans="1:11" x14ac:dyDescent="0.35">
      <c r="A13" s="1" t="s">
        <v>11</v>
      </c>
      <c r="C13" s="1">
        <v>3</v>
      </c>
      <c r="D13" s="1">
        <v>16</v>
      </c>
      <c r="E13" s="1">
        <v>0.12</v>
      </c>
      <c r="F13" s="1">
        <v>9.5</v>
      </c>
      <c r="G13" s="1">
        <v>11.5</v>
      </c>
      <c r="H13" s="1">
        <v>10.5</v>
      </c>
      <c r="I13" s="1">
        <v>0.21</v>
      </c>
      <c r="J13" s="1">
        <v>5.8</v>
      </c>
      <c r="K13" s="1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x14ac:dyDescent="0.35"/>
  <cols>
    <col min="1" max="1" width="39.4140625" style="1" customWidth="1"/>
    <col min="2" max="2" width="16.25" style="1" customWidth="1"/>
    <col min="3" max="16384" width="8.6640625" style="1"/>
  </cols>
  <sheetData>
    <row r="1" spans="1:8" x14ac:dyDescent="0.35">
      <c r="A1" s="5" t="s">
        <v>374</v>
      </c>
      <c r="B1" s="5" t="s">
        <v>354</v>
      </c>
      <c r="C1" s="5" t="s">
        <v>438</v>
      </c>
      <c r="D1" s="5" t="s">
        <v>439</v>
      </c>
      <c r="E1" s="5" t="s">
        <v>373</v>
      </c>
      <c r="F1" s="5" t="s">
        <v>440</v>
      </c>
    </row>
    <row r="2" spans="1:8" x14ac:dyDescent="0.35">
      <c r="A2" s="1" t="s">
        <v>375</v>
      </c>
      <c r="B2" s="1" t="s">
        <v>402</v>
      </c>
      <c r="C2" s="1">
        <v>8412</v>
      </c>
      <c r="D2" s="1">
        <v>200</v>
      </c>
      <c r="E2" s="1">
        <v>10.7</v>
      </c>
      <c r="F2" s="1">
        <v>124.9</v>
      </c>
    </row>
    <row r="3" spans="1:8" x14ac:dyDescent="0.35">
      <c r="A3" s="1" t="s">
        <v>376</v>
      </c>
      <c r="B3" s="1" t="s">
        <v>402</v>
      </c>
      <c r="C3" s="1">
        <v>2748</v>
      </c>
      <c r="D3" s="1">
        <v>300</v>
      </c>
      <c r="E3" s="1">
        <v>1.3</v>
      </c>
      <c r="F3" s="1">
        <v>117.4</v>
      </c>
      <c r="H3" s="1" t="s">
        <v>441</v>
      </c>
    </row>
    <row r="4" spans="1:8" x14ac:dyDescent="0.35">
      <c r="A4" s="1" t="s">
        <v>377</v>
      </c>
      <c r="B4" s="1" t="s">
        <v>402</v>
      </c>
      <c r="C4" s="1">
        <v>920</v>
      </c>
      <c r="D4" s="1">
        <v>300</v>
      </c>
      <c r="E4" s="1">
        <v>4.8</v>
      </c>
      <c r="F4" s="1">
        <v>188.3</v>
      </c>
    </row>
    <row r="5" spans="1:8" x14ac:dyDescent="0.35">
      <c r="A5" s="1" t="s">
        <v>378</v>
      </c>
      <c r="B5" s="1" t="s">
        <v>402</v>
      </c>
      <c r="C5" s="1">
        <v>688</v>
      </c>
      <c r="D5" s="1">
        <v>300</v>
      </c>
      <c r="E5" s="1">
        <v>3</v>
      </c>
      <c r="F5" s="1">
        <v>137.30000000000001</v>
      </c>
    </row>
    <row r="6" spans="1:8" x14ac:dyDescent="0.35">
      <c r="A6" s="1" t="s">
        <v>403</v>
      </c>
      <c r="B6" s="1" t="s">
        <v>82</v>
      </c>
      <c r="C6" s="1">
        <v>1043</v>
      </c>
      <c r="D6" s="1">
        <v>100</v>
      </c>
      <c r="E6" s="1">
        <v>5.6</v>
      </c>
      <c r="F6" s="1">
        <v>24.3</v>
      </c>
    </row>
    <row r="7" spans="1:8" x14ac:dyDescent="0.35">
      <c r="A7" s="1" t="s">
        <v>379</v>
      </c>
      <c r="B7" s="1" t="s">
        <v>402</v>
      </c>
      <c r="C7" s="1">
        <v>1695</v>
      </c>
      <c r="D7" s="1">
        <v>100</v>
      </c>
      <c r="E7" s="1">
        <v>1.8</v>
      </c>
      <c r="F7" s="1">
        <v>48.1</v>
      </c>
    </row>
    <row r="8" spans="1:8" x14ac:dyDescent="0.35">
      <c r="A8" s="1" t="s">
        <v>380</v>
      </c>
      <c r="B8" s="1" t="s">
        <v>402</v>
      </c>
      <c r="C8" s="1">
        <v>2279</v>
      </c>
      <c r="D8" s="1">
        <v>150</v>
      </c>
      <c r="E8" s="1">
        <v>15.5</v>
      </c>
      <c r="F8" s="1">
        <v>107</v>
      </c>
    </row>
    <row r="9" spans="1:8" x14ac:dyDescent="0.35">
      <c r="A9" s="1" t="s">
        <v>381</v>
      </c>
      <c r="B9" s="1" t="s">
        <v>402</v>
      </c>
      <c r="C9" s="1">
        <v>838</v>
      </c>
      <c r="D9" s="1">
        <v>200</v>
      </c>
      <c r="E9" s="1">
        <v>1.2</v>
      </c>
      <c r="F9" s="1">
        <v>74.5</v>
      </c>
    </row>
    <row r="10" spans="1:8" x14ac:dyDescent="0.35">
      <c r="A10" s="1" t="s">
        <v>382</v>
      </c>
      <c r="B10" s="1" t="s">
        <v>402</v>
      </c>
      <c r="C10" s="1">
        <v>2343</v>
      </c>
      <c r="D10" s="1">
        <v>100</v>
      </c>
      <c r="E10" s="1">
        <v>2.2999999999999998</v>
      </c>
      <c r="F10" s="1">
        <v>52.4</v>
      </c>
    </row>
    <row r="11" spans="1:8" x14ac:dyDescent="0.35">
      <c r="A11" s="1" t="s">
        <v>383</v>
      </c>
      <c r="B11" s="1" t="s">
        <v>402</v>
      </c>
      <c r="C11" s="1">
        <v>4289</v>
      </c>
      <c r="D11" s="1">
        <v>100</v>
      </c>
      <c r="E11" s="1">
        <v>8.3000000000000007</v>
      </c>
      <c r="F11" s="1">
        <v>99.9</v>
      </c>
    </row>
    <row r="12" spans="1:8" x14ac:dyDescent="0.35">
      <c r="A12" s="1" t="s">
        <v>384</v>
      </c>
      <c r="B12" s="1" t="s">
        <v>402</v>
      </c>
      <c r="C12" s="1">
        <v>1963</v>
      </c>
      <c r="D12" s="1">
        <v>100</v>
      </c>
      <c r="E12" s="1">
        <v>9.9</v>
      </c>
      <c r="F12" s="1">
        <v>67.900000000000006</v>
      </c>
    </row>
    <row r="13" spans="1:8" x14ac:dyDescent="0.35">
      <c r="A13" s="1" t="s">
        <v>385</v>
      </c>
      <c r="B13" s="1" t="s">
        <v>402</v>
      </c>
      <c r="C13" s="1">
        <v>1469</v>
      </c>
      <c r="D13" s="1">
        <v>200</v>
      </c>
      <c r="E13" s="1">
        <v>0.6</v>
      </c>
      <c r="F13" s="1">
        <v>56.3</v>
      </c>
    </row>
    <row r="14" spans="1:8" x14ac:dyDescent="0.35">
      <c r="A14" s="1" t="s">
        <v>386</v>
      </c>
      <c r="B14" s="1" t="s">
        <v>402</v>
      </c>
      <c r="C14" s="1">
        <v>984</v>
      </c>
      <c r="D14" s="1">
        <v>100</v>
      </c>
      <c r="E14" s="1">
        <v>50.5</v>
      </c>
      <c r="F14" s="1">
        <v>61.8</v>
      </c>
    </row>
    <row r="15" spans="1:8" x14ac:dyDescent="0.35">
      <c r="A15" s="1" t="s">
        <v>387</v>
      </c>
      <c r="B15" s="1" t="s">
        <v>402</v>
      </c>
      <c r="C15" s="1">
        <v>5026</v>
      </c>
      <c r="D15" s="1">
        <v>100</v>
      </c>
      <c r="E15" s="1">
        <v>22.6</v>
      </c>
      <c r="F15" s="1">
        <v>70.599999999999994</v>
      </c>
    </row>
    <row r="16" spans="1:8" x14ac:dyDescent="0.35">
      <c r="A16" s="1" t="s">
        <v>404</v>
      </c>
      <c r="B16" s="1" t="s">
        <v>82</v>
      </c>
      <c r="C16" s="1">
        <v>717</v>
      </c>
      <c r="D16" s="1">
        <v>200</v>
      </c>
      <c r="E16" s="1">
        <v>1.1000000000000001</v>
      </c>
      <c r="F16" s="1">
        <v>27.9</v>
      </c>
    </row>
    <row r="17" spans="1:6" x14ac:dyDescent="0.35">
      <c r="A17" s="1" t="s">
        <v>388</v>
      </c>
      <c r="B17" s="1" t="s">
        <v>402</v>
      </c>
      <c r="C17" s="1">
        <v>894</v>
      </c>
      <c r="D17" s="1">
        <v>300</v>
      </c>
      <c r="E17" s="1">
        <v>0.5</v>
      </c>
      <c r="F17" s="1">
        <v>94.9</v>
      </c>
    </row>
    <row r="18" spans="1:6" x14ac:dyDescent="0.35">
      <c r="A18" s="1" t="s">
        <v>389</v>
      </c>
      <c r="B18" s="1" t="s">
        <v>402</v>
      </c>
      <c r="C18" s="1">
        <v>1502</v>
      </c>
      <c r="D18" s="1">
        <v>100</v>
      </c>
      <c r="E18" s="1">
        <v>9.9</v>
      </c>
      <c r="F18" s="1">
        <v>78.7</v>
      </c>
    </row>
    <row r="19" spans="1:6" x14ac:dyDescent="0.35">
      <c r="A19" s="1" t="s">
        <v>405</v>
      </c>
      <c r="B19" s="1" t="s">
        <v>82</v>
      </c>
      <c r="C19" s="1">
        <v>900</v>
      </c>
      <c r="D19" s="1">
        <v>100</v>
      </c>
      <c r="E19" s="1">
        <v>0.5</v>
      </c>
      <c r="F19" s="1">
        <v>18.8</v>
      </c>
    </row>
    <row r="20" spans="1:6" x14ac:dyDescent="0.35">
      <c r="A20" s="1" t="s">
        <v>390</v>
      </c>
      <c r="B20" s="1" t="s">
        <v>402</v>
      </c>
      <c r="C20" s="1">
        <v>754</v>
      </c>
      <c r="D20" s="1">
        <v>300</v>
      </c>
      <c r="E20" s="1">
        <v>1.7</v>
      </c>
      <c r="F20" s="1">
        <v>53</v>
      </c>
    </row>
    <row r="21" spans="1:6" x14ac:dyDescent="0.35">
      <c r="A21" s="1" t="s">
        <v>391</v>
      </c>
      <c r="B21" s="1" t="s">
        <v>402</v>
      </c>
      <c r="C21" s="1">
        <v>2120</v>
      </c>
      <c r="D21" s="1">
        <v>300</v>
      </c>
      <c r="E21" s="1">
        <v>0.3</v>
      </c>
      <c r="F21" s="1">
        <v>60.6</v>
      </c>
    </row>
    <row r="22" spans="1:6" x14ac:dyDescent="0.35">
      <c r="A22" s="1" t="s">
        <v>392</v>
      </c>
      <c r="B22" s="1" t="s">
        <v>402</v>
      </c>
      <c r="C22" s="1">
        <v>1767</v>
      </c>
      <c r="D22" s="1">
        <v>200</v>
      </c>
      <c r="E22" s="1">
        <v>5.3</v>
      </c>
      <c r="F22" s="1">
        <v>73.7</v>
      </c>
    </row>
    <row r="23" spans="1:6" x14ac:dyDescent="0.35">
      <c r="A23" s="1" t="s">
        <v>393</v>
      </c>
      <c r="B23" s="1" t="s">
        <v>402</v>
      </c>
      <c r="C23" s="1">
        <v>1439</v>
      </c>
      <c r="D23" s="1">
        <v>400</v>
      </c>
      <c r="E23" s="1">
        <v>31.5</v>
      </c>
      <c r="F23" s="1">
        <v>151.1</v>
      </c>
    </row>
    <row r="24" spans="1:6" x14ac:dyDescent="0.35">
      <c r="A24" s="1" t="s">
        <v>394</v>
      </c>
      <c r="B24" s="1" t="s">
        <v>402</v>
      </c>
      <c r="C24" s="1">
        <v>4114</v>
      </c>
      <c r="D24" s="1">
        <v>200</v>
      </c>
      <c r="E24" s="1">
        <v>5</v>
      </c>
      <c r="F24" s="1">
        <v>109.2</v>
      </c>
    </row>
    <row r="25" spans="1:6" x14ac:dyDescent="0.35">
      <c r="A25" s="1" t="s">
        <v>395</v>
      </c>
      <c r="B25" s="1" t="s">
        <v>402</v>
      </c>
      <c r="C25" s="1">
        <v>3015</v>
      </c>
      <c r="D25" s="1">
        <v>100</v>
      </c>
      <c r="E25" s="1">
        <v>11</v>
      </c>
      <c r="F25" s="1">
        <v>58.6</v>
      </c>
    </row>
    <row r="26" spans="1:6" x14ac:dyDescent="0.35">
      <c r="A26" s="1" t="s">
        <v>396</v>
      </c>
      <c r="B26" s="1" t="s">
        <v>402</v>
      </c>
      <c r="C26" s="1">
        <v>2349</v>
      </c>
      <c r="D26" s="1">
        <v>300</v>
      </c>
      <c r="E26" s="1">
        <v>13.4</v>
      </c>
      <c r="F26" s="1">
        <v>118.5</v>
      </c>
    </row>
    <row r="27" spans="1:6" x14ac:dyDescent="0.35">
      <c r="A27" s="1" t="s">
        <v>406</v>
      </c>
      <c r="B27" s="1" t="s">
        <v>82</v>
      </c>
      <c r="C27" s="1">
        <v>1289</v>
      </c>
      <c r="D27" s="1">
        <v>200</v>
      </c>
      <c r="E27" s="1">
        <v>1.3</v>
      </c>
      <c r="F27" s="1">
        <v>37.6</v>
      </c>
    </row>
    <row r="28" spans="1:6" x14ac:dyDescent="0.35">
      <c r="A28" s="1" t="s">
        <v>397</v>
      </c>
      <c r="B28" s="1" t="s">
        <v>402</v>
      </c>
      <c r="C28" s="1">
        <v>2573</v>
      </c>
      <c r="D28" s="1">
        <v>100</v>
      </c>
      <c r="E28" s="1">
        <v>42.8</v>
      </c>
      <c r="F28" s="1">
        <v>138.1</v>
      </c>
    </row>
    <row r="29" spans="1:6" x14ac:dyDescent="0.35">
      <c r="A29" s="1" t="s">
        <v>398</v>
      </c>
      <c r="B29" s="1" t="s">
        <v>402</v>
      </c>
      <c r="C29" s="1">
        <v>1430</v>
      </c>
      <c r="D29" s="1">
        <v>200</v>
      </c>
      <c r="E29" s="1">
        <v>14.7</v>
      </c>
      <c r="F29" s="1">
        <v>69.7</v>
      </c>
    </row>
    <row r="30" spans="1:6" x14ac:dyDescent="0.35">
      <c r="A30" s="1" t="s">
        <v>399</v>
      </c>
      <c r="B30" s="1" t="s">
        <v>402</v>
      </c>
      <c r="C30" s="1">
        <v>13284</v>
      </c>
      <c r="D30" s="1">
        <v>200</v>
      </c>
      <c r="E30" s="1">
        <v>0.7</v>
      </c>
      <c r="F30" s="1">
        <v>90.3</v>
      </c>
    </row>
    <row r="31" spans="1:6" x14ac:dyDescent="0.35">
      <c r="A31" s="1" t="s">
        <v>400</v>
      </c>
      <c r="B31" s="1" t="s">
        <v>402</v>
      </c>
      <c r="C31" s="1">
        <v>790</v>
      </c>
      <c r="D31" s="1">
        <v>100</v>
      </c>
      <c r="E31" s="1">
        <v>6.7</v>
      </c>
      <c r="F31" s="1">
        <v>47.3</v>
      </c>
    </row>
    <row r="32" spans="1:6" x14ac:dyDescent="0.35">
      <c r="A32" s="1" t="s">
        <v>401</v>
      </c>
      <c r="B32" s="1" t="s">
        <v>402</v>
      </c>
      <c r="C32" s="1">
        <v>2080</v>
      </c>
      <c r="D32" s="1">
        <v>100</v>
      </c>
      <c r="E32" s="1">
        <v>8.1</v>
      </c>
      <c r="F32" s="1">
        <v>47.6</v>
      </c>
    </row>
    <row r="33" spans="6:6" x14ac:dyDescent="0.35">
      <c r="F33" s="1">
        <f>MIN(F2:F32)</f>
        <v>18.8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6"/>
  <sheetViews>
    <sheetView tabSelected="1" workbookViewId="0"/>
  </sheetViews>
  <sheetFormatPr defaultRowHeight="13" x14ac:dyDescent="0.3"/>
  <cols>
    <col min="1" max="1" width="14.75" style="19" bestFit="1" customWidth="1"/>
    <col min="2" max="2" width="13.4140625" style="19" bestFit="1" customWidth="1"/>
    <col min="3" max="3" width="21.4140625" style="4" bestFit="1" customWidth="1"/>
    <col min="4" max="16384" width="8.6640625" style="4"/>
  </cols>
  <sheetData>
    <row r="1" spans="1:8" s="11" customFormat="1" ht="14.5" x14ac:dyDescent="0.3">
      <c r="A1" s="14" t="s">
        <v>189</v>
      </c>
      <c r="B1" s="14" t="s">
        <v>190</v>
      </c>
      <c r="C1" s="14" t="s">
        <v>351</v>
      </c>
      <c r="D1" s="14" t="s">
        <v>303</v>
      </c>
      <c r="E1" s="14" t="s">
        <v>353</v>
      </c>
      <c r="F1" s="14" t="s">
        <v>352</v>
      </c>
      <c r="G1" s="14" t="s">
        <v>304</v>
      </c>
      <c r="H1" s="14" t="s">
        <v>305</v>
      </c>
    </row>
    <row r="2" spans="1:8" ht="14.5" customHeight="1" x14ac:dyDescent="0.3">
      <c r="A2" s="15" t="s">
        <v>191</v>
      </c>
      <c r="B2" s="16" t="s">
        <v>192</v>
      </c>
      <c r="C2" s="12">
        <v>151</v>
      </c>
      <c r="D2" s="4" t="s">
        <v>48</v>
      </c>
      <c r="E2" s="4" t="s">
        <v>48</v>
      </c>
      <c r="F2" s="12">
        <v>10</v>
      </c>
      <c r="G2" s="4" t="s">
        <v>48</v>
      </c>
      <c r="H2" s="4" t="s">
        <v>48</v>
      </c>
    </row>
    <row r="3" spans="1:8" ht="14.5" x14ac:dyDescent="0.3">
      <c r="A3" s="15" t="s">
        <v>191</v>
      </c>
      <c r="B3" s="16" t="s">
        <v>193</v>
      </c>
      <c r="C3" s="12">
        <v>112</v>
      </c>
      <c r="D3" s="4" t="s">
        <v>48</v>
      </c>
      <c r="E3" s="4" t="s">
        <v>48</v>
      </c>
      <c r="F3" s="12">
        <v>8</v>
      </c>
      <c r="G3" s="4" t="s">
        <v>48</v>
      </c>
      <c r="H3" s="4" t="s">
        <v>48</v>
      </c>
    </row>
    <row r="4" spans="1:8" ht="14.5" x14ac:dyDescent="0.3">
      <c r="A4" s="15" t="s">
        <v>191</v>
      </c>
      <c r="B4" s="16" t="s">
        <v>194</v>
      </c>
      <c r="C4" s="12">
        <v>74</v>
      </c>
      <c r="D4" s="4" t="s">
        <v>48</v>
      </c>
      <c r="E4" s="4" t="s">
        <v>48</v>
      </c>
      <c r="F4" s="12">
        <v>10</v>
      </c>
      <c r="G4" s="4" t="s">
        <v>48</v>
      </c>
      <c r="H4" s="4" t="s">
        <v>48</v>
      </c>
    </row>
    <row r="5" spans="1:8" ht="14.5" x14ac:dyDescent="0.3">
      <c r="A5" s="15" t="s">
        <v>191</v>
      </c>
      <c r="B5" s="16" t="s">
        <v>195</v>
      </c>
      <c r="C5" s="12">
        <v>44</v>
      </c>
      <c r="D5" s="4" t="s">
        <v>48</v>
      </c>
      <c r="E5" s="4" t="s">
        <v>48</v>
      </c>
      <c r="F5" s="12">
        <v>10</v>
      </c>
      <c r="G5" s="4" t="s">
        <v>48</v>
      </c>
      <c r="H5" s="4" t="s">
        <v>48</v>
      </c>
    </row>
    <row r="6" spans="1:8" ht="14.5" x14ac:dyDescent="0.3">
      <c r="A6" s="15" t="s">
        <v>191</v>
      </c>
      <c r="B6" s="16" t="s">
        <v>196</v>
      </c>
      <c r="C6" s="12">
        <v>43</v>
      </c>
      <c r="D6" s="4" t="s">
        <v>48</v>
      </c>
      <c r="E6" s="4" t="s">
        <v>48</v>
      </c>
      <c r="F6" s="12">
        <v>7</v>
      </c>
      <c r="G6" s="4" t="s">
        <v>48</v>
      </c>
      <c r="H6" s="4" t="s">
        <v>48</v>
      </c>
    </row>
    <row r="7" spans="1:8" ht="14.5" x14ac:dyDescent="0.3">
      <c r="A7" s="15" t="s">
        <v>197</v>
      </c>
      <c r="B7" s="16" t="s">
        <v>306</v>
      </c>
      <c r="C7" s="12">
        <v>39.020000000000003</v>
      </c>
      <c r="D7" s="13">
        <v>1.56</v>
      </c>
      <c r="E7" s="12">
        <v>14</v>
      </c>
      <c r="F7" s="12">
        <v>23</v>
      </c>
      <c r="G7" s="12">
        <v>1</v>
      </c>
      <c r="H7" s="13" t="s">
        <v>44</v>
      </c>
    </row>
    <row r="8" spans="1:8" ht="14.5" x14ac:dyDescent="0.3">
      <c r="A8" s="15" t="s">
        <v>197</v>
      </c>
      <c r="B8" s="16" t="s">
        <v>307</v>
      </c>
      <c r="C8" s="12">
        <v>101.12</v>
      </c>
      <c r="D8" s="13">
        <v>1.37</v>
      </c>
      <c r="E8" s="12">
        <v>20</v>
      </c>
      <c r="F8" s="12">
        <v>4</v>
      </c>
      <c r="G8" s="12">
        <v>3</v>
      </c>
      <c r="H8" s="13" t="s">
        <v>44</v>
      </c>
    </row>
    <row r="9" spans="1:8" ht="14.5" x14ac:dyDescent="0.3">
      <c r="A9" s="15" t="s">
        <v>197</v>
      </c>
      <c r="B9" s="16" t="s">
        <v>308</v>
      </c>
      <c r="C9" s="12">
        <v>55.76</v>
      </c>
      <c r="D9" s="13">
        <v>4.55</v>
      </c>
      <c r="E9" s="12">
        <v>17</v>
      </c>
      <c r="F9" s="12">
        <v>77</v>
      </c>
      <c r="G9" s="12">
        <v>3</v>
      </c>
      <c r="H9" s="13" t="s">
        <v>44</v>
      </c>
    </row>
    <row r="10" spans="1:8" ht="14.5" x14ac:dyDescent="0.3">
      <c r="A10" s="15" t="s">
        <v>197</v>
      </c>
      <c r="B10" s="16" t="s">
        <v>309</v>
      </c>
      <c r="C10" s="12">
        <v>45.07</v>
      </c>
      <c r="D10" s="13">
        <v>4.43</v>
      </c>
      <c r="E10" s="12">
        <v>23</v>
      </c>
      <c r="F10" s="12">
        <v>2</v>
      </c>
      <c r="G10" s="12">
        <v>3</v>
      </c>
      <c r="H10" s="13" t="s">
        <v>44</v>
      </c>
    </row>
    <row r="11" spans="1:8" ht="14.5" x14ac:dyDescent="0.3">
      <c r="A11" s="15" t="s">
        <v>197</v>
      </c>
      <c r="B11" s="16" t="s">
        <v>310</v>
      </c>
      <c r="C11" s="12">
        <v>40.82</v>
      </c>
      <c r="D11" s="13">
        <v>1.27</v>
      </c>
      <c r="E11" s="12">
        <v>25</v>
      </c>
      <c r="F11" s="12">
        <v>265</v>
      </c>
      <c r="G11" s="12">
        <v>3</v>
      </c>
      <c r="H11" s="13" t="s">
        <v>44</v>
      </c>
    </row>
    <row r="12" spans="1:8" ht="14.5" x14ac:dyDescent="0.3">
      <c r="A12" s="15" t="s">
        <v>197</v>
      </c>
      <c r="B12" s="16" t="s">
        <v>311</v>
      </c>
      <c r="C12" s="12">
        <v>62.09</v>
      </c>
      <c r="D12" s="13">
        <v>3.84</v>
      </c>
      <c r="E12" s="12">
        <v>31</v>
      </c>
      <c r="F12" s="12">
        <v>6</v>
      </c>
      <c r="G12" s="12">
        <v>3</v>
      </c>
      <c r="H12" s="13" t="s">
        <v>44</v>
      </c>
    </row>
    <row r="13" spans="1:8" ht="14.5" x14ac:dyDescent="0.3">
      <c r="A13" s="15" t="s">
        <v>197</v>
      </c>
      <c r="B13" s="16" t="s">
        <v>312</v>
      </c>
      <c r="C13" s="12">
        <v>66.2</v>
      </c>
      <c r="D13" s="13">
        <v>1.72</v>
      </c>
      <c r="E13" s="12">
        <v>21</v>
      </c>
      <c r="F13" s="12">
        <v>22</v>
      </c>
      <c r="G13" s="12">
        <v>3</v>
      </c>
      <c r="H13" s="13" t="s">
        <v>44</v>
      </c>
    </row>
    <row r="14" spans="1:8" ht="14.5" x14ac:dyDescent="0.3">
      <c r="A14" s="15" t="s">
        <v>197</v>
      </c>
      <c r="B14" s="16" t="s">
        <v>198</v>
      </c>
      <c r="C14" s="12">
        <v>38</v>
      </c>
      <c r="D14" s="4" t="s">
        <v>48</v>
      </c>
      <c r="E14" s="4" t="s">
        <v>48</v>
      </c>
      <c r="F14" s="12">
        <v>45</v>
      </c>
      <c r="G14" s="4" t="s">
        <v>48</v>
      </c>
      <c r="H14" s="4" t="s">
        <v>48</v>
      </c>
    </row>
    <row r="15" spans="1:8" ht="14.5" x14ac:dyDescent="0.3">
      <c r="A15" s="15" t="s">
        <v>197</v>
      </c>
      <c r="B15" s="16" t="s">
        <v>199</v>
      </c>
      <c r="C15" s="12">
        <v>51</v>
      </c>
      <c r="D15" s="4" t="s">
        <v>48</v>
      </c>
      <c r="E15" s="4" t="s">
        <v>48</v>
      </c>
      <c r="F15" s="12">
        <v>1</v>
      </c>
      <c r="G15" s="4" t="s">
        <v>48</v>
      </c>
      <c r="H15" s="4" t="s">
        <v>48</v>
      </c>
    </row>
    <row r="16" spans="1:8" ht="14.5" x14ac:dyDescent="0.3">
      <c r="A16" s="15" t="s">
        <v>197</v>
      </c>
      <c r="B16" s="16" t="s">
        <v>313</v>
      </c>
      <c r="C16" s="12">
        <v>59.09</v>
      </c>
      <c r="D16" s="13">
        <v>1.66</v>
      </c>
      <c r="E16" s="12">
        <v>16</v>
      </c>
      <c r="F16" s="12">
        <v>50</v>
      </c>
      <c r="G16" s="12">
        <v>3</v>
      </c>
      <c r="H16" s="13" t="s">
        <v>44</v>
      </c>
    </row>
    <row r="17" spans="1:8" ht="14.5" x14ac:dyDescent="0.3">
      <c r="A17" s="15" t="s">
        <v>197</v>
      </c>
      <c r="B17" s="16" t="s">
        <v>314</v>
      </c>
      <c r="C17" s="12">
        <v>46.67</v>
      </c>
      <c r="D17" s="13">
        <v>1.1000000000000001</v>
      </c>
      <c r="E17" s="12">
        <v>22</v>
      </c>
      <c r="F17" s="12">
        <v>65</v>
      </c>
      <c r="G17" s="12">
        <v>3</v>
      </c>
      <c r="H17" s="13" t="s">
        <v>44</v>
      </c>
    </row>
    <row r="18" spans="1:8" ht="14.5" x14ac:dyDescent="0.3">
      <c r="A18" s="15" t="s">
        <v>200</v>
      </c>
      <c r="B18" s="16" t="s">
        <v>201</v>
      </c>
      <c r="C18" s="12">
        <v>96</v>
      </c>
      <c r="D18" s="4" t="s">
        <v>48</v>
      </c>
      <c r="E18" s="4" t="s">
        <v>48</v>
      </c>
      <c r="F18" s="12">
        <v>70</v>
      </c>
      <c r="G18" s="4" t="s">
        <v>48</v>
      </c>
      <c r="H18" s="4" t="s">
        <v>48</v>
      </c>
    </row>
    <row r="19" spans="1:8" ht="14.5" x14ac:dyDescent="0.3">
      <c r="A19" s="15" t="s">
        <v>200</v>
      </c>
      <c r="B19" s="16" t="s">
        <v>202</v>
      </c>
      <c r="C19" s="12">
        <v>499</v>
      </c>
      <c r="D19" s="4" t="s">
        <v>48</v>
      </c>
      <c r="E19" s="4" t="s">
        <v>48</v>
      </c>
      <c r="F19" s="12">
        <v>5</v>
      </c>
      <c r="G19" s="4" t="s">
        <v>48</v>
      </c>
      <c r="H19" s="4" t="s">
        <v>48</v>
      </c>
    </row>
    <row r="20" spans="1:8" ht="14.5" x14ac:dyDescent="0.3">
      <c r="A20" s="15" t="s">
        <v>203</v>
      </c>
      <c r="B20" s="16" t="s">
        <v>204</v>
      </c>
      <c r="C20" s="12">
        <v>52</v>
      </c>
      <c r="D20" s="4" t="s">
        <v>48</v>
      </c>
      <c r="E20" s="4" t="s">
        <v>48</v>
      </c>
      <c r="F20" s="12">
        <v>75</v>
      </c>
      <c r="G20" s="4" t="s">
        <v>48</v>
      </c>
      <c r="H20" s="4" t="s">
        <v>48</v>
      </c>
    </row>
    <row r="21" spans="1:8" ht="14.5" x14ac:dyDescent="0.3">
      <c r="A21" s="15" t="s">
        <v>47</v>
      </c>
      <c r="B21" s="16" t="s">
        <v>37</v>
      </c>
      <c r="C21" s="12">
        <v>59</v>
      </c>
      <c r="D21" s="4" t="s">
        <v>48</v>
      </c>
      <c r="E21" s="4" t="s">
        <v>48</v>
      </c>
      <c r="F21" s="12">
        <v>50</v>
      </c>
      <c r="G21" s="4" t="s">
        <v>48</v>
      </c>
      <c r="H21" s="4" t="s">
        <v>48</v>
      </c>
    </row>
    <row r="22" spans="1:8" ht="14" customHeight="1" x14ac:dyDescent="0.3">
      <c r="A22" s="15" t="s">
        <v>47</v>
      </c>
      <c r="B22" s="16" t="s">
        <v>205</v>
      </c>
      <c r="C22" s="12">
        <v>96</v>
      </c>
      <c r="D22" s="4" t="s">
        <v>48</v>
      </c>
      <c r="E22" s="4" t="s">
        <v>48</v>
      </c>
      <c r="F22" s="12">
        <v>100</v>
      </c>
      <c r="G22" s="4" t="s">
        <v>48</v>
      </c>
      <c r="H22" s="4" t="s">
        <v>48</v>
      </c>
    </row>
    <row r="23" spans="1:8" ht="14.5" x14ac:dyDescent="0.3">
      <c r="A23" s="15" t="s">
        <v>206</v>
      </c>
      <c r="B23" s="16" t="s">
        <v>207</v>
      </c>
      <c r="C23" s="12">
        <v>36</v>
      </c>
      <c r="D23" s="4" t="s">
        <v>48</v>
      </c>
      <c r="E23" s="4" t="s">
        <v>48</v>
      </c>
      <c r="F23" s="12">
        <v>5</v>
      </c>
      <c r="G23" s="4" t="s">
        <v>48</v>
      </c>
      <c r="H23" s="4" t="s">
        <v>48</v>
      </c>
    </row>
    <row r="24" spans="1:8" ht="14.5" x14ac:dyDescent="0.3">
      <c r="A24" s="15" t="s">
        <v>43</v>
      </c>
      <c r="B24" s="16" t="s">
        <v>35</v>
      </c>
      <c r="C24" s="12">
        <v>45</v>
      </c>
      <c r="D24" s="4" t="s">
        <v>48</v>
      </c>
      <c r="E24" s="4" t="s">
        <v>48</v>
      </c>
      <c r="F24" s="12">
        <v>300</v>
      </c>
      <c r="G24" s="4" t="s">
        <v>48</v>
      </c>
      <c r="H24" s="4" t="s">
        <v>48</v>
      </c>
    </row>
    <row r="25" spans="1:8" ht="14.5" x14ac:dyDescent="0.3">
      <c r="A25" s="15" t="s">
        <v>65</v>
      </c>
      <c r="B25" s="16" t="s">
        <v>64</v>
      </c>
      <c r="C25" s="12">
        <v>100.59</v>
      </c>
      <c r="D25" s="13">
        <v>1.37</v>
      </c>
      <c r="E25" s="12">
        <v>23</v>
      </c>
      <c r="F25" s="12">
        <v>46</v>
      </c>
      <c r="G25" s="12">
        <v>3</v>
      </c>
      <c r="H25" s="13" t="s">
        <v>315</v>
      </c>
    </row>
    <row r="26" spans="1:8" ht="14.5" x14ac:dyDescent="0.3">
      <c r="A26" s="15" t="s">
        <v>65</v>
      </c>
      <c r="B26" s="16" t="s">
        <v>316</v>
      </c>
      <c r="C26" s="12">
        <v>61.86</v>
      </c>
      <c r="D26" s="13">
        <v>2.4700000000000002</v>
      </c>
      <c r="E26" s="12">
        <v>22</v>
      </c>
      <c r="F26" s="12">
        <v>155</v>
      </c>
      <c r="G26" s="12">
        <v>3</v>
      </c>
      <c r="H26" s="13" t="s">
        <v>315</v>
      </c>
    </row>
    <row r="27" spans="1:8" ht="14.5" x14ac:dyDescent="0.3">
      <c r="A27" s="15" t="s">
        <v>208</v>
      </c>
      <c r="B27" s="16" t="s">
        <v>209</v>
      </c>
      <c r="C27" s="12">
        <v>22</v>
      </c>
      <c r="D27" s="4" t="s">
        <v>48</v>
      </c>
      <c r="E27" s="4" t="s">
        <v>48</v>
      </c>
      <c r="F27" s="12">
        <v>6</v>
      </c>
      <c r="G27" s="4" t="s">
        <v>48</v>
      </c>
      <c r="H27" s="4" t="s">
        <v>48</v>
      </c>
    </row>
    <row r="28" spans="1:8" ht="14.5" x14ac:dyDescent="0.3">
      <c r="A28" s="15" t="s">
        <v>210</v>
      </c>
      <c r="B28" s="16" t="s">
        <v>211</v>
      </c>
      <c r="C28" s="12">
        <v>227</v>
      </c>
      <c r="D28" s="4" t="s">
        <v>48</v>
      </c>
      <c r="E28" s="4" t="s">
        <v>48</v>
      </c>
      <c r="F28" s="12">
        <v>16</v>
      </c>
      <c r="G28" s="4" t="s">
        <v>48</v>
      </c>
      <c r="H28" s="4" t="s">
        <v>48</v>
      </c>
    </row>
    <row r="29" spans="1:8" ht="14.5" x14ac:dyDescent="0.3">
      <c r="A29" s="15" t="s">
        <v>212</v>
      </c>
      <c r="B29" s="16" t="s">
        <v>213</v>
      </c>
      <c r="C29" s="12">
        <v>94</v>
      </c>
      <c r="D29" s="4" t="s">
        <v>48</v>
      </c>
      <c r="E29" s="4" t="s">
        <v>48</v>
      </c>
      <c r="F29" s="12">
        <v>200</v>
      </c>
      <c r="G29" s="4" t="s">
        <v>48</v>
      </c>
      <c r="H29" s="4" t="s">
        <v>48</v>
      </c>
    </row>
    <row r="30" spans="1:8" ht="14.5" x14ac:dyDescent="0.3">
      <c r="A30" s="15" t="s">
        <v>70</v>
      </c>
      <c r="B30" s="16" t="s">
        <v>214</v>
      </c>
      <c r="C30" s="12">
        <v>101</v>
      </c>
      <c r="D30" s="4" t="s">
        <v>48</v>
      </c>
      <c r="E30" s="4" t="s">
        <v>48</v>
      </c>
      <c r="F30" s="12">
        <v>71</v>
      </c>
      <c r="G30" s="4" t="s">
        <v>48</v>
      </c>
      <c r="H30" s="4" t="s">
        <v>48</v>
      </c>
    </row>
    <row r="31" spans="1:8" ht="14.5" x14ac:dyDescent="0.3">
      <c r="A31" s="15" t="s">
        <v>70</v>
      </c>
      <c r="B31" s="16" t="s">
        <v>215</v>
      </c>
      <c r="C31" s="12">
        <v>78</v>
      </c>
      <c r="D31" s="4" t="s">
        <v>48</v>
      </c>
      <c r="E31" s="4" t="s">
        <v>48</v>
      </c>
      <c r="F31" s="12">
        <v>107</v>
      </c>
      <c r="G31" s="4" t="s">
        <v>48</v>
      </c>
      <c r="H31" s="4" t="s">
        <v>48</v>
      </c>
    </row>
    <row r="32" spans="1:8" ht="14.5" x14ac:dyDescent="0.3">
      <c r="A32" s="15" t="s">
        <v>70</v>
      </c>
      <c r="B32" s="16" t="s">
        <v>69</v>
      </c>
      <c r="C32" s="12">
        <v>107</v>
      </c>
      <c r="D32" s="4" t="s">
        <v>48</v>
      </c>
      <c r="E32" s="4" t="s">
        <v>48</v>
      </c>
      <c r="F32" s="12">
        <v>218</v>
      </c>
      <c r="G32" s="4" t="s">
        <v>48</v>
      </c>
      <c r="H32" s="4" t="s">
        <v>48</v>
      </c>
    </row>
    <row r="33" spans="1:8" ht="14.5" x14ac:dyDescent="0.3">
      <c r="A33" s="15" t="s">
        <v>46</v>
      </c>
      <c r="B33" s="16" t="s">
        <v>216</v>
      </c>
      <c r="C33" s="12">
        <v>98</v>
      </c>
      <c r="D33" s="4" t="s">
        <v>48</v>
      </c>
      <c r="E33" s="4" t="s">
        <v>48</v>
      </c>
      <c r="F33" s="12">
        <v>30</v>
      </c>
      <c r="G33" s="4" t="s">
        <v>48</v>
      </c>
      <c r="H33" s="4" t="s">
        <v>48</v>
      </c>
    </row>
    <row r="34" spans="1:8" ht="14.5" x14ac:dyDescent="0.3">
      <c r="A34" s="15" t="s">
        <v>46</v>
      </c>
      <c r="B34" s="16" t="s">
        <v>36</v>
      </c>
      <c r="C34" s="12">
        <v>51</v>
      </c>
      <c r="D34" s="4" t="s">
        <v>48</v>
      </c>
      <c r="E34" s="4" t="s">
        <v>48</v>
      </c>
      <c r="F34" s="12">
        <v>200</v>
      </c>
      <c r="G34" s="4" t="s">
        <v>48</v>
      </c>
      <c r="H34" s="4" t="s">
        <v>48</v>
      </c>
    </row>
    <row r="35" spans="1:8" ht="14.5" x14ac:dyDescent="0.3">
      <c r="A35" s="15" t="s">
        <v>46</v>
      </c>
      <c r="B35" s="16" t="s">
        <v>217</v>
      </c>
      <c r="C35" s="12">
        <v>71</v>
      </c>
      <c r="D35" s="4" t="s">
        <v>48</v>
      </c>
      <c r="E35" s="4" t="s">
        <v>48</v>
      </c>
      <c r="F35" s="12">
        <v>10</v>
      </c>
      <c r="G35" s="4" t="s">
        <v>48</v>
      </c>
      <c r="H35" s="4" t="s">
        <v>48</v>
      </c>
    </row>
    <row r="36" spans="1:8" ht="14.5" x14ac:dyDescent="0.3">
      <c r="A36" s="15" t="s">
        <v>218</v>
      </c>
      <c r="B36" s="16" t="s">
        <v>219</v>
      </c>
      <c r="C36" s="12">
        <v>31</v>
      </c>
      <c r="D36" s="4" t="s">
        <v>48</v>
      </c>
      <c r="E36" s="4" t="s">
        <v>48</v>
      </c>
      <c r="F36" s="12">
        <v>24</v>
      </c>
      <c r="G36" s="4" t="s">
        <v>48</v>
      </c>
      <c r="H36" s="4" t="s">
        <v>48</v>
      </c>
    </row>
    <row r="37" spans="1:8" ht="14.5" x14ac:dyDescent="0.3">
      <c r="A37" s="15" t="s">
        <v>218</v>
      </c>
      <c r="B37" s="16" t="s">
        <v>220</v>
      </c>
      <c r="C37" s="12">
        <v>97</v>
      </c>
      <c r="D37" s="4" t="s">
        <v>48</v>
      </c>
      <c r="E37" s="4" t="s">
        <v>48</v>
      </c>
      <c r="F37" s="12">
        <v>200</v>
      </c>
      <c r="G37" s="4" t="s">
        <v>48</v>
      </c>
      <c r="H37" s="4" t="s">
        <v>48</v>
      </c>
    </row>
    <row r="38" spans="1:8" ht="14.5" x14ac:dyDescent="0.3">
      <c r="A38" s="15" t="s">
        <v>74</v>
      </c>
      <c r="B38" s="16" t="s">
        <v>73</v>
      </c>
      <c r="C38" s="12">
        <v>107</v>
      </c>
      <c r="D38" s="4" t="s">
        <v>48</v>
      </c>
      <c r="E38" s="4" t="s">
        <v>48</v>
      </c>
      <c r="F38" s="12">
        <v>25</v>
      </c>
      <c r="G38" s="4" t="s">
        <v>48</v>
      </c>
      <c r="H38" s="4" t="s">
        <v>48</v>
      </c>
    </row>
    <row r="39" spans="1:8" ht="14.5" x14ac:dyDescent="0.3">
      <c r="A39" s="15" t="s">
        <v>221</v>
      </c>
      <c r="B39" s="16" t="s">
        <v>84</v>
      </c>
      <c r="C39" s="12">
        <v>35</v>
      </c>
      <c r="D39" s="4" t="s">
        <v>48</v>
      </c>
      <c r="E39" s="4" t="s">
        <v>48</v>
      </c>
      <c r="F39" s="12">
        <v>470</v>
      </c>
      <c r="G39" s="4" t="s">
        <v>48</v>
      </c>
      <c r="H39" s="4" t="s">
        <v>48</v>
      </c>
    </row>
    <row r="40" spans="1:8" ht="14.5" x14ac:dyDescent="0.3">
      <c r="A40" s="15" t="s">
        <v>222</v>
      </c>
      <c r="B40" s="16" t="s">
        <v>71</v>
      </c>
      <c r="C40" s="12">
        <v>74</v>
      </c>
      <c r="D40" s="4" t="s">
        <v>48</v>
      </c>
      <c r="E40" s="4" t="s">
        <v>48</v>
      </c>
      <c r="F40" s="12">
        <v>120</v>
      </c>
      <c r="G40" s="4" t="s">
        <v>48</v>
      </c>
      <c r="H40" s="4" t="s">
        <v>48</v>
      </c>
    </row>
    <row r="41" spans="1:8" ht="14.5" x14ac:dyDescent="0.3">
      <c r="A41" s="15" t="s">
        <v>41</v>
      </c>
      <c r="B41" s="16" t="s">
        <v>33</v>
      </c>
      <c r="C41" s="12">
        <v>32</v>
      </c>
      <c r="D41" s="4" t="s">
        <v>48</v>
      </c>
      <c r="E41" s="4" t="s">
        <v>48</v>
      </c>
      <c r="F41" s="12">
        <v>50</v>
      </c>
      <c r="G41" s="4" t="s">
        <v>48</v>
      </c>
      <c r="H41" s="4" t="s">
        <v>48</v>
      </c>
    </row>
    <row r="42" spans="1:8" ht="14.5" x14ac:dyDescent="0.3">
      <c r="A42" s="15" t="s">
        <v>41</v>
      </c>
      <c r="B42" s="16" t="s">
        <v>317</v>
      </c>
      <c r="C42" s="12">
        <v>66.959999999999994</v>
      </c>
      <c r="D42" s="13">
        <v>2.0699999999999998</v>
      </c>
      <c r="E42" s="12">
        <v>20</v>
      </c>
      <c r="F42" s="12">
        <v>9</v>
      </c>
      <c r="G42" s="12">
        <v>1</v>
      </c>
      <c r="H42" s="13" t="s">
        <v>315</v>
      </c>
    </row>
    <row r="43" spans="1:8" ht="14.5" x14ac:dyDescent="0.3">
      <c r="A43" s="15" t="s">
        <v>41</v>
      </c>
      <c r="B43" s="16" t="s">
        <v>223</v>
      </c>
      <c r="C43" s="12">
        <v>78</v>
      </c>
      <c r="D43" s="4" t="s">
        <v>48</v>
      </c>
      <c r="E43" s="4" t="s">
        <v>48</v>
      </c>
      <c r="F43" s="12">
        <v>200</v>
      </c>
      <c r="G43" s="4" t="s">
        <v>48</v>
      </c>
      <c r="H43" s="4" t="s">
        <v>48</v>
      </c>
    </row>
    <row r="44" spans="1:8" ht="14.5" x14ac:dyDescent="0.3">
      <c r="A44" s="15" t="s">
        <v>41</v>
      </c>
      <c r="B44" s="16" t="s">
        <v>318</v>
      </c>
      <c r="C44" s="12">
        <v>134.41999999999999</v>
      </c>
      <c r="D44" s="13">
        <v>4.1900000000000004</v>
      </c>
      <c r="E44" s="12">
        <v>30</v>
      </c>
      <c r="F44" s="12">
        <v>10</v>
      </c>
      <c r="G44" s="12">
        <v>1</v>
      </c>
      <c r="H44" s="13" t="s">
        <v>44</v>
      </c>
    </row>
    <row r="45" spans="1:8" ht="14.5" x14ac:dyDescent="0.3">
      <c r="A45" s="15" t="s">
        <v>41</v>
      </c>
      <c r="B45" s="16" t="s">
        <v>224</v>
      </c>
      <c r="C45" s="12">
        <v>60</v>
      </c>
      <c r="D45" s="4" t="s">
        <v>48</v>
      </c>
      <c r="E45" s="4" t="s">
        <v>48</v>
      </c>
      <c r="F45" s="12">
        <v>15</v>
      </c>
      <c r="G45" s="4" t="s">
        <v>48</v>
      </c>
      <c r="H45" s="4" t="s">
        <v>48</v>
      </c>
    </row>
    <row r="46" spans="1:8" ht="14.5" x14ac:dyDescent="0.3">
      <c r="A46" s="15" t="s">
        <v>41</v>
      </c>
      <c r="B46" s="16" t="s">
        <v>225</v>
      </c>
      <c r="C46" s="12">
        <v>147</v>
      </c>
      <c r="D46" s="4" t="s">
        <v>48</v>
      </c>
      <c r="E46" s="4" t="s">
        <v>48</v>
      </c>
      <c r="F46" s="12">
        <v>7</v>
      </c>
      <c r="G46" s="4" t="s">
        <v>48</v>
      </c>
      <c r="H46" s="4" t="s">
        <v>48</v>
      </c>
    </row>
    <row r="47" spans="1:8" ht="14.5" x14ac:dyDescent="0.3">
      <c r="A47" s="15" t="s">
        <v>41</v>
      </c>
      <c r="B47" s="16" t="s">
        <v>226</v>
      </c>
      <c r="C47" s="12">
        <v>410</v>
      </c>
      <c r="D47" s="4" t="s">
        <v>48</v>
      </c>
      <c r="E47" s="4" t="s">
        <v>48</v>
      </c>
      <c r="F47" s="12">
        <v>1</v>
      </c>
      <c r="G47" s="4" t="s">
        <v>48</v>
      </c>
      <c r="H47" s="4" t="s">
        <v>48</v>
      </c>
    </row>
    <row r="48" spans="1:8" ht="14.5" x14ac:dyDescent="0.3">
      <c r="A48" s="15" t="s">
        <v>41</v>
      </c>
      <c r="B48" s="16" t="s">
        <v>227</v>
      </c>
      <c r="C48" s="12">
        <v>60</v>
      </c>
      <c r="D48" s="4" t="s">
        <v>48</v>
      </c>
      <c r="E48" s="4" t="s">
        <v>48</v>
      </c>
      <c r="F48" s="12">
        <v>2</v>
      </c>
      <c r="G48" s="4" t="s">
        <v>48</v>
      </c>
      <c r="H48" s="4" t="s">
        <v>48</v>
      </c>
    </row>
    <row r="49" spans="1:8" ht="14.5" x14ac:dyDescent="0.3">
      <c r="A49" s="15" t="s">
        <v>41</v>
      </c>
      <c r="B49" s="16" t="s">
        <v>228</v>
      </c>
      <c r="C49" s="12">
        <v>83</v>
      </c>
      <c r="D49" s="4" t="s">
        <v>48</v>
      </c>
      <c r="E49" s="4" t="s">
        <v>48</v>
      </c>
      <c r="F49" s="12">
        <v>2</v>
      </c>
      <c r="G49" s="4" t="s">
        <v>48</v>
      </c>
      <c r="H49" s="4" t="s">
        <v>48</v>
      </c>
    </row>
    <row r="50" spans="1:8" ht="14" customHeight="1" x14ac:dyDescent="0.3">
      <c r="A50" s="15" t="s">
        <v>41</v>
      </c>
      <c r="B50" s="16" t="s">
        <v>229</v>
      </c>
      <c r="C50" s="12">
        <v>66</v>
      </c>
      <c r="D50" s="4" t="s">
        <v>48</v>
      </c>
      <c r="E50" s="4" t="s">
        <v>48</v>
      </c>
      <c r="F50" s="12">
        <v>21</v>
      </c>
      <c r="G50" s="4" t="s">
        <v>48</v>
      </c>
      <c r="H50" s="4" t="s">
        <v>48</v>
      </c>
    </row>
    <row r="51" spans="1:8" ht="14" customHeight="1" x14ac:dyDescent="0.3">
      <c r="A51" s="15" t="s">
        <v>68</v>
      </c>
      <c r="B51" s="16" t="s">
        <v>230</v>
      </c>
      <c r="C51" s="12">
        <v>135</v>
      </c>
      <c r="D51" s="4" t="s">
        <v>48</v>
      </c>
      <c r="E51" s="4" t="s">
        <v>48</v>
      </c>
      <c r="F51" s="12">
        <v>40</v>
      </c>
      <c r="G51" s="4" t="s">
        <v>48</v>
      </c>
      <c r="H51" s="4" t="s">
        <v>48</v>
      </c>
    </row>
    <row r="52" spans="1:8" ht="14.5" customHeight="1" x14ac:dyDescent="0.3">
      <c r="A52" s="15" t="s">
        <v>68</v>
      </c>
      <c r="B52" s="16" t="s">
        <v>319</v>
      </c>
      <c r="C52" s="12">
        <v>116.83</v>
      </c>
      <c r="D52" s="13">
        <v>1.83</v>
      </c>
      <c r="E52" s="12">
        <v>24</v>
      </c>
      <c r="F52" s="12">
        <v>29</v>
      </c>
      <c r="G52" s="12">
        <v>3</v>
      </c>
      <c r="H52" s="13" t="s">
        <v>44</v>
      </c>
    </row>
    <row r="53" spans="1:8" ht="14.5" x14ac:dyDescent="0.3">
      <c r="A53" s="15" t="s">
        <v>68</v>
      </c>
      <c r="B53" s="16" t="s">
        <v>231</v>
      </c>
      <c r="C53" s="12">
        <v>99</v>
      </c>
      <c r="D53" s="4" t="s">
        <v>48</v>
      </c>
      <c r="E53" s="4" t="s">
        <v>48</v>
      </c>
      <c r="F53" s="12">
        <v>5</v>
      </c>
      <c r="G53" s="4" t="s">
        <v>48</v>
      </c>
      <c r="H53" s="4" t="s">
        <v>48</v>
      </c>
    </row>
    <row r="54" spans="1:8" ht="14.5" x14ac:dyDescent="0.3">
      <c r="A54" s="15" t="s">
        <v>68</v>
      </c>
      <c r="B54" s="16" t="s">
        <v>232</v>
      </c>
      <c r="C54" s="12">
        <v>67.62</v>
      </c>
      <c r="D54" s="13">
        <v>4.1500000000000004</v>
      </c>
      <c r="E54" s="12">
        <v>40</v>
      </c>
      <c r="F54" s="12">
        <v>70</v>
      </c>
      <c r="G54" s="12">
        <v>3</v>
      </c>
      <c r="H54" s="13" t="s">
        <v>44</v>
      </c>
    </row>
    <row r="55" spans="1:8" ht="14.5" x14ac:dyDescent="0.3">
      <c r="A55" s="15" t="s">
        <v>68</v>
      </c>
      <c r="B55" s="16" t="s">
        <v>232</v>
      </c>
      <c r="C55" s="12">
        <v>93</v>
      </c>
      <c r="D55" s="4" t="s">
        <v>48</v>
      </c>
      <c r="E55" s="4" t="s">
        <v>48</v>
      </c>
      <c r="F55" s="12">
        <v>70</v>
      </c>
      <c r="G55" s="4" t="s">
        <v>48</v>
      </c>
      <c r="H55" s="4" t="s">
        <v>48</v>
      </c>
    </row>
    <row r="56" spans="1:8" ht="14.5" x14ac:dyDescent="0.3">
      <c r="A56" s="15" t="s">
        <v>68</v>
      </c>
      <c r="B56" s="16" t="s">
        <v>320</v>
      </c>
      <c r="C56" s="12">
        <v>104.49</v>
      </c>
      <c r="D56" s="13">
        <v>1.58</v>
      </c>
      <c r="E56" s="12">
        <v>33</v>
      </c>
      <c r="F56" s="12">
        <v>40</v>
      </c>
      <c r="G56" s="12">
        <v>3</v>
      </c>
      <c r="H56" s="13" t="s">
        <v>44</v>
      </c>
    </row>
    <row r="57" spans="1:8" ht="14.5" x14ac:dyDescent="0.3">
      <c r="A57" s="15" t="s">
        <v>68</v>
      </c>
      <c r="B57" s="16" t="s">
        <v>321</v>
      </c>
      <c r="C57" s="12">
        <v>231.73</v>
      </c>
      <c r="D57" s="13">
        <v>0.88</v>
      </c>
      <c r="E57" s="12">
        <v>50</v>
      </c>
      <c r="F57" s="12">
        <v>2</v>
      </c>
      <c r="G57" s="12">
        <v>5</v>
      </c>
      <c r="H57" s="13" t="s">
        <v>44</v>
      </c>
    </row>
    <row r="58" spans="1:8" ht="14.5" x14ac:dyDescent="0.3">
      <c r="A58" s="15" t="s">
        <v>68</v>
      </c>
      <c r="B58" s="16" t="s">
        <v>322</v>
      </c>
      <c r="C58" s="12">
        <v>98.41</v>
      </c>
      <c r="D58" s="13">
        <v>1.39</v>
      </c>
      <c r="E58" s="12">
        <v>35</v>
      </c>
      <c r="F58" s="12">
        <v>17</v>
      </c>
      <c r="G58" s="12">
        <v>2</v>
      </c>
      <c r="H58" s="13" t="s">
        <v>44</v>
      </c>
    </row>
    <row r="59" spans="1:8" ht="14.5" x14ac:dyDescent="0.3">
      <c r="A59" s="15" t="s">
        <v>68</v>
      </c>
      <c r="B59" s="16" t="s">
        <v>323</v>
      </c>
      <c r="C59" s="12">
        <v>117.14</v>
      </c>
      <c r="D59" s="13">
        <v>2.0499999999999998</v>
      </c>
      <c r="E59" s="12">
        <v>32</v>
      </c>
      <c r="F59" s="12">
        <v>7</v>
      </c>
      <c r="G59" s="12">
        <v>5</v>
      </c>
      <c r="H59" s="13" t="s">
        <v>44</v>
      </c>
    </row>
    <row r="60" spans="1:8" ht="14.5" x14ac:dyDescent="0.3">
      <c r="A60" s="17" t="s">
        <v>68</v>
      </c>
      <c r="B60" s="18" t="s">
        <v>324</v>
      </c>
      <c r="C60" s="13">
        <v>112.22</v>
      </c>
      <c r="D60" s="13">
        <v>0.99</v>
      </c>
      <c r="E60" s="13">
        <v>36</v>
      </c>
      <c r="F60" s="13">
        <v>10</v>
      </c>
      <c r="G60" s="13">
        <v>3</v>
      </c>
      <c r="H60" s="13" t="s">
        <v>44</v>
      </c>
    </row>
    <row r="61" spans="1:8" ht="14.5" x14ac:dyDescent="0.3">
      <c r="A61" s="15" t="s">
        <v>68</v>
      </c>
      <c r="B61" s="16" t="s">
        <v>325</v>
      </c>
      <c r="C61" s="12">
        <v>144.01</v>
      </c>
      <c r="D61" s="13">
        <v>4.9000000000000004</v>
      </c>
      <c r="E61" s="12">
        <v>40</v>
      </c>
      <c r="F61" s="12">
        <v>15</v>
      </c>
      <c r="G61" s="12">
        <v>1</v>
      </c>
      <c r="H61" s="13" t="s">
        <v>44</v>
      </c>
    </row>
    <row r="62" spans="1:8" ht="14.5" x14ac:dyDescent="0.3">
      <c r="A62" s="15" t="s">
        <v>68</v>
      </c>
      <c r="B62" s="16" t="s">
        <v>326</v>
      </c>
      <c r="C62" s="12">
        <v>202.24</v>
      </c>
      <c r="D62" s="13">
        <v>1.02</v>
      </c>
      <c r="E62" s="12">
        <v>32</v>
      </c>
      <c r="F62" s="12">
        <v>15</v>
      </c>
      <c r="G62" s="12">
        <v>2</v>
      </c>
      <c r="H62" s="13" t="s">
        <v>44</v>
      </c>
    </row>
    <row r="63" spans="1:8" ht="14.5" x14ac:dyDescent="0.3">
      <c r="A63" s="15" t="s">
        <v>68</v>
      </c>
      <c r="B63" s="16" t="s">
        <v>67</v>
      </c>
      <c r="C63" s="12">
        <v>25.84</v>
      </c>
      <c r="D63" s="13">
        <v>2.4700000000000002</v>
      </c>
      <c r="E63" s="12">
        <v>22</v>
      </c>
      <c r="F63" s="12">
        <v>300</v>
      </c>
      <c r="G63" s="12">
        <v>3</v>
      </c>
      <c r="H63" s="13" t="s">
        <v>44</v>
      </c>
    </row>
    <row r="64" spans="1:8" ht="14.5" x14ac:dyDescent="0.3">
      <c r="A64" s="15" t="s">
        <v>68</v>
      </c>
      <c r="B64" s="16" t="s">
        <v>327</v>
      </c>
      <c r="C64" s="12">
        <v>68.650000000000006</v>
      </c>
      <c r="D64" s="13">
        <v>0.96</v>
      </c>
      <c r="E64" s="12">
        <v>40</v>
      </c>
      <c r="F64" s="12">
        <v>100</v>
      </c>
      <c r="G64" s="12">
        <v>5</v>
      </c>
      <c r="H64" s="13" t="s">
        <v>44</v>
      </c>
    </row>
    <row r="65" spans="1:8" ht="14.5" x14ac:dyDescent="0.3">
      <c r="A65" s="15" t="s">
        <v>68</v>
      </c>
      <c r="B65" s="16" t="s">
        <v>328</v>
      </c>
      <c r="C65" s="12">
        <v>86.02</v>
      </c>
      <c r="D65" s="13">
        <v>2.13</v>
      </c>
      <c r="E65" s="12">
        <v>29</v>
      </c>
      <c r="F65" s="12">
        <v>50</v>
      </c>
      <c r="G65" s="12">
        <v>1</v>
      </c>
      <c r="H65" s="13" t="s">
        <v>44</v>
      </c>
    </row>
    <row r="66" spans="1:8" ht="14.5" x14ac:dyDescent="0.3">
      <c r="A66" s="15" t="s">
        <v>68</v>
      </c>
      <c r="B66" s="16" t="s">
        <v>233</v>
      </c>
      <c r="C66" s="12">
        <v>342</v>
      </c>
      <c r="D66" s="4" t="s">
        <v>48</v>
      </c>
      <c r="E66" s="4" t="s">
        <v>48</v>
      </c>
      <c r="F66" s="12">
        <v>7</v>
      </c>
      <c r="G66" s="4" t="s">
        <v>48</v>
      </c>
      <c r="H66" s="4" t="s">
        <v>48</v>
      </c>
    </row>
    <row r="67" spans="1:8" ht="14.5" x14ac:dyDescent="0.3">
      <c r="A67" s="15" t="s">
        <v>68</v>
      </c>
      <c r="B67" s="16" t="s">
        <v>329</v>
      </c>
      <c r="C67" s="12">
        <v>75.069999999999993</v>
      </c>
      <c r="D67" s="13">
        <v>1.64</v>
      </c>
      <c r="E67" s="12">
        <v>17</v>
      </c>
      <c r="F67" s="12">
        <v>100</v>
      </c>
      <c r="G67" s="12">
        <v>2</v>
      </c>
      <c r="H67" s="13" t="s">
        <v>44</v>
      </c>
    </row>
    <row r="68" spans="1:8" ht="14.5" x14ac:dyDescent="0.3">
      <c r="A68" s="15" t="s">
        <v>68</v>
      </c>
      <c r="B68" s="16" t="s">
        <v>330</v>
      </c>
      <c r="C68" s="12">
        <v>63.37</v>
      </c>
      <c r="D68" s="13">
        <v>2.4900000000000002</v>
      </c>
      <c r="E68" s="12">
        <v>38</v>
      </c>
      <c r="F68" s="12">
        <v>35</v>
      </c>
      <c r="G68" s="12">
        <v>3</v>
      </c>
      <c r="H68" s="13" t="s">
        <v>44</v>
      </c>
    </row>
    <row r="69" spans="1:8" ht="14.5" x14ac:dyDescent="0.3">
      <c r="A69" s="15" t="s">
        <v>68</v>
      </c>
      <c r="B69" s="16" t="s">
        <v>331</v>
      </c>
      <c r="C69" s="12">
        <v>112.09</v>
      </c>
      <c r="D69" s="13">
        <v>3.88</v>
      </c>
      <c r="E69" s="12">
        <v>40</v>
      </c>
      <c r="F69" s="12">
        <v>23</v>
      </c>
      <c r="G69" s="12">
        <v>5</v>
      </c>
      <c r="H69" s="13" t="s">
        <v>44</v>
      </c>
    </row>
    <row r="70" spans="1:8" ht="14.5" x14ac:dyDescent="0.3">
      <c r="A70" s="15" t="s">
        <v>68</v>
      </c>
      <c r="B70" s="16" t="s">
        <v>332</v>
      </c>
      <c r="C70" s="12">
        <v>63.6</v>
      </c>
      <c r="D70" s="13">
        <v>2.2599999999999998</v>
      </c>
      <c r="E70" s="12">
        <v>12</v>
      </c>
      <c r="F70" s="12">
        <v>7</v>
      </c>
      <c r="G70" s="12">
        <v>1</v>
      </c>
      <c r="H70" s="13" t="s">
        <v>44</v>
      </c>
    </row>
    <row r="71" spans="1:8" ht="14.5" x14ac:dyDescent="0.3">
      <c r="A71" s="15" t="s">
        <v>68</v>
      </c>
      <c r="B71" s="16" t="s">
        <v>333</v>
      </c>
      <c r="C71" s="12">
        <v>71.19</v>
      </c>
      <c r="D71" s="13">
        <v>2.67</v>
      </c>
      <c r="E71" s="12">
        <v>24</v>
      </c>
      <c r="F71" s="12">
        <v>20</v>
      </c>
      <c r="G71" s="12">
        <v>5</v>
      </c>
      <c r="H71" s="13" t="s">
        <v>44</v>
      </c>
    </row>
    <row r="72" spans="1:8" ht="14.5" x14ac:dyDescent="0.3">
      <c r="A72" s="15" t="s">
        <v>68</v>
      </c>
      <c r="B72" s="16" t="s">
        <v>334</v>
      </c>
      <c r="C72" s="12">
        <v>101.11</v>
      </c>
      <c r="D72" s="13">
        <v>2.85</v>
      </c>
      <c r="E72" s="12">
        <v>24</v>
      </c>
      <c r="F72" s="12">
        <v>200</v>
      </c>
      <c r="G72" s="12">
        <v>3</v>
      </c>
      <c r="H72" s="13" t="s">
        <v>44</v>
      </c>
    </row>
    <row r="73" spans="1:8" ht="14.5" x14ac:dyDescent="0.3">
      <c r="A73" s="15" t="s">
        <v>68</v>
      </c>
      <c r="B73" s="16" t="s">
        <v>335</v>
      </c>
      <c r="C73" s="12">
        <v>31.21</v>
      </c>
      <c r="D73" s="13">
        <v>2.64</v>
      </c>
      <c r="E73" s="12">
        <v>29</v>
      </c>
      <c r="F73" s="12">
        <v>100</v>
      </c>
      <c r="G73" s="12">
        <v>5</v>
      </c>
      <c r="H73" s="13" t="s">
        <v>44</v>
      </c>
    </row>
    <row r="74" spans="1:8" ht="14.5" x14ac:dyDescent="0.3">
      <c r="A74" s="15" t="s">
        <v>68</v>
      </c>
      <c r="B74" s="16" t="s">
        <v>336</v>
      </c>
      <c r="C74" s="12">
        <v>250.95</v>
      </c>
      <c r="D74" s="13">
        <v>1.84</v>
      </c>
      <c r="E74" s="12">
        <v>35</v>
      </c>
      <c r="F74" s="12">
        <v>11</v>
      </c>
      <c r="G74" s="12">
        <v>2</v>
      </c>
      <c r="H74" s="13" t="s">
        <v>44</v>
      </c>
    </row>
    <row r="75" spans="1:8" ht="14.5" x14ac:dyDescent="0.3">
      <c r="A75" s="15" t="s">
        <v>68</v>
      </c>
      <c r="B75" s="16" t="s">
        <v>337</v>
      </c>
      <c r="C75" s="12">
        <v>120.14</v>
      </c>
      <c r="D75" s="13">
        <v>1.67</v>
      </c>
      <c r="E75" s="12">
        <v>14</v>
      </c>
      <c r="F75" s="12">
        <v>50</v>
      </c>
      <c r="G75" s="12">
        <v>1</v>
      </c>
      <c r="H75" s="13" t="s">
        <v>44</v>
      </c>
    </row>
    <row r="76" spans="1:8" ht="14.5" x14ac:dyDescent="0.3">
      <c r="A76" s="15" t="s">
        <v>234</v>
      </c>
      <c r="B76" s="16" t="s">
        <v>235</v>
      </c>
      <c r="C76" s="12">
        <v>170</v>
      </c>
      <c r="D76" s="4" t="s">
        <v>48</v>
      </c>
      <c r="E76" s="4" t="s">
        <v>48</v>
      </c>
      <c r="F76" s="12">
        <v>2</v>
      </c>
      <c r="G76" s="4" t="s">
        <v>48</v>
      </c>
      <c r="H76" s="4" t="s">
        <v>48</v>
      </c>
    </row>
    <row r="77" spans="1:8" ht="14.5" x14ac:dyDescent="0.3">
      <c r="A77" s="15" t="s">
        <v>236</v>
      </c>
      <c r="B77" s="16" t="s">
        <v>237</v>
      </c>
      <c r="C77" s="12">
        <v>119</v>
      </c>
      <c r="D77" s="4" t="s">
        <v>48</v>
      </c>
      <c r="E77" s="4" t="s">
        <v>48</v>
      </c>
      <c r="F77" s="12">
        <v>1</v>
      </c>
      <c r="G77" s="4" t="s">
        <v>48</v>
      </c>
      <c r="H77" s="4" t="s">
        <v>48</v>
      </c>
    </row>
    <row r="78" spans="1:8" ht="14.5" x14ac:dyDescent="0.3">
      <c r="A78" s="15" t="s">
        <v>236</v>
      </c>
      <c r="B78" s="16" t="s">
        <v>238</v>
      </c>
      <c r="C78" s="12">
        <v>81</v>
      </c>
      <c r="D78" s="4" t="s">
        <v>48</v>
      </c>
      <c r="E78" s="4" t="s">
        <v>48</v>
      </c>
      <c r="F78" s="12">
        <v>8</v>
      </c>
      <c r="G78" s="4" t="s">
        <v>48</v>
      </c>
      <c r="H78" s="4" t="s">
        <v>48</v>
      </c>
    </row>
    <row r="79" spans="1:8" ht="14.5" x14ac:dyDescent="0.3">
      <c r="A79" s="15" t="s">
        <v>236</v>
      </c>
      <c r="B79" s="16" t="s">
        <v>239</v>
      </c>
      <c r="C79" s="12">
        <v>174</v>
      </c>
      <c r="D79" s="4" t="s">
        <v>48</v>
      </c>
      <c r="E79" s="4" t="s">
        <v>48</v>
      </c>
      <c r="F79" s="12">
        <v>15</v>
      </c>
      <c r="G79" s="4" t="s">
        <v>48</v>
      </c>
      <c r="H79" s="4" t="s">
        <v>48</v>
      </c>
    </row>
    <row r="80" spans="1:8" ht="14.5" x14ac:dyDescent="0.3">
      <c r="A80" s="15" t="s">
        <v>240</v>
      </c>
      <c r="B80" s="16" t="s">
        <v>241</v>
      </c>
      <c r="C80" s="12">
        <v>71</v>
      </c>
      <c r="D80" s="4" t="s">
        <v>48</v>
      </c>
      <c r="E80" s="4" t="s">
        <v>48</v>
      </c>
      <c r="F80" s="12">
        <v>7</v>
      </c>
      <c r="G80" s="4" t="s">
        <v>48</v>
      </c>
      <c r="H80" s="4" t="s">
        <v>48</v>
      </c>
    </row>
    <row r="81" spans="1:8" ht="14.5" x14ac:dyDescent="0.3">
      <c r="A81" s="15" t="s">
        <v>240</v>
      </c>
      <c r="B81" s="16" t="s">
        <v>242</v>
      </c>
      <c r="C81" s="12">
        <v>94</v>
      </c>
      <c r="D81" s="4" t="s">
        <v>48</v>
      </c>
      <c r="E81" s="4" t="s">
        <v>48</v>
      </c>
      <c r="F81" s="12">
        <v>3</v>
      </c>
      <c r="G81" s="4" t="s">
        <v>48</v>
      </c>
      <c r="H81" s="4" t="s">
        <v>48</v>
      </c>
    </row>
    <row r="82" spans="1:8" ht="14.5" x14ac:dyDescent="0.3">
      <c r="A82" s="15" t="s">
        <v>243</v>
      </c>
      <c r="B82" s="16" t="s">
        <v>244</v>
      </c>
      <c r="C82" s="12">
        <v>32</v>
      </c>
      <c r="D82" s="4" t="s">
        <v>48</v>
      </c>
      <c r="E82" s="4" t="s">
        <v>48</v>
      </c>
      <c r="F82" s="12">
        <v>10</v>
      </c>
      <c r="G82" s="4" t="s">
        <v>48</v>
      </c>
      <c r="H82" s="4" t="s">
        <v>48</v>
      </c>
    </row>
    <row r="83" spans="1:8" ht="14.5" x14ac:dyDescent="0.3">
      <c r="A83" s="15" t="s">
        <v>51</v>
      </c>
      <c r="B83" s="16" t="s">
        <v>245</v>
      </c>
      <c r="C83" s="12">
        <v>58</v>
      </c>
      <c r="D83" s="4" t="s">
        <v>48</v>
      </c>
      <c r="E83" s="4" t="s">
        <v>48</v>
      </c>
      <c r="F83" s="12">
        <v>40</v>
      </c>
      <c r="G83" s="4" t="s">
        <v>48</v>
      </c>
      <c r="H83" s="4" t="s">
        <v>48</v>
      </c>
    </row>
    <row r="84" spans="1:8" ht="14.5" x14ac:dyDescent="0.3">
      <c r="A84" s="15" t="s">
        <v>51</v>
      </c>
      <c r="B84" s="16" t="s">
        <v>246</v>
      </c>
      <c r="C84" s="12">
        <v>420</v>
      </c>
      <c r="D84" s="4" t="s">
        <v>48</v>
      </c>
      <c r="E84" s="4" t="s">
        <v>48</v>
      </c>
      <c r="F84" s="12">
        <v>2</v>
      </c>
      <c r="G84" s="4" t="s">
        <v>48</v>
      </c>
      <c r="H84" s="4" t="s">
        <v>48</v>
      </c>
    </row>
    <row r="85" spans="1:8" ht="14.5" x14ac:dyDescent="0.3">
      <c r="A85" s="15" t="s">
        <v>51</v>
      </c>
      <c r="B85" s="16" t="s">
        <v>66</v>
      </c>
      <c r="C85" s="12">
        <v>38</v>
      </c>
      <c r="D85" s="4" t="s">
        <v>48</v>
      </c>
      <c r="E85" s="4" t="s">
        <v>48</v>
      </c>
      <c r="F85" s="12">
        <v>60</v>
      </c>
      <c r="G85" s="4" t="s">
        <v>48</v>
      </c>
      <c r="H85" s="4" t="s">
        <v>48</v>
      </c>
    </row>
    <row r="86" spans="1:8" ht="14.5" x14ac:dyDescent="0.3">
      <c r="A86" s="15" t="s">
        <v>51</v>
      </c>
      <c r="B86" s="16" t="s">
        <v>247</v>
      </c>
      <c r="C86" s="12">
        <v>79</v>
      </c>
      <c r="D86" s="4" t="s">
        <v>48</v>
      </c>
      <c r="E86" s="4" t="s">
        <v>48</v>
      </c>
      <c r="F86" s="12">
        <v>40</v>
      </c>
      <c r="G86" s="4" t="s">
        <v>48</v>
      </c>
      <c r="H86" s="4" t="s">
        <v>48</v>
      </c>
    </row>
    <row r="87" spans="1:8" ht="14.5" x14ac:dyDescent="0.3">
      <c r="A87" s="15" t="s">
        <v>51</v>
      </c>
      <c r="B87" s="16" t="s">
        <v>248</v>
      </c>
      <c r="C87" s="12">
        <v>205</v>
      </c>
      <c r="D87" s="4" t="s">
        <v>48</v>
      </c>
      <c r="E87" s="4" t="s">
        <v>48</v>
      </c>
      <c r="F87" s="12">
        <v>18</v>
      </c>
      <c r="G87" s="4" t="s">
        <v>48</v>
      </c>
      <c r="H87" s="4" t="s">
        <v>48</v>
      </c>
    </row>
    <row r="88" spans="1:8" ht="14.5" x14ac:dyDescent="0.3">
      <c r="A88" s="15" t="s">
        <v>51</v>
      </c>
      <c r="B88" s="16" t="s">
        <v>249</v>
      </c>
      <c r="C88" s="12">
        <v>30</v>
      </c>
      <c r="D88" s="4" t="s">
        <v>48</v>
      </c>
      <c r="E88" s="4" t="s">
        <v>48</v>
      </c>
      <c r="F88" s="12">
        <v>110</v>
      </c>
      <c r="G88" s="4" t="s">
        <v>48</v>
      </c>
      <c r="H88" s="4" t="s">
        <v>48</v>
      </c>
    </row>
    <row r="89" spans="1:8" ht="14.5" x14ac:dyDescent="0.3">
      <c r="A89" s="15" t="s">
        <v>51</v>
      </c>
      <c r="B89" s="16" t="s">
        <v>38</v>
      </c>
      <c r="C89" s="12">
        <v>51</v>
      </c>
      <c r="D89" s="4" t="s">
        <v>48</v>
      </c>
      <c r="E89" s="4" t="s">
        <v>48</v>
      </c>
      <c r="F89" s="12">
        <v>300</v>
      </c>
      <c r="G89" s="4" t="s">
        <v>48</v>
      </c>
      <c r="H89" s="4" t="s">
        <v>48</v>
      </c>
    </row>
    <row r="90" spans="1:8" ht="14.5" x14ac:dyDescent="0.3">
      <c r="A90" s="15" t="s">
        <v>51</v>
      </c>
      <c r="B90" s="16" t="s">
        <v>250</v>
      </c>
      <c r="C90" s="12">
        <v>32</v>
      </c>
      <c r="D90" s="4" t="s">
        <v>48</v>
      </c>
      <c r="E90" s="4" t="s">
        <v>48</v>
      </c>
      <c r="F90" s="12">
        <v>40</v>
      </c>
      <c r="G90" s="4" t="s">
        <v>48</v>
      </c>
      <c r="H90" s="4" t="s">
        <v>48</v>
      </c>
    </row>
    <row r="91" spans="1:8" ht="14.5" x14ac:dyDescent="0.3">
      <c r="A91" s="15" t="s">
        <v>251</v>
      </c>
      <c r="B91" s="16" t="s">
        <v>252</v>
      </c>
      <c r="C91" s="12">
        <v>210</v>
      </c>
      <c r="D91" s="4" t="s">
        <v>48</v>
      </c>
      <c r="E91" s="4" t="s">
        <v>48</v>
      </c>
      <c r="F91" s="12">
        <v>4</v>
      </c>
      <c r="G91" s="4" t="s">
        <v>48</v>
      </c>
      <c r="H91" s="4" t="s">
        <v>48</v>
      </c>
    </row>
    <row r="92" spans="1:8" ht="14.5" x14ac:dyDescent="0.3">
      <c r="A92" s="15" t="s">
        <v>251</v>
      </c>
      <c r="B92" s="16" t="s">
        <v>253</v>
      </c>
      <c r="C92" s="12">
        <v>208</v>
      </c>
      <c r="D92" s="4" t="s">
        <v>48</v>
      </c>
      <c r="E92" s="4" t="s">
        <v>48</v>
      </c>
      <c r="F92" s="12">
        <v>20</v>
      </c>
      <c r="G92" s="4" t="s">
        <v>48</v>
      </c>
      <c r="H92" s="4" t="s">
        <v>48</v>
      </c>
    </row>
    <row r="93" spans="1:8" ht="14.5" x14ac:dyDescent="0.3">
      <c r="A93" s="15" t="s">
        <v>251</v>
      </c>
      <c r="B93" s="16" t="s">
        <v>254</v>
      </c>
      <c r="C93" s="12">
        <v>140</v>
      </c>
      <c r="D93" s="4" t="s">
        <v>48</v>
      </c>
      <c r="E93" s="4" t="s">
        <v>48</v>
      </c>
      <c r="F93" s="12">
        <v>90</v>
      </c>
      <c r="G93" s="4" t="s">
        <v>48</v>
      </c>
      <c r="H93" s="4" t="s">
        <v>48</v>
      </c>
    </row>
    <row r="94" spans="1:8" ht="14.5" x14ac:dyDescent="0.3">
      <c r="A94" s="15" t="s">
        <v>251</v>
      </c>
      <c r="B94" s="16" t="s">
        <v>255</v>
      </c>
      <c r="C94" s="12">
        <v>85</v>
      </c>
      <c r="D94" s="4" t="s">
        <v>48</v>
      </c>
      <c r="E94" s="4" t="s">
        <v>48</v>
      </c>
      <c r="F94" s="12">
        <v>40</v>
      </c>
      <c r="G94" s="4" t="s">
        <v>48</v>
      </c>
      <c r="H94" s="4" t="s">
        <v>48</v>
      </c>
    </row>
    <row r="95" spans="1:8" ht="14.5" x14ac:dyDescent="0.3">
      <c r="A95" s="15" t="s">
        <v>251</v>
      </c>
      <c r="B95" s="16" t="s">
        <v>256</v>
      </c>
      <c r="C95" s="12">
        <v>180</v>
      </c>
      <c r="D95" s="4" t="s">
        <v>48</v>
      </c>
      <c r="E95" s="4" t="s">
        <v>48</v>
      </c>
      <c r="F95" s="12">
        <v>26</v>
      </c>
      <c r="G95" s="4" t="s">
        <v>48</v>
      </c>
      <c r="H95" s="4" t="s">
        <v>48</v>
      </c>
    </row>
    <row r="96" spans="1:8" ht="14.5" x14ac:dyDescent="0.3">
      <c r="A96" s="15" t="s">
        <v>257</v>
      </c>
      <c r="B96" s="16" t="s">
        <v>258</v>
      </c>
      <c r="C96" s="12">
        <v>35</v>
      </c>
      <c r="D96" s="4" t="s">
        <v>48</v>
      </c>
      <c r="E96" s="4" t="s">
        <v>48</v>
      </c>
      <c r="F96" s="12">
        <v>7</v>
      </c>
      <c r="G96" s="4" t="s">
        <v>48</v>
      </c>
      <c r="H96" s="4" t="s">
        <v>48</v>
      </c>
    </row>
    <row r="97" spans="1:8" ht="14.5" x14ac:dyDescent="0.3">
      <c r="A97" s="15" t="s">
        <v>259</v>
      </c>
      <c r="B97" s="16" t="s">
        <v>260</v>
      </c>
      <c r="C97" s="12">
        <v>39</v>
      </c>
      <c r="D97" s="4" t="s">
        <v>48</v>
      </c>
      <c r="E97" s="4" t="s">
        <v>48</v>
      </c>
      <c r="F97" s="12">
        <v>150</v>
      </c>
      <c r="G97" s="4" t="s">
        <v>48</v>
      </c>
      <c r="H97" s="4" t="s">
        <v>48</v>
      </c>
    </row>
    <row r="98" spans="1:8" ht="14.5" x14ac:dyDescent="0.3">
      <c r="A98" s="15" t="s">
        <v>261</v>
      </c>
      <c r="B98" s="16" t="s">
        <v>262</v>
      </c>
      <c r="C98" s="12">
        <v>58</v>
      </c>
      <c r="D98" s="4" t="s">
        <v>48</v>
      </c>
      <c r="E98" s="4" t="s">
        <v>48</v>
      </c>
      <c r="F98" s="12">
        <v>7</v>
      </c>
      <c r="G98" s="4" t="s">
        <v>48</v>
      </c>
      <c r="H98" s="4" t="s">
        <v>48</v>
      </c>
    </row>
    <row r="99" spans="1:8" ht="14.5" x14ac:dyDescent="0.3">
      <c r="A99" s="15" t="s">
        <v>261</v>
      </c>
      <c r="B99" s="16" t="s">
        <v>263</v>
      </c>
      <c r="C99" s="12">
        <v>102</v>
      </c>
      <c r="D99" s="4" t="s">
        <v>48</v>
      </c>
      <c r="E99" s="4" t="s">
        <v>48</v>
      </c>
      <c r="F99" s="12">
        <v>15</v>
      </c>
      <c r="G99" s="4" t="s">
        <v>48</v>
      </c>
      <c r="H99" s="4" t="s">
        <v>48</v>
      </c>
    </row>
    <row r="100" spans="1:8" ht="14.5" x14ac:dyDescent="0.3">
      <c r="A100" s="15" t="s">
        <v>261</v>
      </c>
      <c r="B100" s="16" t="s">
        <v>264</v>
      </c>
      <c r="C100" s="12">
        <v>132</v>
      </c>
      <c r="D100" s="4" t="s">
        <v>48</v>
      </c>
      <c r="E100" s="4" t="s">
        <v>48</v>
      </c>
      <c r="F100" s="12">
        <v>20</v>
      </c>
      <c r="G100" s="4" t="s">
        <v>48</v>
      </c>
      <c r="H100" s="4" t="s">
        <v>48</v>
      </c>
    </row>
    <row r="101" spans="1:8" ht="14.5" x14ac:dyDescent="0.3">
      <c r="A101" s="15" t="s">
        <v>261</v>
      </c>
      <c r="B101" s="16" t="s">
        <v>265</v>
      </c>
      <c r="C101" s="12">
        <v>138</v>
      </c>
      <c r="D101" s="4" t="s">
        <v>48</v>
      </c>
      <c r="E101" s="4" t="s">
        <v>48</v>
      </c>
      <c r="F101" s="12">
        <v>7</v>
      </c>
      <c r="G101" s="4" t="s">
        <v>48</v>
      </c>
      <c r="H101" s="4" t="s">
        <v>48</v>
      </c>
    </row>
    <row r="102" spans="1:8" ht="14.5" x14ac:dyDescent="0.3">
      <c r="A102" s="15" t="s">
        <v>261</v>
      </c>
      <c r="B102" s="16" t="s">
        <v>266</v>
      </c>
      <c r="C102" s="12">
        <v>89</v>
      </c>
      <c r="D102" s="4" t="s">
        <v>48</v>
      </c>
      <c r="E102" s="4" t="s">
        <v>48</v>
      </c>
      <c r="F102" s="12">
        <v>25</v>
      </c>
      <c r="G102" s="4" t="s">
        <v>48</v>
      </c>
      <c r="H102" s="4" t="s">
        <v>48</v>
      </c>
    </row>
    <row r="103" spans="1:8" ht="14.5" x14ac:dyDescent="0.3">
      <c r="A103" s="15" t="s">
        <v>261</v>
      </c>
      <c r="B103" s="16" t="s">
        <v>267</v>
      </c>
      <c r="C103" s="12">
        <v>56</v>
      </c>
      <c r="D103" s="4" t="s">
        <v>48</v>
      </c>
      <c r="E103" s="4" t="s">
        <v>48</v>
      </c>
      <c r="F103" s="12">
        <v>50</v>
      </c>
      <c r="G103" s="4" t="s">
        <v>48</v>
      </c>
      <c r="H103" s="4" t="s">
        <v>48</v>
      </c>
    </row>
    <row r="104" spans="1:8" ht="14.5" x14ac:dyDescent="0.3">
      <c r="A104" s="15" t="s">
        <v>261</v>
      </c>
      <c r="B104" s="16" t="s">
        <v>268</v>
      </c>
      <c r="C104" s="12">
        <v>114</v>
      </c>
      <c r="D104" s="4" t="s">
        <v>48</v>
      </c>
      <c r="E104" s="4" t="s">
        <v>48</v>
      </c>
      <c r="F104" s="12">
        <v>30</v>
      </c>
      <c r="G104" s="4" t="s">
        <v>48</v>
      </c>
      <c r="H104" s="4" t="s">
        <v>48</v>
      </c>
    </row>
    <row r="105" spans="1:8" ht="14.5" x14ac:dyDescent="0.3">
      <c r="A105" s="15" t="s">
        <v>261</v>
      </c>
      <c r="B105" s="16" t="s">
        <v>269</v>
      </c>
      <c r="C105" s="12">
        <v>124</v>
      </c>
      <c r="D105" s="4" t="s">
        <v>48</v>
      </c>
      <c r="E105" s="4" t="s">
        <v>48</v>
      </c>
      <c r="F105" s="12">
        <v>4</v>
      </c>
      <c r="G105" s="4" t="s">
        <v>48</v>
      </c>
      <c r="H105" s="4" t="s">
        <v>48</v>
      </c>
    </row>
    <row r="106" spans="1:8" ht="14.5" x14ac:dyDescent="0.3">
      <c r="A106" s="15" t="s">
        <v>261</v>
      </c>
      <c r="B106" s="16" t="s">
        <v>72</v>
      </c>
      <c r="C106" s="12">
        <v>92</v>
      </c>
      <c r="D106" s="4" t="s">
        <v>48</v>
      </c>
      <c r="E106" s="4" t="s">
        <v>48</v>
      </c>
      <c r="F106" s="12">
        <v>200</v>
      </c>
      <c r="G106" s="4" t="s">
        <v>48</v>
      </c>
      <c r="H106" s="4" t="s">
        <v>48</v>
      </c>
    </row>
    <row r="107" spans="1:8" ht="14.5" x14ac:dyDescent="0.3">
      <c r="A107" s="15" t="s">
        <v>50</v>
      </c>
      <c r="B107" s="16" t="s">
        <v>270</v>
      </c>
      <c r="C107" s="12">
        <v>99</v>
      </c>
      <c r="D107" s="4" t="s">
        <v>48</v>
      </c>
      <c r="E107" s="4" t="s">
        <v>48</v>
      </c>
      <c r="F107" s="12">
        <v>80</v>
      </c>
      <c r="G107" s="4" t="s">
        <v>48</v>
      </c>
      <c r="H107" s="4" t="s">
        <v>48</v>
      </c>
    </row>
    <row r="108" spans="1:8" ht="14.5" x14ac:dyDescent="0.3">
      <c r="A108" s="15" t="s">
        <v>52</v>
      </c>
      <c r="B108" s="16" t="s">
        <v>338</v>
      </c>
      <c r="C108" s="12">
        <v>110.12</v>
      </c>
      <c r="D108" s="13">
        <v>0.95</v>
      </c>
      <c r="E108" s="12">
        <v>35</v>
      </c>
      <c r="F108" s="12">
        <v>3</v>
      </c>
      <c r="G108" s="12">
        <v>2</v>
      </c>
      <c r="H108" s="13" t="s">
        <v>44</v>
      </c>
    </row>
    <row r="109" spans="1:8" ht="14.5" x14ac:dyDescent="0.3">
      <c r="A109" s="15" t="s">
        <v>52</v>
      </c>
      <c r="B109" s="16" t="s">
        <v>339</v>
      </c>
      <c r="C109" s="12">
        <v>50.21</v>
      </c>
      <c r="D109" s="13">
        <v>3.79</v>
      </c>
      <c r="E109" s="12">
        <v>24</v>
      </c>
      <c r="F109" s="12">
        <v>55</v>
      </c>
      <c r="G109" s="12">
        <v>3</v>
      </c>
      <c r="H109" s="13" t="s">
        <v>315</v>
      </c>
    </row>
    <row r="110" spans="1:8" ht="14.5" x14ac:dyDescent="0.3">
      <c r="A110" s="15" t="s">
        <v>52</v>
      </c>
      <c r="B110" s="16" t="s">
        <v>39</v>
      </c>
      <c r="C110" s="12">
        <v>45</v>
      </c>
      <c r="D110" s="4" t="s">
        <v>48</v>
      </c>
      <c r="E110" s="4" t="s">
        <v>48</v>
      </c>
      <c r="F110" s="12">
        <v>96</v>
      </c>
      <c r="G110" s="4" t="s">
        <v>48</v>
      </c>
      <c r="H110" s="4" t="s">
        <v>48</v>
      </c>
    </row>
    <row r="111" spans="1:8" ht="14.5" x14ac:dyDescent="0.3">
      <c r="A111" s="15" t="s">
        <v>42</v>
      </c>
      <c r="B111" s="16" t="s">
        <v>34</v>
      </c>
      <c r="C111" s="12">
        <v>115.81</v>
      </c>
      <c r="D111" s="13">
        <v>3.3</v>
      </c>
      <c r="E111" s="12">
        <v>40</v>
      </c>
      <c r="F111" s="12">
        <v>19</v>
      </c>
      <c r="G111" s="12">
        <v>3</v>
      </c>
      <c r="H111" s="13" t="s">
        <v>315</v>
      </c>
    </row>
    <row r="112" spans="1:8" ht="14.5" x14ac:dyDescent="0.3">
      <c r="A112" s="15" t="s">
        <v>42</v>
      </c>
      <c r="B112" s="16" t="s">
        <v>340</v>
      </c>
      <c r="C112" s="12">
        <v>72.92</v>
      </c>
      <c r="D112" s="13">
        <v>2.0099999999999998</v>
      </c>
      <c r="E112" s="12">
        <v>33</v>
      </c>
      <c r="F112" s="12">
        <v>3</v>
      </c>
      <c r="G112" s="12">
        <v>3</v>
      </c>
      <c r="H112" s="13" t="s">
        <v>315</v>
      </c>
    </row>
    <row r="113" spans="1:8" ht="14.5" x14ac:dyDescent="0.3">
      <c r="A113" s="15" t="s">
        <v>42</v>
      </c>
      <c r="B113" s="16" t="s">
        <v>341</v>
      </c>
      <c r="C113" s="12">
        <v>88.05</v>
      </c>
      <c r="D113" s="13">
        <v>3.45</v>
      </c>
      <c r="E113" s="12">
        <v>30</v>
      </c>
      <c r="F113" s="12">
        <v>6</v>
      </c>
      <c r="G113" s="12">
        <v>3</v>
      </c>
      <c r="H113" s="13" t="s">
        <v>315</v>
      </c>
    </row>
    <row r="114" spans="1:8" ht="14.5" x14ac:dyDescent="0.3">
      <c r="A114" s="15" t="s">
        <v>42</v>
      </c>
      <c r="B114" s="16" t="s">
        <v>342</v>
      </c>
      <c r="C114" s="12">
        <v>75.650000000000006</v>
      </c>
      <c r="D114" s="13">
        <v>1.98</v>
      </c>
      <c r="E114" s="12">
        <v>26</v>
      </c>
      <c r="F114" s="12">
        <v>7</v>
      </c>
      <c r="G114" s="12">
        <v>3</v>
      </c>
      <c r="H114" s="13" t="s">
        <v>315</v>
      </c>
    </row>
    <row r="115" spans="1:8" ht="14.5" x14ac:dyDescent="0.3">
      <c r="A115" s="15" t="s">
        <v>42</v>
      </c>
      <c r="B115" s="16" t="s">
        <v>343</v>
      </c>
      <c r="C115" s="12">
        <v>61.05</v>
      </c>
      <c r="D115" s="13">
        <v>0.74</v>
      </c>
      <c r="E115" s="12">
        <v>35</v>
      </c>
      <c r="F115" s="12">
        <v>2</v>
      </c>
      <c r="G115" s="12">
        <v>3</v>
      </c>
      <c r="H115" s="13" t="s">
        <v>44</v>
      </c>
    </row>
    <row r="116" spans="1:8" ht="14.5" x14ac:dyDescent="0.3">
      <c r="A116" s="15" t="s">
        <v>42</v>
      </c>
      <c r="B116" s="16" t="s">
        <v>344</v>
      </c>
      <c r="C116" s="12">
        <v>80.16</v>
      </c>
      <c r="D116" s="13">
        <v>7.1</v>
      </c>
      <c r="E116" s="12">
        <v>33</v>
      </c>
      <c r="F116" s="12">
        <v>10</v>
      </c>
      <c r="G116" s="12">
        <v>3</v>
      </c>
      <c r="H116" s="13" t="s">
        <v>315</v>
      </c>
    </row>
    <row r="117" spans="1:8" ht="14.5" x14ac:dyDescent="0.3">
      <c r="A117" s="15" t="s">
        <v>42</v>
      </c>
      <c r="B117" s="16" t="s">
        <v>345</v>
      </c>
      <c r="C117" s="12">
        <v>61.65</v>
      </c>
      <c r="D117" s="13">
        <v>3.19</v>
      </c>
      <c r="E117" s="12">
        <v>12</v>
      </c>
      <c r="F117" s="12">
        <v>14</v>
      </c>
      <c r="G117" s="12">
        <v>3</v>
      </c>
      <c r="H117" s="13" t="s">
        <v>315</v>
      </c>
    </row>
    <row r="118" spans="1:8" ht="14.5" x14ac:dyDescent="0.3">
      <c r="A118" s="15" t="s">
        <v>271</v>
      </c>
      <c r="B118" s="16" t="s">
        <v>346</v>
      </c>
      <c r="C118" s="12">
        <v>83.69</v>
      </c>
      <c r="D118" s="13">
        <v>1.82</v>
      </c>
      <c r="E118" s="12">
        <v>23</v>
      </c>
      <c r="F118" s="12">
        <v>23</v>
      </c>
      <c r="G118" s="12">
        <v>3</v>
      </c>
      <c r="H118" s="13" t="s">
        <v>315</v>
      </c>
    </row>
    <row r="119" spans="1:8" ht="14.5" x14ac:dyDescent="0.3">
      <c r="A119" s="15" t="s">
        <v>271</v>
      </c>
      <c r="B119" s="16" t="s">
        <v>272</v>
      </c>
      <c r="C119" s="12">
        <v>140</v>
      </c>
      <c r="D119" s="4" t="s">
        <v>48</v>
      </c>
      <c r="E119" s="4" t="s">
        <v>48</v>
      </c>
      <c r="F119" s="12">
        <v>2</v>
      </c>
      <c r="G119" s="4" t="s">
        <v>48</v>
      </c>
      <c r="H119" s="4" t="s">
        <v>48</v>
      </c>
    </row>
    <row r="120" spans="1:8" ht="14.5" x14ac:dyDescent="0.3">
      <c r="A120" s="17" t="s">
        <v>271</v>
      </c>
      <c r="B120" s="18" t="s">
        <v>347</v>
      </c>
      <c r="C120" s="13">
        <v>61.91</v>
      </c>
      <c r="D120" s="13">
        <v>1.86</v>
      </c>
      <c r="E120" s="13">
        <v>32</v>
      </c>
      <c r="F120" s="13">
        <v>7</v>
      </c>
      <c r="G120" s="13">
        <v>3</v>
      </c>
      <c r="H120" s="13" t="s">
        <v>315</v>
      </c>
    </row>
    <row r="121" spans="1:8" ht="14.5" x14ac:dyDescent="0.3">
      <c r="A121" s="17" t="s">
        <v>271</v>
      </c>
      <c r="B121" s="18" t="s">
        <v>348</v>
      </c>
      <c r="C121" s="13">
        <v>47.36</v>
      </c>
      <c r="D121" s="13">
        <v>2.56</v>
      </c>
      <c r="E121" s="13">
        <v>27</v>
      </c>
      <c r="F121" s="13">
        <v>40</v>
      </c>
      <c r="G121" s="13">
        <v>3</v>
      </c>
      <c r="H121" s="13" t="s">
        <v>315</v>
      </c>
    </row>
    <row r="122" spans="1:8" ht="14.5" x14ac:dyDescent="0.3">
      <c r="A122" s="15" t="s">
        <v>45</v>
      </c>
      <c r="B122" s="16" t="s">
        <v>273</v>
      </c>
      <c r="C122" s="12">
        <v>48</v>
      </c>
      <c r="D122" s="4" t="s">
        <v>48</v>
      </c>
      <c r="E122" s="4" t="s">
        <v>48</v>
      </c>
      <c r="F122" s="12">
        <v>450</v>
      </c>
      <c r="G122" s="4" t="s">
        <v>48</v>
      </c>
      <c r="H122" s="4" t="s">
        <v>48</v>
      </c>
    </row>
    <row r="123" spans="1:8" ht="14.5" x14ac:dyDescent="0.3">
      <c r="A123" s="15" t="s">
        <v>45</v>
      </c>
      <c r="B123" s="16" t="s">
        <v>274</v>
      </c>
      <c r="C123" s="12">
        <v>68</v>
      </c>
      <c r="D123" s="4" t="s">
        <v>48</v>
      </c>
      <c r="E123" s="4" t="s">
        <v>48</v>
      </c>
      <c r="F123" s="12">
        <v>70</v>
      </c>
      <c r="G123" s="4" t="s">
        <v>48</v>
      </c>
      <c r="H123" s="4" t="s">
        <v>48</v>
      </c>
    </row>
    <row r="124" spans="1:8" ht="14.5" x14ac:dyDescent="0.3">
      <c r="A124" s="15" t="s">
        <v>275</v>
      </c>
      <c r="B124" s="16" t="s">
        <v>276</v>
      </c>
      <c r="C124" s="12">
        <v>78</v>
      </c>
      <c r="D124" s="4" t="s">
        <v>48</v>
      </c>
      <c r="E124" s="4" t="s">
        <v>48</v>
      </c>
      <c r="F124" s="12">
        <v>33</v>
      </c>
      <c r="G124" s="4" t="s">
        <v>48</v>
      </c>
      <c r="H124" s="4" t="s">
        <v>48</v>
      </c>
    </row>
    <row r="125" spans="1:8" ht="14.5" x14ac:dyDescent="0.3">
      <c r="A125" s="15" t="s">
        <v>275</v>
      </c>
      <c r="B125" s="16" t="s">
        <v>277</v>
      </c>
      <c r="C125" s="12">
        <v>130</v>
      </c>
      <c r="D125" s="4" t="s">
        <v>48</v>
      </c>
      <c r="E125" s="4" t="s">
        <v>48</v>
      </c>
      <c r="F125" s="12">
        <v>1</v>
      </c>
      <c r="G125" s="4" t="s">
        <v>48</v>
      </c>
      <c r="H125" s="4" t="s">
        <v>48</v>
      </c>
    </row>
    <row r="126" spans="1:8" ht="14.5" x14ac:dyDescent="0.3">
      <c r="A126" s="15" t="s">
        <v>53</v>
      </c>
      <c r="B126" s="16" t="s">
        <v>278</v>
      </c>
      <c r="C126" s="12">
        <v>42</v>
      </c>
      <c r="D126" s="4" t="s">
        <v>48</v>
      </c>
      <c r="E126" s="4" t="s">
        <v>48</v>
      </c>
      <c r="F126" s="12">
        <v>120</v>
      </c>
      <c r="G126" s="4" t="s">
        <v>48</v>
      </c>
      <c r="H126" s="4" t="s">
        <v>48</v>
      </c>
    </row>
    <row r="127" spans="1:8" ht="14.5" x14ac:dyDescent="0.3">
      <c r="A127" s="15" t="s">
        <v>53</v>
      </c>
      <c r="B127" s="16" t="s">
        <v>40</v>
      </c>
      <c r="C127" s="12">
        <v>13</v>
      </c>
      <c r="D127" s="4" t="s">
        <v>48</v>
      </c>
      <c r="E127" s="4" t="s">
        <v>48</v>
      </c>
      <c r="F127" s="12">
        <v>17</v>
      </c>
      <c r="G127" s="4" t="s">
        <v>48</v>
      </c>
      <c r="H127" s="4" t="s">
        <v>48</v>
      </c>
    </row>
    <row r="128" spans="1:8" ht="14.5" x14ac:dyDescent="0.3">
      <c r="A128" s="15" t="s">
        <v>279</v>
      </c>
      <c r="B128" s="16" t="s">
        <v>280</v>
      </c>
      <c r="C128" s="12">
        <v>49</v>
      </c>
      <c r="D128" s="4" t="s">
        <v>48</v>
      </c>
      <c r="E128" s="4" t="s">
        <v>48</v>
      </c>
      <c r="F128" s="12">
        <v>35</v>
      </c>
      <c r="G128" s="4" t="s">
        <v>48</v>
      </c>
      <c r="H128" s="4" t="s">
        <v>48</v>
      </c>
    </row>
    <row r="129" spans="1:8" ht="14.5" x14ac:dyDescent="0.3">
      <c r="A129" s="15" t="s">
        <v>49</v>
      </c>
      <c r="B129" s="16" t="s">
        <v>281</v>
      </c>
      <c r="C129" s="12">
        <v>56</v>
      </c>
      <c r="D129" s="4" t="s">
        <v>48</v>
      </c>
      <c r="E129" s="4" t="s">
        <v>48</v>
      </c>
      <c r="F129" s="12">
        <v>1</v>
      </c>
      <c r="G129" s="4" t="s">
        <v>48</v>
      </c>
      <c r="H129" s="4" t="s">
        <v>48</v>
      </c>
    </row>
    <row r="130" spans="1:8" ht="14.5" x14ac:dyDescent="0.3">
      <c r="A130" s="15" t="s">
        <v>49</v>
      </c>
      <c r="B130" s="16" t="s">
        <v>282</v>
      </c>
      <c r="C130" s="12">
        <v>90</v>
      </c>
      <c r="D130" s="4" t="s">
        <v>48</v>
      </c>
      <c r="E130" s="4" t="s">
        <v>48</v>
      </c>
      <c r="F130" s="12">
        <v>14</v>
      </c>
      <c r="G130" s="4" t="s">
        <v>48</v>
      </c>
      <c r="H130" s="4" t="s">
        <v>48</v>
      </c>
    </row>
    <row r="131" spans="1:8" ht="14.5" x14ac:dyDescent="0.3">
      <c r="A131" s="15" t="s">
        <v>283</v>
      </c>
      <c r="B131" s="16" t="s">
        <v>284</v>
      </c>
      <c r="C131" s="12">
        <v>35</v>
      </c>
      <c r="D131" s="4" t="s">
        <v>48</v>
      </c>
      <c r="E131" s="4" t="s">
        <v>48</v>
      </c>
      <c r="F131" s="12">
        <v>5</v>
      </c>
      <c r="G131" s="4" t="s">
        <v>48</v>
      </c>
      <c r="H131" s="4" t="s">
        <v>48</v>
      </c>
    </row>
    <row r="132" spans="1:8" ht="14.5" x14ac:dyDescent="0.3">
      <c r="A132" s="15" t="s">
        <v>285</v>
      </c>
      <c r="B132" s="16" t="s">
        <v>286</v>
      </c>
      <c r="C132" s="12">
        <v>34</v>
      </c>
      <c r="D132" s="4" t="s">
        <v>48</v>
      </c>
      <c r="E132" s="4" t="s">
        <v>48</v>
      </c>
      <c r="F132" s="12">
        <v>14</v>
      </c>
      <c r="G132" s="4" t="s">
        <v>48</v>
      </c>
      <c r="H132" s="4" t="s">
        <v>48</v>
      </c>
    </row>
    <row r="133" spans="1:8" ht="14.5" x14ac:dyDescent="0.3">
      <c r="A133" s="15" t="s">
        <v>287</v>
      </c>
      <c r="B133" s="16" t="s">
        <v>288</v>
      </c>
      <c r="C133" s="12">
        <v>123</v>
      </c>
      <c r="D133" s="4" t="s">
        <v>48</v>
      </c>
      <c r="E133" s="4" t="s">
        <v>48</v>
      </c>
      <c r="F133" s="12">
        <v>80</v>
      </c>
      <c r="G133" s="4" t="s">
        <v>48</v>
      </c>
      <c r="H133" s="4" t="s">
        <v>48</v>
      </c>
    </row>
    <row r="134" spans="1:8" ht="14.5" x14ac:dyDescent="0.3">
      <c r="A134" s="15" t="s">
        <v>287</v>
      </c>
      <c r="B134" s="16" t="s">
        <v>289</v>
      </c>
      <c r="C134" s="12">
        <v>151</v>
      </c>
      <c r="D134" s="4" t="s">
        <v>48</v>
      </c>
      <c r="E134" s="4" t="s">
        <v>48</v>
      </c>
      <c r="F134" s="12">
        <v>11</v>
      </c>
      <c r="G134" s="4" t="s">
        <v>48</v>
      </c>
      <c r="H134" s="4" t="s">
        <v>48</v>
      </c>
    </row>
    <row r="135" spans="1:8" ht="14.5" x14ac:dyDescent="0.3">
      <c r="A135" s="15" t="s">
        <v>287</v>
      </c>
      <c r="B135" s="16" t="s">
        <v>290</v>
      </c>
      <c r="C135" s="12">
        <v>180</v>
      </c>
      <c r="D135" s="4" t="s">
        <v>48</v>
      </c>
      <c r="E135" s="4" t="s">
        <v>48</v>
      </c>
      <c r="F135" s="12">
        <v>30</v>
      </c>
      <c r="G135" s="4" t="s">
        <v>48</v>
      </c>
      <c r="H135" s="4" t="s">
        <v>48</v>
      </c>
    </row>
    <row r="136" spans="1:8" ht="14.5" x14ac:dyDescent="0.3">
      <c r="A136" s="15" t="s">
        <v>287</v>
      </c>
      <c r="B136" s="16" t="s">
        <v>291</v>
      </c>
      <c r="C136" s="12">
        <v>67</v>
      </c>
      <c r="D136" s="4" t="s">
        <v>48</v>
      </c>
      <c r="E136" s="4" t="s">
        <v>48</v>
      </c>
      <c r="F136" s="12">
        <v>40</v>
      </c>
      <c r="G136" s="4" t="s">
        <v>48</v>
      </c>
      <c r="H136" s="4" t="s">
        <v>48</v>
      </c>
    </row>
    <row r="137" spans="1:8" ht="14.5" x14ac:dyDescent="0.3">
      <c r="A137" s="15" t="s">
        <v>287</v>
      </c>
      <c r="B137" s="16" t="s">
        <v>292</v>
      </c>
      <c r="C137" s="12">
        <v>109</v>
      </c>
      <c r="D137" s="4" t="s">
        <v>48</v>
      </c>
      <c r="E137" s="4" t="s">
        <v>48</v>
      </c>
      <c r="F137" s="12">
        <v>350</v>
      </c>
      <c r="G137" s="4" t="s">
        <v>48</v>
      </c>
      <c r="H137" s="4" t="s">
        <v>48</v>
      </c>
    </row>
    <row r="138" spans="1:8" ht="14.5" x14ac:dyDescent="0.3">
      <c r="A138" s="15" t="s">
        <v>287</v>
      </c>
      <c r="B138" s="16" t="s">
        <v>293</v>
      </c>
      <c r="C138" s="12">
        <v>288</v>
      </c>
      <c r="D138" s="4" t="s">
        <v>48</v>
      </c>
      <c r="E138" s="4" t="s">
        <v>48</v>
      </c>
      <c r="F138" s="12">
        <v>23</v>
      </c>
      <c r="G138" s="4" t="s">
        <v>48</v>
      </c>
      <c r="H138" s="4" t="s">
        <v>48</v>
      </c>
    </row>
    <row r="139" spans="1:8" ht="14.5" x14ac:dyDescent="0.3">
      <c r="A139" s="15" t="s">
        <v>287</v>
      </c>
      <c r="B139" s="16" t="s">
        <v>294</v>
      </c>
      <c r="C139" s="12">
        <v>104</v>
      </c>
      <c r="D139" s="4" t="s">
        <v>48</v>
      </c>
      <c r="E139" s="4" t="s">
        <v>48</v>
      </c>
      <c r="F139" s="12">
        <v>5</v>
      </c>
      <c r="G139" s="4" t="s">
        <v>48</v>
      </c>
      <c r="H139" s="4" t="s">
        <v>48</v>
      </c>
    </row>
    <row r="140" spans="1:8" ht="14.5" x14ac:dyDescent="0.3">
      <c r="A140" s="15" t="s">
        <v>295</v>
      </c>
      <c r="B140" s="16" t="s">
        <v>296</v>
      </c>
      <c r="C140" s="12">
        <v>51</v>
      </c>
      <c r="D140" s="4" t="s">
        <v>48</v>
      </c>
      <c r="E140" s="4" t="s">
        <v>48</v>
      </c>
      <c r="F140" s="12">
        <v>9</v>
      </c>
      <c r="G140" s="4" t="s">
        <v>48</v>
      </c>
      <c r="H140" s="4" t="s">
        <v>48</v>
      </c>
    </row>
    <row r="141" spans="1:8" ht="14.5" x14ac:dyDescent="0.3">
      <c r="A141" s="15" t="s">
        <v>295</v>
      </c>
      <c r="B141" s="16" t="s">
        <v>297</v>
      </c>
      <c r="C141" s="12">
        <v>55</v>
      </c>
      <c r="D141" s="4" t="s">
        <v>48</v>
      </c>
      <c r="E141" s="4" t="s">
        <v>48</v>
      </c>
      <c r="F141" s="12">
        <v>75</v>
      </c>
      <c r="G141" s="4" t="s">
        <v>48</v>
      </c>
      <c r="H141" s="4" t="s">
        <v>48</v>
      </c>
    </row>
    <row r="142" spans="1:8" ht="14.5" x14ac:dyDescent="0.3">
      <c r="A142" s="17" t="s">
        <v>349</v>
      </c>
      <c r="B142" s="18" t="s">
        <v>63</v>
      </c>
      <c r="C142" s="13">
        <v>17.329999999999998</v>
      </c>
      <c r="D142" s="13">
        <v>2.48</v>
      </c>
      <c r="E142" s="13">
        <v>21</v>
      </c>
      <c r="F142" s="13">
        <v>64</v>
      </c>
      <c r="G142" s="13">
        <v>3</v>
      </c>
      <c r="H142" s="13" t="s">
        <v>315</v>
      </c>
    </row>
    <row r="143" spans="1:8" ht="14.5" x14ac:dyDescent="0.3">
      <c r="A143" s="15" t="s">
        <v>349</v>
      </c>
      <c r="B143" s="16" t="s">
        <v>350</v>
      </c>
      <c r="C143" s="12">
        <v>30.04</v>
      </c>
      <c r="D143" s="13">
        <v>3.1</v>
      </c>
      <c r="E143" s="12">
        <v>24</v>
      </c>
      <c r="F143" s="12">
        <v>22</v>
      </c>
      <c r="G143" s="12">
        <v>3</v>
      </c>
      <c r="H143" s="13" t="s">
        <v>315</v>
      </c>
    </row>
    <row r="144" spans="1:8" ht="14.5" x14ac:dyDescent="0.3">
      <c r="A144" s="15" t="s">
        <v>298</v>
      </c>
      <c r="B144" s="16" t="s">
        <v>299</v>
      </c>
      <c r="C144" s="12">
        <v>77</v>
      </c>
      <c r="D144" s="4" t="s">
        <v>48</v>
      </c>
      <c r="E144" s="4" t="s">
        <v>48</v>
      </c>
      <c r="F144" s="12">
        <v>5</v>
      </c>
      <c r="G144" s="4" t="s">
        <v>48</v>
      </c>
      <c r="H144" s="4" t="s">
        <v>48</v>
      </c>
    </row>
    <row r="145" spans="1:8" ht="14.5" x14ac:dyDescent="0.3">
      <c r="A145" s="15" t="s">
        <v>300</v>
      </c>
      <c r="B145" s="16" t="s">
        <v>301</v>
      </c>
      <c r="C145" s="12">
        <v>153</v>
      </c>
      <c r="D145" s="4" t="s">
        <v>48</v>
      </c>
      <c r="E145" s="4" t="s">
        <v>48</v>
      </c>
      <c r="F145" s="12">
        <v>16</v>
      </c>
      <c r="G145" s="4" t="s">
        <v>48</v>
      </c>
      <c r="H145" s="4" t="s">
        <v>48</v>
      </c>
    </row>
    <row r="146" spans="1:8" ht="14.5" x14ac:dyDescent="0.3">
      <c r="A146" s="15" t="s">
        <v>300</v>
      </c>
      <c r="B146" s="16" t="s">
        <v>302</v>
      </c>
      <c r="C146" s="12">
        <v>133</v>
      </c>
      <c r="D146" s="4" t="s">
        <v>48</v>
      </c>
      <c r="E146" s="4" t="s">
        <v>48</v>
      </c>
      <c r="F146" s="12">
        <v>60</v>
      </c>
      <c r="G146" s="4" t="s">
        <v>48</v>
      </c>
      <c r="H146" s="4" t="s">
        <v>48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workbookViewId="0">
      <selection activeCell="AC13" sqref="AC13"/>
    </sheetView>
  </sheetViews>
  <sheetFormatPr defaultRowHeight="14.5" x14ac:dyDescent="0.35"/>
  <cols>
    <col min="1" max="1" width="15.6640625" style="1" customWidth="1"/>
    <col min="2" max="11" width="3.58203125" style="1" customWidth="1"/>
    <col min="12" max="12" width="7.83203125" style="1" customWidth="1"/>
    <col min="13" max="13" width="5.5" style="1" customWidth="1"/>
    <col min="14" max="14" width="5.1640625" style="1" customWidth="1"/>
    <col min="15" max="15" width="8.6640625" style="1"/>
    <col min="16" max="25" width="3.58203125" style="1" customWidth="1"/>
    <col min="26" max="26" width="7.83203125" style="1" customWidth="1"/>
    <col min="27" max="27" width="5.83203125" style="1" customWidth="1"/>
    <col min="28" max="16384" width="8.6640625" style="1"/>
  </cols>
  <sheetData>
    <row r="1" spans="1:28" x14ac:dyDescent="0.35">
      <c r="A1" s="5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</row>
    <row r="2" spans="1:28" x14ac:dyDescent="0.35">
      <c r="B2" s="1" t="s">
        <v>1</v>
      </c>
      <c r="K2" s="20" t="s">
        <v>3</v>
      </c>
      <c r="L2" s="23">
        <v>0.15</v>
      </c>
      <c r="P2" s="1" t="s">
        <v>1</v>
      </c>
      <c r="Y2" s="20" t="s">
        <v>3</v>
      </c>
      <c r="Z2" s="23">
        <v>0.45</v>
      </c>
    </row>
    <row r="3" spans="1:28" x14ac:dyDescent="0.35">
      <c r="A3" s="1" t="s">
        <v>4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  <c r="O3" s="1" t="s">
        <v>4</v>
      </c>
      <c r="P3" s="1">
        <v>5</v>
      </c>
      <c r="Q3" s="1">
        <v>10</v>
      </c>
      <c r="R3" s="1">
        <v>15</v>
      </c>
      <c r="S3" s="1">
        <v>20</v>
      </c>
      <c r="T3" s="1">
        <v>25</v>
      </c>
      <c r="U3" s="1">
        <v>30</v>
      </c>
      <c r="V3" s="1">
        <v>35</v>
      </c>
      <c r="W3" s="1">
        <v>40</v>
      </c>
      <c r="X3" s="1">
        <v>45</v>
      </c>
      <c r="Y3" s="1">
        <v>50</v>
      </c>
    </row>
    <row r="4" spans="1:28" x14ac:dyDescent="0.35">
      <c r="A4" s="1">
        <v>15</v>
      </c>
      <c r="B4" s="2">
        <f t="shared" ref="B4:K16" si="0">B$3+$L$2*$A4</f>
        <v>7.25</v>
      </c>
      <c r="C4" s="2">
        <f t="shared" si="0"/>
        <v>12.25</v>
      </c>
      <c r="D4" s="2">
        <f t="shared" si="0"/>
        <v>17.25</v>
      </c>
      <c r="E4" s="2">
        <f t="shared" si="0"/>
        <v>22.25</v>
      </c>
      <c r="F4" s="2">
        <f t="shared" si="0"/>
        <v>27.25</v>
      </c>
      <c r="G4" s="2">
        <f t="shared" si="0"/>
        <v>32.25</v>
      </c>
      <c r="H4" s="2">
        <f t="shared" si="0"/>
        <v>37.25</v>
      </c>
      <c r="I4" s="2">
        <f t="shared" si="0"/>
        <v>42.25</v>
      </c>
      <c r="J4" s="2">
        <f t="shared" si="0"/>
        <v>47.25</v>
      </c>
      <c r="K4" s="2">
        <f t="shared" si="0"/>
        <v>52.25</v>
      </c>
      <c r="O4" s="1">
        <v>15</v>
      </c>
      <c r="P4" s="2">
        <f>P$3+$Z$2*$A4</f>
        <v>11.75</v>
      </c>
      <c r="Q4" s="2">
        <f t="shared" ref="Q4:Y16" si="1">Q$3+$Z$2*$A4</f>
        <v>16.75</v>
      </c>
      <c r="R4" s="2">
        <f t="shared" si="1"/>
        <v>21.75</v>
      </c>
      <c r="S4" s="2">
        <f t="shared" si="1"/>
        <v>26.75</v>
      </c>
      <c r="T4" s="2">
        <f t="shared" si="1"/>
        <v>31.75</v>
      </c>
      <c r="U4" s="2">
        <f t="shared" si="1"/>
        <v>36.75</v>
      </c>
      <c r="V4" s="2">
        <f t="shared" si="1"/>
        <v>41.75</v>
      </c>
      <c r="W4" s="2">
        <f t="shared" si="1"/>
        <v>46.75</v>
      </c>
      <c r="X4" s="2">
        <f t="shared" si="1"/>
        <v>51.75</v>
      </c>
      <c r="Y4" s="2">
        <f t="shared" si="1"/>
        <v>56.75</v>
      </c>
    </row>
    <row r="5" spans="1:28" x14ac:dyDescent="0.35">
      <c r="A5" s="1">
        <v>20</v>
      </c>
      <c r="B5" s="2">
        <f t="shared" si="0"/>
        <v>8</v>
      </c>
      <c r="C5" s="2">
        <f t="shared" si="0"/>
        <v>13</v>
      </c>
      <c r="D5" s="2">
        <f t="shared" si="0"/>
        <v>18</v>
      </c>
      <c r="E5" s="2">
        <f t="shared" si="0"/>
        <v>23</v>
      </c>
      <c r="F5" s="2">
        <f t="shared" si="0"/>
        <v>28</v>
      </c>
      <c r="G5" s="2">
        <f t="shared" si="0"/>
        <v>33</v>
      </c>
      <c r="H5" s="2">
        <f t="shared" si="0"/>
        <v>38</v>
      </c>
      <c r="I5" s="2">
        <f t="shared" si="0"/>
        <v>43</v>
      </c>
      <c r="J5" s="2">
        <f t="shared" si="0"/>
        <v>48</v>
      </c>
      <c r="K5" s="2">
        <f t="shared" si="0"/>
        <v>53</v>
      </c>
      <c r="O5" s="1">
        <v>20</v>
      </c>
      <c r="P5" s="2">
        <f t="shared" ref="P5:P16" si="2">P$3+$Z$2*$A5</f>
        <v>14</v>
      </c>
      <c r="Q5" s="2">
        <f t="shared" si="1"/>
        <v>19</v>
      </c>
      <c r="R5" s="2">
        <f t="shared" si="1"/>
        <v>24</v>
      </c>
      <c r="S5" s="2">
        <f t="shared" si="1"/>
        <v>29</v>
      </c>
      <c r="T5" s="2">
        <f t="shared" si="1"/>
        <v>34</v>
      </c>
      <c r="U5" s="2">
        <f t="shared" si="1"/>
        <v>39</v>
      </c>
      <c r="V5" s="2">
        <f t="shared" si="1"/>
        <v>44</v>
      </c>
      <c r="W5" s="2">
        <f t="shared" si="1"/>
        <v>49</v>
      </c>
      <c r="X5" s="2">
        <f t="shared" si="1"/>
        <v>54</v>
      </c>
      <c r="Y5" s="2">
        <f t="shared" si="1"/>
        <v>59</v>
      </c>
    </row>
    <row r="6" spans="1:28" x14ac:dyDescent="0.35">
      <c r="A6" s="1">
        <v>25</v>
      </c>
      <c r="B6" s="2">
        <f t="shared" si="0"/>
        <v>8.75</v>
      </c>
      <c r="C6" s="2">
        <f t="shared" si="0"/>
        <v>13.75</v>
      </c>
      <c r="D6" s="2">
        <f t="shared" si="0"/>
        <v>18.75</v>
      </c>
      <c r="E6" s="2">
        <f t="shared" si="0"/>
        <v>23.75</v>
      </c>
      <c r="F6" s="2">
        <f t="shared" si="0"/>
        <v>28.75</v>
      </c>
      <c r="G6" s="2">
        <f t="shared" si="0"/>
        <v>33.75</v>
      </c>
      <c r="H6" s="2">
        <f t="shared" si="0"/>
        <v>38.75</v>
      </c>
      <c r="I6" s="2">
        <f t="shared" si="0"/>
        <v>43.75</v>
      </c>
      <c r="J6" s="2">
        <f t="shared" si="0"/>
        <v>48.75</v>
      </c>
      <c r="K6" s="2">
        <f t="shared" si="0"/>
        <v>53.75</v>
      </c>
      <c r="O6" s="1">
        <v>25</v>
      </c>
      <c r="P6" s="2">
        <f t="shared" si="2"/>
        <v>16.25</v>
      </c>
      <c r="Q6" s="2">
        <f t="shared" si="1"/>
        <v>21.25</v>
      </c>
      <c r="R6" s="2">
        <f t="shared" si="1"/>
        <v>26.25</v>
      </c>
      <c r="S6" s="2">
        <f t="shared" si="1"/>
        <v>31.25</v>
      </c>
      <c r="T6" s="2">
        <f t="shared" si="1"/>
        <v>36.25</v>
      </c>
      <c r="U6" s="2">
        <f t="shared" si="1"/>
        <v>41.25</v>
      </c>
      <c r="V6" s="2">
        <f t="shared" si="1"/>
        <v>46.25</v>
      </c>
      <c r="W6" s="2">
        <f t="shared" si="1"/>
        <v>51.25</v>
      </c>
      <c r="X6" s="2">
        <f t="shared" si="1"/>
        <v>56.25</v>
      </c>
      <c r="Y6" s="2">
        <f t="shared" si="1"/>
        <v>61.25</v>
      </c>
    </row>
    <row r="7" spans="1:28" x14ac:dyDescent="0.35">
      <c r="A7" s="1">
        <v>30</v>
      </c>
      <c r="B7" s="2">
        <f t="shared" si="0"/>
        <v>9.5</v>
      </c>
      <c r="C7" s="2">
        <f t="shared" si="0"/>
        <v>14.5</v>
      </c>
      <c r="D7" s="2">
        <f t="shared" si="0"/>
        <v>19.5</v>
      </c>
      <c r="E7" s="2">
        <f t="shared" si="0"/>
        <v>24.5</v>
      </c>
      <c r="F7" s="2">
        <f t="shared" si="0"/>
        <v>29.5</v>
      </c>
      <c r="G7" s="2">
        <f t="shared" si="0"/>
        <v>34.5</v>
      </c>
      <c r="H7" s="2">
        <f t="shared" si="0"/>
        <v>39.5</v>
      </c>
      <c r="I7" s="2">
        <f t="shared" si="0"/>
        <v>44.5</v>
      </c>
      <c r="J7" s="2">
        <f t="shared" si="0"/>
        <v>49.5</v>
      </c>
      <c r="K7" s="2">
        <f t="shared" si="0"/>
        <v>54.5</v>
      </c>
      <c r="O7" s="1">
        <v>30</v>
      </c>
      <c r="P7" s="2">
        <f t="shared" si="2"/>
        <v>18.5</v>
      </c>
      <c r="Q7" s="2">
        <f t="shared" si="1"/>
        <v>23.5</v>
      </c>
      <c r="R7" s="2">
        <f t="shared" si="1"/>
        <v>28.5</v>
      </c>
      <c r="S7" s="2">
        <f t="shared" si="1"/>
        <v>33.5</v>
      </c>
      <c r="T7" s="2">
        <f t="shared" si="1"/>
        <v>38.5</v>
      </c>
      <c r="U7" s="2">
        <f t="shared" si="1"/>
        <v>43.5</v>
      </c>
      <c r="V7" s="2">
        <f t="shared" si="1"/>
        <v>48.5</v>
      </c>
      <c r="W7" s="2">
        <f t="shared" si="1"/>
        <v>53.5</v>
      </c>
      <c r="X7" s="2">
        <f t="shared" si="1"/>
        <v>58.5</v>
      </c>
      <c r="Y7" s="2">
        <f t="shared" si="1"/>
        <v>63.5</v>
      </c>
    </row>
    <row r="8" spans="1:28" x14ac:dyDescent="0.35">
      <c r="A8" s="1">
        <v>35</v>
      </c>
      <c r="B8" s="2">
        <f t="shared" si="0"/>
        <v>10.25</v>
      </c>
      <c r="C8" s="2">
        <f t="shared" si="0"/>
        <v>15.25</v>
      </c>
      <c r="D8" s="2">
        <f t="shared" si="0"/>
        <v>20.25</v>
      </c>
      <c r="E8" s="2">
        <f t="shared" si="0"/>
        <v>25.25</v>
      </c>
      <c r="F8" s="2">
        <f t="shared" si="0"/>
        <v>30.25</v>
      </c>
      <c r="G8" s="2">
        <f t="shared" si="0"/>
        <v>35.25</v>
      </c>
      <c r="H8" s="2">
        <f t="shared" si="0"/>
        <v>40.25</v>
      </c>
      <c r="I8" s="2">
        <f t="shared" si="0"/>
        <v>45.25</v>
      </c>
      <c r="J8" s="2">
        <f t="shared" si="0"/>
        <v>50.25</v>
      </c>
      <c r="K8" s="2">
        <f t="shared" si="0"/>
        <v>55.25</v>
      </c>
      <c r="O8" s="1">
        <v>35</v>
      </c>
      <c r="P8" s="2">
        <f t="shared" si="2"/>
        <v>20.75</v>
      </c>
      <c r="Q8" s="2">
        <f t="shared" si="1"/>
        <v>25.75</v>
      </c>
      <c r="R8" s="2">
        <f t="shared" si="1"/>
        <v>30.75</v>
      </c>
      <c r="S8" s="2">
        <f t="shared" si="1"/>
        <v>35.75</v>
      </c>
      <c r="T8" s="2">
        <f t="shared" si="1"/>
        <v>40.75</v>
      </c>
      <c r="U8" s="2">
        <f t="shared" si="1"/>
        <v>45.75</v>
      </c>
      <c r="V8" s="2">
        <f t="shared" si="1"/>
        <v>50.75</v>
      </c>
      <c r="W8" s="2">
        <f t="shared" si="1"/>
        <v>55.75</v>
      </c>
      <c r="X8" s="2">
        <f t="shared" si="1"/>
        <v>60.75</v>
      </c>
      <c r="Y8" s="2">
        <f t="shared" si="1"/>
        <v>65.75</v>
      </c>
    </row>
    <row r="9" spans="1:28" x14ac:dyDescent="0.35">
      <c r="A9" s="1">
        <v>40</v>
      </c>
      <c r="B9" s="2">
        <f t="shared" si="0"/>
        <v>11</v>
      </c>
      <c r="C9" s="2">
        <f t="shared" si="0"/>
        <v>16</v>
      </c>
      <c r="D9" s="2">
        <f t="shared" si="0"/>
        <v>21</v>
      </c>
      <c r="E9" s="2">
        <f t="shared" si="0"/>
        <v>26</v>
      </c>
      <c r="F9" s="2">
        <f t="shared" si="0"/>
        <v>31</v>
      </c>
      <c r="G9" s="2">
        <f t="shared" si="0"/>
        <v>36</v>
      </c>
      <c r="H9" s="2">
        <f t="shared" si="0"/>
        <v>41</v>
      </c>
      <c r="I9" s="2">
        <f t="shared" si="0"/>
        <v>46</v>
      </c>
      <c r="J9" s="2">
        <f t="shared" si="0"/>
        <v>51</v>
      </c>
      <c r="K9" s="2">
        <f t="shared" si="0"/>
        <v>56</v>
      </c>
      <c r="O9" s="1">
        <v>40</v>
      </c>
      <c r="P9" s="2">
        <f t="shared" si="2"/>
        <v>23</v>
      </c>
      <c r="Q9" s="2">
        <f t="shared" si="1"/>
        <v>28</v>
      </c>
      <c r="R9" s="2">
        <f t="shared" si="1"/>
        <v>33</v>
      </c>
      <c r="S9" s="2">
        <f t="shared" si="1"/>
        <v>38</v>
      </c>
      <c r="T9" s="2">
        <f t="shared" si="1"/>
        <v>43</v>
      </c>
      <c r="U9" s="2">
        <f t="shared" si="1"/>
        <v>48</v>
      </c>
      <c r="V9" s="2">
        <f t="shared" si="1"/>
        <v>53</v>
      </c>
      <c r="W9" s="2">
        <f t="shared" si="1"/>
        <v>58</v>
      </c>
      <c r="X9" s="2">
        <f t="shared" si="1"/>
        <v>63</v>
      </c>
      <c r="Y9" s="2">
        <f t="shared" si="1"/>
        <v>68</v>
      </c>
    </row>
    <row r="10" spans="1:28" x14ac:dyDescent="0.35">
      <c r="A10" s="1">
        <v>45</v>
      </c>
      <c r="B10" s="2">
        <f t="shared" si="0"/>
        <v>11.75</v>
      </c>
      <c r="C10" s="2">
        <f t="shared" si="0"/>
        <v>16.75</v>
      </c>
      <c r="D10" s="2">
        <f t="shared" si="0"/>
        <v>21.75</v>
      </c>
      <c r="E10" s="2">
        <f t="shared" si="0"/>
        <v>26.75</v>
      </c>
      <c r="F10" s="2">
        <f t="shared" si="0"/>
        <v>31.75</v>
      </c>
      <c r="G10" s="2">
        <f t="shared" si="0"/>
        <v>36.75</v>
      </c>
      <c r="H10" s="2">
        <f t="shared" si="0"/>
        <v>41.75</v>
      </c>
      <c r="I10" s="2">
        <f t="shared" si="0"/>
        <v>46.75</v>
      </c>
      <c r="J10" s="2">
        <f t="shared" si="0"/>
        <v>51.75</v>
      </c>
      <c r="K10" s="2">
        <f t="shared" si="0"/>
        <v>56.75</v>
      </c>
      <c r="O10" s="1">
        <v>45</v>
      </c>
      <c r="P10" s="2">
        <f t="shared" si="2"/>
        <v>25.25</v>
      </c>
      <c r="Q10" s="2">
        <f t="shared" si="1"/>
        <v>30.25</v>
      </c>
      <c r="R10" s="2">
        <f t="shared" si="1"/>
        <v>35.25</v>
      </c>
      <c r="S10" s="2">
        <f t="shared" si="1"/>
        <v>40.25</v>
      </c>
      <c r="T10" s="2">
        <f t="shared" si="1"/>
        <v>45.25</v>
      </c>
      <c r="U10" s="2">
        <f t="shared" si="1"/>
        <v>50.25</v>
      </c>
      <c r="V10" s="2">
        <f t="shared" si="1"/>
        <v>55.25</v>
      </c>
      <c r="W10" s="2">
        <f t="shared" si="1"/>
        <v>60.25</v>
      </c>
      <c r="X10" s="2">
        <f t="shared" si="1"/>
        <v>65.25</v>
      </c>
      <c r="Y10" s="2">
        <f t="shared" si="1"/>
        <v>70.25</v>
      </c>
    </row>
    <row r="11" spans="1:28" x14ac:dyDescent="0.35">
      <c r="A11" s="1">
        <v>50</v>
      </c>
      <c r="B11" s="2">
        <f t="shared" si="0"/>
        <v>12.5</v>
      </c>
      <c r="C11" s="2">
        <f t="shared" si="0"/>
        <v>17.5</v>
      </c>
      <c r="D11" s="2">
        <f t="shared" si="0"/>
        <v>22.5</v>
      </c>
      <c r="E11" s="2">
        <f t="shared" si="0"/>
        <v>27.5</v>
      </c>
      <c r="F11" s="2">
        <f t="shared" si="0"/>
        <v>32.5</v>
      </c>
      <c r="G11" s="2">
        <f t="shared" si="0"/>
        <v>37.5</v>
      </c>
      <c r="H11" s="2">
        <f t="shared" si="0"/>
        <v>42.5</v>
      </c>
      <c r="I11" s="2">
        <f t="shared" si="0"/>
        <v>47.5</v>
      </c>
      <c r="J11" s="2">
        <f t="shared" si="0"/>
        <v>52.5</v>
      </c>
      <c r="K11" s="2">
        <f t="shared" si="0"/>
        <v>57.5</v>
      </c>
      <c r="O11" s="1">
        <v>50</v>
      </c>
      <c r="P11" s="2">
        <f t="shared" si="2"/>
        <v>27.5</v>
      </c>
      <c r="Q11" s="2">
        <f t="shared" si="1"/>
        <v>32.5</v>
      </c>
      <c r="R11" s="2">
        <f t="shared" si="1"/>
        <v>37.5</v>
      </c>
      <c r="S11" s="2">
        <f t="shared" si="1"/>
        <v>42.5</v>
      </c>
      <c r="T11" s="2">
        <f t="shared" si="1"/>
        <v>47.5</v>
      </c>
      <c r="U11" s="2">
        <f t="shared" si="1"/>
        <v>52.5</v>
      </c>
      <c r="V11" s="2">
        <f t="shared" si="1"/>
        <v>57.5</v>
      </c>
      <c r="W11" s="2">
        <f t="shared" si="1"/>
        <v>62.5</v>
      </c>
      <c r="X11" s="2">
        <f t="shared" si="1"/>
        <v>67.5</v>
      </c>
      <c r="Y11" s="2">
        <f t="shared" si="1"/>
        <v>72.5</v>
      </c>
    </row>
    <row r="12" spans="1:28" x14ac:dyDescent="0.35">
      <c r="A12" s="1">
        <v>60</v>
      </c>
      <c r="B12" s="2">
        <f t="shared" si="0"/>
        <v>14</v>
      </c>
      <c r="C12" s="2">
        <f t="shared" si="0"/>
        <v>19</v>
      </c>
      <c r="D12" s="2">
        <f t="shared" si="0"/>
        <v>24</v>
      </c>
      <c r="E12" s="2">
        <f t="shared" si="0"/>
        <v>29</v>
      </c>
      <c r="F12" s="2">
        <f t="shared" si="0"/>
        <v>34</v>
      </c>
      <c r="G12" s="2">
        <f t="shared" si="0"/>
        <v>39</v>
      </c>
      <c r="H12" s="2">
        <f t="shared" si="0"/>
        <v>44</v>
      </c>
      <c r="I12" s="2">
        <f t="shared" si="0"/>
        <v>49</v>
      </c>
      <c r="J12" s="2">
        <f t="shared" si="0"/>
        <v>54</v>
      </c>
      <c r="K12" s="2">
        <f t="shared" si="0"/>
        <v>59</v>
      </c>
      <c r="M12" s="2"/>
      <c r="O12" s="1">
        <v>60</v>
      </c>
      <c r="P12" s="2">
        <f t="shared" si="2"/>
        <v>32</v>
      </c>
      <c r="Q12" s="2">
        <f t="shared" si="1"/>
        <v>37</v>
      </c>
      <c r="R12" s="2">
        <f t="shared" si="1"/>
        <v>42</v>
      </c>
      <c r="S12" s="2">
        <f t="shared" si="1"/>
        <v>47</v>
      </c>
      <c r="T12" s="2">
        <f t="shared" si="1"/>
        <v>52</v>
      </c>
      <c r="U12" s="2">
        <f t="shared" si="1"/>
        <v>57</v>
      </c>
      <c r="V12" s="2">
        <f t="shared" si="1"/>
        <v>62</v>
      </c>
      <c r="W12" s="2">
        <f t="shared" si="1"/>
        <v>67</v>
      </c>
      <c r="X12" s="2">
        <f t="shared" si="1"/>
        <v>72</v>
      </c>
      <c r="Y12" s="2">
        <f t="shared" si="1"/>
        <v>77</v>
      </c>
      <c r="AA12" s="2"/>
    </row>
    <row r="13" spans="1:28" x14ac:dyDescent="0.35">
      <c r="A13" s="1">
        <v>70</v>
      </c>
      <c r="B13" s="2">
        <f t="shared" si="0"/>
        <v>15.5</v>
      </c>
      <c r="C13" s="2">
        <f t="shared" si="0"/>
        <v>20.5</v>
      </c>
      <c r="D13" s="2">
        <f t="shared" si="0"/>
        <v>25.5</v>
      </c>
      <c r="E13" s="2">
        <f t="shared" si="0"/>
        <v>30.5</v>
      </c>
      <c r="F13" s="2">
        <f t="shared" si="0"/>
        <v>35.5</v>
      </c>
      <c r="G13" s="2">
        <f t="shared" si="0"/>
        <v>40.5</v>
      </c>
      <c r="H13" s="2">
        <f t="shared" si="0"/>
        <v>45.5</v>
      </c>
      <c r="I13" s="2">
        <f t="shared" si="0"/>
        <v>50.5</v>
      </c>
      <c r="J13" s="2">
        <f t="shared" si="0"/>
        <v>55.5</v>
      </c>
      <c r="K13" s="2">
        <f t="shared" si="0"/>
        <v>60.5</v>
      </c>
      <c r="O13" s="1">
        <v>70</v>
      </c>
      <c r="P13" s="2">
        <f t="shared" si="2"/>
        <v>36.5</v>
      </c>
      <c r="Q13" s="2">
        <f t="shared" si="1"/>
        <v>41.5</v>
      </c>
      <c r="R13" s="2">
        <f t="shared" si="1"/>
        <v>46.5</v>
      </c>
      <c r="S13" s="2">
        <f t="shared" si="1"/>
        <v>51.5</v>
      </c>
      <c r="T13" s="2">
        <f t="shared" si="1"/>
        <v>56.5</v>
      </c>
      <c r="U13" s="2">
        <f t="shared" si="1"/>
        <v>61.5</v>
      </c>
      <c r="V13" s="2">
        <f t="shared" si="1"/>
        <v>66.5</v>
      </c>
      <c r="W13" s="2">
        <f t="shared" si="1"/>
        <v>71.5</v>
      </c>
      <c r="X13" s="2">
        <f t="shared" si="1"/>
        <v>76.5</v>
      </c>
      <c r="Y13" s="2">
        <f t="shared" si="1"/>
        <v>81.5</v>
      </c>
    </row>
    <row r="14" spans="1:28" x14ac:dyDescent="0.35">
      <c r="A14" s="1">
        <v>80</v>
      </c>
      <c r="B14" s="2">
        <f t="shared" si="0"/>
        <v>17</v>
      </c>
      <c r="C14" s="2">
        <f t="shared" si="0"/>
        <v>22</v>
      </c>
      <c r="D14" s="2">
        <f t="shared" si="0"/>
        <v>27</v>
      </c>
      <c r="E14" s="2">
        <f t="shared" si="0"/>
        <v>32</v>
      </c>
      <c r="F14" s="2">
        <f t="shared" si="0"/>
        <v>37</v>
      </c>
      <c r="G14" s="2">
        <f t="shared" si="0"/>
        <v>42</v>
      </c>
      <c r="H14" s="2">
        <f t="shared" si="0"/>
        <v>47</v>
      </c>
      <c r="I14" s="2">
        <f t="shared" si="0"/>
        <v>52</v>
      </c>
      <c r="J14" s="2">
        <f t="shared" si="0"/>
        <v>57</v>
      </c>
      <c r="K14" s="2">
        <f t="shared" si="0"/>
        <v>62</v>
      </c>
      <c r="M14" s="2"/>
      <c r="O14" s="1">
        <v>80</v>
      </c>
      <c r="P14" s="2">
        <f t="shared" si="2"/>
        <v>41</v>
      </c>
      <c r="Q14" s="2">
        <f t="shared" si="1"/>
        <v>46</v>
      </c>
      <c r="R14" s="2">
        <f t="shared" si="1"/>
        <v>51</v>
      </c>
      <c r="S14" s="2">
        <f t="shared" si="1"/>
        <v>56</v>
      </c>
      <c r="T14" s="2">
        <f t="shared" si="1"/>
        <v>61</v>
      </c>
      <c r="U14" s="2">
        <f t="shared" si="1"/>
        <v>66</v>
      </c>
      <c r="V14" s="2">
        <f t="shared" si="1"/>
        <v>71</v>
      </c>
      <c r="W14" s="2">
        <f t="shared" si="1"/>
        <v>76</v>
      </c>
      <c r="X14" s="2">
        <f t="shared" si="1"/>
        <v>81</v>
      </c>
      <c r="Y14" s="2">
        <f t="shared" si="1"/>
        <v>86</v>
      </c>
      <c r="AA14" s="2"/>
    </row>
    <row r="15" spans="1:28" x14ac:dyDescent="0.35">
      <c r="A15" s="1">
        <v>90</v>
      </c>
      <c r="B15" s="2">
        <f t="shared" si="0"/>
        <v>18.5</v>
      </c>
      <c r="C15" s="2">
        <f t="shared" si="0"/>
        <v>23.5</v>
      </c>
      <c r="D15" s="2">
        <f t="shared" si="0"/>
        <v>28.5</v>
      </c>
      <c r="E15" s="2">
        <f t="shared" si="0"/>
        <v>33.5</v>
      </c>
      <c r="F15" s="2">
        <f t="shared" si="0"/>
        <v>38.5</v>
      </c>
      <c r="G15" s="2">
        <f t="shared" si="0"/>
        <v>43.5</v>
      </c>
      <c r="H15" s="2">
        <f t="shared" si="0"/>
        <v>48.5</v>
      </c>
      <c r="I15" s="2">
        <f t="shared" si="0"/>
        <v>53.5</v>
      </c>
      <c r="J15" s="2">
        <f t="shared" si="0"/>
        <v>58.5</v>
      </c>
      <c r="K15" s="2">
        <f t="shared" si="0"/>
        <v>63.5</v>
      </c>
      <c r="L15" s="1" t="s">
        <v>371</v>
      </c>
      <c r="M15" s="2">
        <f>MIN(B4:K16)</f>
        <v>7.25</v>
      </c>
      <c r="N15" s="1" t="s">
        <v>0</v>
      </c>
      <c r="O15" s="1">
        <v>90</v>
      </c>
      <c r="P15" s="2">
        <f t="shared" si="2"/>
        <v>45.5</v>
      </c>
      <c r="Q15" s="2">
        <f t="shared" si="1"/>
        <v>50.5</v>
      </c>
      <c r="R15" s="2">
        <f t="shared" si="1"/>
        <v>55.5</v>
      </c>
      <c r="S15" s="2">
        <f t="shared" si="1"/>
        <v>60.5</v>
      </c>
      <c r="T15" s="2">
        <f t="shared" si="1"/>
        <v>65.5</v>
      </c>
      <c r="U15" s="2">
        <f t="shared" si="1"/>
        <v>70.5</v>
      </c>
      <c r="V15" s="2">
        <f t="shared" si="1"/>
        <v>75.5</v>
      </c>
      <c r="W15" s="2">
        <f t="shared" si="1"/>
        <v>80.5</v>
      </c>
      <c r="X15" s="2">
        <f t="shared" si="1"/>
        <v>85.5</v>
      </c>
      <c r="Y15" s="2">
        <f t="shared" si="1"/>
        <v>90.5</v>
      </c>
      <c r="Z15" s="1" t="s">
        <v>371</v>
      </c>
      <c r="AA15" s="2">
        <f>MIN(P4:Y16)</f>
        <v>11.75</v>
      </c>
      <c r="AB15" s="1" t="s">
        <v>0</v>
      </c>
    </row>
    <row r="16" spans="1:28" x14ac:dyDescent="0.35">
      <c r="A16" s="1">
        <v>100</v>
      </c>
      <c r="B16" s="2">
        <f t="shared" si="0"/>
        <v>20</v>
      </c>
      <c r="C16" s="2">
        <f t="shared" si="0"/>
        <v>25</v>
      </c>
      <c r="D16" s="2">
        <f t="shared" si="0"/>
        <v>30</v>
      </c>
      <c r="E16" s="2">
        <f t="shared" si="0"/>
        <v>35</v>
      </c>
      <c r="F16" s="2">
        <f t="shared" si="0"/>
        <v>40</v>
      </c>
      <c r="G16" s="2">
        <f t="shared" si="0"/>
        <v>45</v>
      </c>
      <c r="H16" s="2">
        <f t="shared" si="0"/>
        <v>50</v>
      </c>
      <c r="I16" s="2">
        <f t="shared" si="0"/>
        <v>55</v>
      </c>
      <c r="J16" s="2">
        <f t="shared" si="0"/>
        <v>60</v>
      </c>
      <c r="K16" s="2">
        <f t="shared" si="0"/>
        <v>65</v>
      </c>
      <c r="L16" s="1" t="s">
        <v>372</v>
      </c>
      <c r="M16" s="2">
        <f>MAX(B4:K16)</f>
        <v>65</v>
      </c>
      <c r="N16" s="1" t="s">
        <v>0</v>
      </c>
      <c r="O16" s="1">
        <v>100</v>
      </c>
      <c r="P16" s="2">
        <f t="shared" si="2"/>
        <v>50</v>
      </c>
      <c r="Q16" s="2">
        <f t="shared" si="1"/>
        <v>55</v>
      </c>
      <c r="R16" s="2">
        <f t="shared" si="1"/>
        <v>60</v>
      </c>
      <c r="S16" s="2">
        <f t="shared" si="1"/>
        <v>65</v>
      </c>
      <c r="T16" s="2">
        <f t="shared" si="1"/>
        <v>70</v>
      </c>
      <c r="U16" s="2">
        <f t="shared" si="1"/>
        <v>75</v>
      </c>
      <c r="V16" s="2">
        <f t="shared" si="1"/>
        <v>80</v>
      </c>
      <c r="W16" s="2">
        <f t="shared" si="1"/>
        <v>85</v>
      </c>
      <c r="X16" s="2">
        <f t="shared" si="1"/>
        <v>90</v>
      </c>
      <c r="Y16" s="2">
        <f t="shared" si="1"/>
        <v>95</v>
      </c>
      <c r="Z16" s="1" t="s">
        <v>372</v>
      </c>
      <c r="AA16" s="2">
        <f>MAX(P4:Y16)</f>
        <v>95</v>
      </c>
      <c r="AB16" s="1" t="s">
        <v>0</v>
      </c>
    </row>
    <row r="17" spans="1:22" x14ac:dyDescent="0.35">
      <c r="E17" s="3"/>
      <c r="G17" s="3"/>
      <c r="H17" s="3"/>
      <c r="I17" s="3"/>
    </row>
    <row r="18" spans="1:22" x14ac:dyDescent="0.35">
      <c r="A18" s="5" t="s">
        <v>369</v>
      </c>
    </row>
    <row r="19" spans="1:22" x14ac:dyDescent="0.35">
      <c r="B19" s="1" t="s">
        <v>1</v>
      </c>
    </row>
    <row r="20" spans="1:22" x14ac:dyDescent="0.35">
      <c r="A20" s="1" t="s">
        <v>2</v>
      </c>
      <c r="B20" s="1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  <c r="H20" s="1">
        <v>35</v>
      </c>
      <c r="I20" s="1">
        <v>40</v>
      </c>
      <c r="J20" s="1">
        <v>45</v>
      </c>
      <c r="K20" s="1">
        <v>50</v>
      </c>
    </row>
    <row r="21" spans="1:22" x14ac:dyDescent="0.35">
      <c r="A21" s="1">
        <v>5.0000000000000001E-3</v>
      </c>
      <c r="B21" s="2">
        <f t="shared" ref="B21:K32" si="3">1/$A21+B$20</f>
        <v>205</v>
      </c>
      <c r="C21" s="2">
        <f t="shared" si="3"/>
        <v>210</v>
      </c>
      <c r="D21" s="2">
        <f t="shared" si="3"/>
        <v>215</v>
      </c>
      <c r="E21" s="2">
        <f t="shared" si="3"/>
        <v>220</v>
      </c>
      <c r="F21" s="2">
        <f t="shared" si="3"/>
        <v>225</v>
      </c>
      <c r="G21" s="2">
        <f t="shared" si="3"/>
        <v>230</v>
      </c>
      <c r="H21" s="2">
        <f t="shared" si="3"/>
        <v>235</v>
      </c>
      <c r="I21" s="2">
        <f t="shared" si="3"/>
        <v>240</v>
      </c>
      <c r="J21" s="2">
        <f t="shared" si="3"/>
        <v>245</v>
      </c>
      <c r="K21" s="2">
        <f t="shared" si="3"/>
        <v>250</v>
      </c>
    </row>
    <row r="22" spans="1:22" x14ac:dyDescent="0.35">
      <c r="A22" s="1">
        <v>0.01</v>
      </c>
      <c r="B22" s="2">
        <f t="shared" si="3"/>
        <v>105</v>
      </c>
      <c r="C22" s="2">
        <f t="shared" si="3"/>
        <v>110</v>
      </c>
      <c r="D22" s="2">
        <f t="shared" si="3"/>
        <v>115</v>
      </c>
      <c r="E22" s="2">
        <f t="shared" si="3"/>
        <v>120</v>
      </c>
      <c r="F22" s="2">
        <f t="shared" si="3"/>
        <v>125</v>
      </c>
      <c r="G22" s="2">
        <f t="shared" si="3"/>
        <v>130</v>
      </c>
      <c r="H22" s="2">
        <f t="shared" si="3"/>
        <v>135</v>
      </c>
      <c r="I22" s="2">
        <f t="shared" si="3"/>
        <v>140</v>
      </c>
      <c r="J22" s="2">
        <f t="shared" si="3"/>
        <v>145</v>
      </c>
      <c r="K22" s="2">
        <f t="shared" si="3"/>
        <v>150</v>
      </c>
    </row>
    <row r="23" spans="1:22" ht="15" x14ac:dyDescent="0.35">
      <c r="A23" s="1">
        <v>1.4999999999999999E-2</v>
      </c>
      <c r="B23" s="2">
        <f t="shared" si="3"/>
        <v>71.666666666666671</v>
      </c>
      <c r="C23" s="2">
        <f t="shared" si="3"/>
        <v>76.666666666666671</v>
      </c>
      <c r="D23" s="2">
        <f t="shared" si="3"/>
        <v>81.666666666666671</v>
      </c>
      <c r="E23" s="2">
        <f t="shared" si="3"/>
        <v>86.666666666666671</v>
      </c>
      <c r="F23" s="2">
        <f t="shared" si="3"/>
        <v>91.666666666666671</v>
      </c>
      <c r="G23" s="2">
        <f t="shared" si="3"/>
        <v>96.666666666666671</v>
      </c>
      <c r="H23" s="2">
        <f t="shared" si="3"/>
        <v>101.66666666666667</v>
      </c>
      <c r="I23" s="2">
        <f t="shared" si="3"/>
        <v>106.66666666666667</v>
      </c>
      <c r="J23" s="2">
        <f t="shared" si="3"/>
        <v>111.66666666666667</v>
      </c>
      <c r="K23" s="2">
        <f t="shared" si="3"/>
        <v>116.66666666666667</v>
      </c>
      <c r="Q23" s="21"/>
    </row>
    <row r="24" spans="1:22" ht="15.5" x14ac:dyDescent="0.35">
      <c r="A24" s="1">
        <v>0.02</v>
      </c>
      <c r="B24" s="2">
        <f t="shared" si="3"/>
        <v>55</v>
      </c>
      <c r="C24" s="2">
        <f t="shared" si="3"/>
        <v>60</v>
      </c>
      <c r="D24" s="2">
        <f t="shared" si="3"/>
        <v>65</v>
      </c>
      <c r="E24" s="2">
        <f t="shared" si="3"/>
        <v>70</v>
      </c>
      <c r="F24" s="2">
        <f t="shared" si="3"/>
        <v>75</v>
      </c>
      <c r="G24" s="2">
        <f t="shared" si="3"/>
        <v>80</v>
      </c>
      <c r="H24" s="2">
        <f t="shared" si="3"/>
        <v>85</v>
      </c>
      <c r="I24" s="2">
        <f t="shared" si="3"/>
        <v>90</v>
      </c>
      <c r="J24" s="2">
        <f t="shared" si="3"/>
        <v>95</v>
      </c>
      <c r="K24" s="2">
        <f t="shared" si="3"/>
        <v>100</v>
      </c>
      <c r="Q24" s="22"/>
      <c r="R24" s="10"/>
      <c r="S24" s="10"/>
      <c r="T24" s="10"/>
      <c r="U24" s="10"/>
      <c r="V24" s="10"/>
    </row>
    <row r="25" spans="1:22" ht="15.5" x14ac:dyDescent="0.35">
      <c r="A25" s="1">
        <v>2.5000000000000001E-2</v>
      </c>
      <c r="B25" s="2">
        <f t="shared" si="3"/>
        <v>45</v>
      </c>
      <c r="C25" s="2">
        <f t="shared" si="3"/>
        <v>50</v>
      </c>
      <c r="D25" s="2">
        <f t="shared" si="3"/>
        <v>55</v>
      </c>
      <c r="E25" s="2">
        <f t="shared" si="3"/>
        <v>60</v>
      </c>
      <c r="F25" s="2">
        <f t="shared" si="3"/>
        <v>65</v>
      </c>
      <c r="G25" s="2">
        <f t="shared" si="3"/>
        <v>70</v>
      </c>
      <c r="H25" s="2">
        <f t="shared" si="3"/>
        <v>75</v>
      </c>
      <c r="I25" s="2">
        <f t="shared" si="3"/>
        <v>80</v>
      </c>
      <c r="J25" s="2">
        <f t="shared" si="3"/>
        <v>85</v>
      </c>
      <c r="K25" s="2">
        <f t="shared" si="3"/>
        <v>90</v>
      </c>
      <c r="Q25" s="10"/>
      <c r="R25" s="10"/>
      <c r="S25" s="10"/>
      <c r="T25" s="10"/>
      <c r="U25" s="10"/>
      <c r="V25" s="10"/>
    </row>
    <row r="26" spans="1:22" ht="15.5" x14ac:dyDescent="0.35">
      <c r="A26" s="1">
        <v>0.03</v>
      </c>
      <c r="B26" s="2">
        <f t="shared" si="3"/>
        <v>38.333333333333336</v>
      </c>
      <c r="C26" s="2">
        <f t="shared" si="3"/>
        <v>43.333333333333336</v>
      </c>
      <c r="D26" s="2">
        <f t="shared" si="3"/>
        <v>48.333333333333336</v>
      </c>
      <c r="E26" s="2">
        <f t="shared" si="3"/>
        <v>53.333333333333336</v>
      </c>
      <c r="F26" s="2">
        <f t="shared" si="3"/>
        <v>58.333333333333336</v>
      </c>
      <c r="G26" s="2">
        <f t="shared" si="3"/>
        <v>63.333333333333336</v>
      </c>
      <c r="H26" s="2">
        <f t="shared" si="3"/>
        <v>68.333333333333343</v>
      </c>
      <c r="I26" s="2">
        <f t="shared" si="3"/>
        <v>73.333333333333343</v>
      </c>
      <c r="J26" s="2">
        <f t="shared" si="3"/>
        <v>78.333333333333343</v>
      </c>
      <c r="K26" s="2">
        <f t="shared" si="3"/>
        <v>83.333333333333343</v>
      </c>
      <c r="Q26" s="10"/>
      <c r="R26" s="10"/>
      <c r="S26" s="10"/>
      <c r="T26" s="10"/>
      <c r="U26" s="10"/>
      <c r="V26" s="10"/>
    </row>
    <row r="27" spans="1:22" ht="15.5" x14ac:dyDescent="0.35">
      <c r="A27" s="1">
        <v>3.5000000000000003E-2</v>
      </c>
      <c r="B27" s="2">
        <f t="shared" si="3"/>
        <v>33.571428571428569</v>
      </c>
      <c r="C27" s="2">
        <f t="shared" si="3"/>
        <v>38.571428571428569</v>
      </c>
      <c r="D27" s="2">
        <f t="shared" si="3"/>
        <v>43.571428571428569</v>
      </c>
      <c r="E27" s="2">
        <f t="shared" si="3"/>
        <v>48.571428571428569</v>
      </c>
      <c r="F27" s="2">
        <f t="shared" si="3"/>
        <v>53.571428571428569</v>
      </c>
      <c r="G27" s="2">
        <f t="shared" si="3"/>
        <v>58.571428571428569</v>
      </c>
      <c r="H27" s="2">
        <f t="shared" si="3"/>
        <v>63.571428571428569</v>
      </c>
      <c r="I27" s="2">
        <f t="shared" si="3"/>
        <v>68.571428571428569</v>
      </c>
      <c r="J27" s="2">
        <f t="shared" si="3"/>
        <v>73.571428571428569</v>
      </c>
      <c r="K27" s="2">
        <f t="shared" si="3"/>
        <v>78.571428571428569</v>
      </c>
      <c r="Q27" s="10"/>
      <c r="R27" s="10"/>
      <c r="S27" s="10"/>
      <c r="T27" s="10"/>
      <c r="U27" s="10"/>
      <c r="V27" s="10"/>
    </row>
    <row r="28" spans="1:22" ht="15.5" x14ac:dyDescent="0.35">
      <c r="A28" s="1">
        <v>0.04</v>
      </c>
      <c r="B28" s="2">
        <f t="shared" si="3"/>
        <v>30</v>
      </c>
      <c r="C28" s="2">
        <f t="shared" si="3"/>
        <v>35</v>
      </c>
      <c r="D28" s="2">
        <f t="shared" si="3"/>
        <v>40</v>
      </c>
      <c r="E28" s="2">
        <f t="shared" si="3"/>
        <v>45</v>
      </c>
      <c r="F28" s="2">
        <f t="shared" si="3"/>
        <v>50</v>
      </c>
      <c r="G28" s="2">
        <f t="shared" si="3"/>
        <v>55</v>
      </c>
      <c r="H28" s="2">
        <f t="shared" si="3"/>
        <v>60</v>
      </c>
      <c r="I28" s="2">
        <f t="shared" si="3"/>
        <v>65</v>
      </c>
      <c r="J28" s="2">
        <f t="shared" si="3"/>
        <v>70</v>
      </c>
      <c r="K28" s="2">
        <f t="shared" si="3"/>
        <v>75</v>
      </c>
      <c r="Q28" s="10"/>
      <c r="R28" s="10"/>
      <c r="S28" s="10"/>
      <c r="T28" s="10"/>
      <c r="U28" s="10"/>
      <c r="V28" s="10"/>
    </row>
    <row r="29" spans="1:22" x14ac:dyDescent="0.35">
      <c r="A29" s="1">
        <v>4.4999999999999998E-2</v>
      </c>
      <c r="B29" s="2">
        <f t="shared" si="3"/>
        <v>27.222222222222221</v>
      </c>
      <c r="C29" s="2">
        <f t="shared" si="3"/>
        <v>32.222222222222221</v>
      </c>
      <c r="D29" s="2">
        <f t="shared" si="3"/>
        <v>37.222222222222221</v>
      </c>
      <c r="E29" s="2">
        <f t="shared" si="3"/>
        <v>42.222222222222221</v>
      </c>
      <c r="F29" s="2">
        <f t="shared" si="3"/>
        <v>47.222222222222221</v>
      </c>
      <c r="G29" s="2">
        <f t="shared" si="3"/>
        <v>52.222222222222221</v>
      </c>
      <c r="H29" s="2">
        <f t="shared" si="3"/>
        <v>57.222222222222221</v>
      </c>
      <c r="I29" s="2">
        <f t="shared" si="3"/>
        <v>62.222222222222221</v>
      </c>
      <c r="J29" s="2">
        <f t="shared" si="3"/>
        <v>67.222222222222229</v>
      </c>
      <c r="K29" s="2">
        <f t="shared" si="3"/>
        <v>72.222222222222229</v>
      </c>
    </row>
    <row r="30" spans="1:22" x14ac:dyDescent="0.35">
      <c r="A30" s="1">
        <v>0.05</v>
      </c>
      <c r="B30" s="2">
        <f t="shared" si="3"/>
        <v>25</v>
      </c>
      <c r="C30" s="2">
        <f t="shared" si="3"/>
        <v>30</v>
      </c>
      <c r="D30" s="2">
        <f t="shared" si="3"/>
        <v>35</v>
      </c>
      <c r="E30" s="2">
        <f t="shared" si="3"/>
        <v>40</v>
      </c>
      <c r="F30" s="2">
        <f t="shared" si="3"/>
        <v>45</v>
      </c>
      <c r="G30" s="2">
        <f t="shared" si="3"/>
        <v>50</v>
      </c>
      <c r="H30" s="2">
        <f t="shared" si="3"/>
        <v>55</v>
      </c>
      <c r="I30" s="2">
        <f t="shared" si="3"/>
        <v>60</v>
      </c>
      <c r="J30" s="2">
        <f t="shared" si="3"/>
        <v>65</v>
      </c>
      <c r="K30" s="2">
        <f t="shared" si="3"/>
        <v>70</v>
      </c>
    </row>
    <row r="31" spans="1:22" x14ac:dyDescent="0.35">
      <c r="A31" s="1">
        <v>5.5E-2</v>
      </c>
      <c r="B31" s="2">
        <f t="shared" si="3"/>
        <v>23.181818181818183</v>
      </c>
      <c r="C31" s="2">
        <f t="shared" si="3"/>
        <v>28.181818181818183</v>
      </c>
      <c r="D31" s="2">
        <f t="shared" si="3"/>
        <v>33.181818181818187</v>
      </c>
      <c r="E31" s="2">
        <f t="shared" si="3"/>
        <v>38.181818181818187</v>
      </c>
      <c r="F31" s="2">
        <f t="shared" si="3"/>
        <v>43.181818181818187</v>
      </c>
      <c r="G31" s="2">
        <f t="shared" si="3"/>
        <v>48.181818181818187</v>
      </c>
      <c r="H31" s="2">
        <f t="shared" si="3"/>
        <v>53.181818181818187</v>
      </c>
      <c r="I31" s="2">
        <f t="shared" si="3"/>
        <v>58.181818181818187</v>
      </c>
      <c r="J31" s="2">
        <f t="shared" si="3"/>
        <v>63.181818181818187</v>
      </c>
      <c r="K31" s="2">
        <f t="shared" si="3"/>
        <v>68.181818181818187</v>
      </c>
      <c r="L31" s="1" t="s">
        <v>371</v>
      </c>
      <c r="M31" s="3">
        <f>MIN(B21:K32)</f>
        <v>21.666666666666668</v>
      </c>
      <c r="N31" s="1" t="s">
        <v>0</v>
      </c>
    </row>
    <row r="32" spans="1:22" x14ac:dyDescent="0.35">
      <c r="A32" s="1">
        <v>0.06</v>
      </c>
      <c r="B32" s="2">
        <f t="shared" si="3"/>
        <v>21.666666666666668</v>
      </c>
      <c r="C32" s="2">
        <f t="shared" si="3"/>
        <v>26.666666666666668</v>
      </c>
      <c r="D32" s="2">
        <f t="shared" si="3"/>
        <v>31.666666666666668</v>
      </c>
      <c r="E32" s="2">
        <f t="shared" si="3"/>
        <v>36.666666666666671</v>
      </c>
      <c r="F32" s="2">
        <f t="shared" si="3"/>
        <v>41.666666666666671</v>
      </c>
      <c r="G32" s="2">
        <f t="shared" si="3"/>
        <v>46.666666666666671</v>
      </c>
      <c r="H32" s="2">
        <f t="shared" si="3"/>
        <v>51.666666666666671</v>
      </c>
      <c r="I32" s="2">
        <f t="shared" si="3"/>
        <v>56.666666666666671</v>
      </c>
      <c r="J32" s="2">
        <f t="shared" si="3"/>
        <v>61.666666666666671</v>
      </c>
      <c r="K32" s="2">
        <f t="shared" si="3"/>
        <v>66.666666666666671</v>
      </c>
      <c r="L32" s="1" t="s">
        <v>372</v>
      </c>
      <c r="M32" s="3">
        <f>MAX(B21:K32)</f>
        <v>250</v>
      </c>
      <c r="N32" s="1" t="s">
        <v>0</v>
      </c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M33" s="3"/>
    </row>
  </sheetData>
  <conditionalFormatting sqref="B1:K1 B21:K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K1 B22:K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K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K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Y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workbookViewId="0">
      <pane xSplit="3" ySplit="1" topLeftCell="F2" activePane="bottomRight" state="frozen"/>
      <selection activeCell="P24" sqref="P24"/>
      <selection pane="topRight" activeCell="P24" sqref="P24"/>
      <selection pane="bottomLeft" activeCell="P24" sqref="P24"/>
      <selection pane="bottomRight"/>
    </sheetView>
  </sheetViews>
  <sheetFormatPr defaultRowHeight="14.5" x14ac:dyDescent="0.35"/>
  <cols>
    <col min="1" max="1" width="22.4140625" style="1" customWidth="1"/>
    <col min="2" max="2" width="15.83203125" style="1" customWidth="1"/>
    <col min="3" max="8" width="8.6640625" style="1"/>
    <col min="9" max="9" width="14.9140625" style="1" customWidth="1"/>
    <col min="10" max="16384" width="8.6640625" style="1"/>
  </cols>
  <sheetData>
    <row r="1" spans="1:12" x14ac:dyDescent="0.35">
      <c r="A1" s="5" t="s">
        <v>79</v>
      </c>
      <c r="B1" s="5" t="s">
        <v>81</v>
      </c>
      <c r="C1" s="5" t="s">
        <v>83</v>
      </c>
      <c r="D1" s="5" t="s">
        <v>57</v>
      </c>
      <c r="E1" s="5" t="s">
        <v>54</v>
      </c>
      <c r="F1" s="5" t="s">
        <v>55</v>
      </c>
      <c r="G1" s="5" t="s">
        <v>77</v>
      </c>
      <c r="H1" s="5" t="s">
        <v>56</v>
      </c>
      <c r="I1" s="5" t="s">
        <v>60</v>
      </c>
      <c r="J1" s="5" t="s">
        <v>78</v>
      </c>
      <c r="K1" s="1" t="s">
        <v>80</v>
      </c>
      <c r="L1" s="1" t="s">
        <v>188</v>
      </c>
    </row>
    <row r="2" spans="1:12" x14ac:dyDescent="0.35">
      <c r="A2" s="1" t="s">
        <v>442</v>
      </c>
      <c r="B2" s="1" t="s">
        <v>122</v>
      </c>
      <c r="C2" s="1">
        <v>1</v>
      </c>
      <c r="D2" s="1" t="s">
        <v>58</v>
      </c>
      <c r="E2" s="1">
        <v>21</v>
      </c>
      <c r="F2" s="1">
        <v>130</v>
      </c>
      <c r="G2" s="1">
        <v>43</v>
      </c>
      <c r="H2" s="1">
        <v>31.9</v>
      </c>
      <c r="I2" s="1" t="s">
        <v>61</v>
      </c>
      <c r="J2" s="1" t="s">
        <v>48</v>
      </c>
      <c r="K2" s="1" t="s">
        <v>48</v>
      </c>
      <c r="L2" s="1">
        <f>E2/F2</f>
        <v>0.16153846153846155</v>
      </c>
    </row>
    <row r="3" spans="1:12" x14ac:dyDescent="0.35">
      <c r="A3" s="1" t="s">
        <v>442</v>
      </c>
      <c r="B3" s="1" t="s">
        <v>123</v>
      </c>
      <c r="C3" s="1">
        <v>1</v>
      </c>
      <c r="D3" s="1" t="s">
        <v>58</v>
      </c>
      <c r="E3" s="1">
        <v>43</v>
      </c>
      <c r="F3" s="1">
        <v>76</v>
      </c>
      <c r="G3" s="1">
        <v>37.6</v>
      </c>
      <c r="H3" s="1">
        <v>39.799999999999997</v>
      </c>
      <c r="I3" s="1" t="s">
        <v>62</v>
      </c>
      <c r="J3" s="1" t="s">
        <v>48</v>
      </c>
      <c r="K3" s="1" t="s">
        <v>48</v>
      </c>
      <c r="L3" s="1">
        <f t="shared" ref="L3:L103" si="0">E3/F3</f>
        <v>0.56578947368421051</v>
      </c>
    </row>
    <row r="4" spans="1:12" x14ac:dyDescent="0.35">
      <c r="A4" s="1" t="s">
        <v>442</v>
      </c>
      <c r="B4" s="1" t="s">
        <v>124</v>
      </c>
      <c r="C4" s="1">
        <v>1</v>
      </c>
      <c r="D4" s="1" t="s">
        <v>58</v>
      </c>
      <c r="E4" s="1">
        <v>45</v>
      </c>
      <c r="F4" s="1">
        <v>62</v>
      </c>
      <c r="G4" s="1">
        <v>13.3</v>
      </c>
      <c r="H4" s="1">
        <v>36.5</v>
      </c>
      <c r="I4" s="1" t="s">
        <v>61</v>
      </c>
      <c r="J4" s="1" t="s">
        <v>48</v>
      </c>
      <c r="K4" s="1" t="s">
        <v>48</v>
      </c>
      <c r="L4" s="1">
        <f t="shared" si="0"/>
        <v>0.72580645161290325</v>
      </c>
    </row>
    <row r="5" spans="1:12" x14ac:dyDescent="0.35">
      <c r="A5" s="1" t="s">
        <v>442</v>
      </c>
      <c r="B5" s="1" t="s">
        <v>125</v>
      </c>
      <c r="C5" s="1">
        <v>1</v>
      </c>
      <c r="D5" s="1" t="s">
        <v>59</v>
      </c>
      <c r="E5" s="1">
        <v>156</v>
      </c>
      <c r="F5" s="1">
        <v>298</v>
      </c>
      <c r="G5" s="1">
        <v>18.3</v>
      </c>
      <c r="H5" s="1">
        <v>23.7</v>
      </c>
      <c r="I5" s="1" t="s">
        <v>62</v>
      </c>
      <c r="J5" s="1" t="s">
        <v>48</v>
      </c>
      <c r="K5" s="1" t="s">
        <v>48</v>
      </c>
      <c r="L5" s="1">
        <f t="shared" si="0"/>
        <v>0.52348993288590606</v>
      </c>
    </row>
    <row r="6" spans="1:12" x14ac:dyDescent="0.35">
      <c r="A6" s="1" t="s">
        <v>442</v>
      </c>
      <c r="B6" s="1" t="s">
        <v>126</v>
      </c>
      <c r="C6" s="1">
        <v>1</v>
      </c>
      <c r="D6" s="1" t="s">
        <v>59</v>
      </c>
      <c r="E6" s="1">
        <v>24</v>
      </c>
      <c r="F6" s="1">
        <v>91</v>
      </c>
      <c r="G6" s="1">
        <v>18.7</v>
      </c>
      <c r="H6" s="1">
        <v>18.3</v>
      </c>
      <c r="I6" s="1" t="s">
        <v>62</v>
      </c>
      <c r="J6" s="1" t="s">
        <v>48</v>
      </c>
      <c r="K6" s="1" t="s">
        <v>48</v>
      </c>
      <c r="L6" s="1">
        <f t="shared" si="0"/>
        <v>0.26373626373626374</v>
      </c>
    </row>
    <row r="7" spans="1:12" x14ac:dyDescent="0.35">
      <c r="A7" s="1" t="s">
        <v>442</v>
      </c>
      <c r="B7" s="1" t="s">
        <v>127</v>
      </c>
      <c r="C7" s="1">
        <v>1</v>
      </c>
      <c r="D7" s="1" t="s">
        <v>59</v>
      </c>
      <c r="E7" s="1">
        <v>188</v>
      </c>
      <c r="F7" s="1">
        <v>398</v>
      </c>
      <c r="G7" s="1">
        <v>6.1</v>
      </c>
      <c r="H7" s="1">
        <v>20</v>
      </c>
      <c r="I7" s="1" t="s">
        <v>62</v>
      </c>
      <c r="J7" s="1" t="s">
        <v>48</v>
      </c>
      <c r="K7" s="1" t="s">
        <v>48</v>
      </c>
      <c r="L7" s="1">
        <f t="shared" si="0"/>
        <v>0.47236180904522612</v>
      </c>
    </row>
    <row r="8" spans="1:12" x14ac:dyDescent="0.35">
      <c r="A8" s="1" t="s">
        <v>442</v>
      </c>
      <c r="B8" s="1" t="s">
        <v>128</v>
      </c>
      <c r="C8" s="1">
        <v>1</v>
      </c>
      <c r="D8" s="1" t="s">
        <v>58</v>
      </c>
      <c r="E8" s="1">
        <v>22</v>
      </c>
      <c r="F8" s="1">
        <v>36</v>
      </c>
      <c r="G8" s="1">
        <v>34.700000000000003</v>
      </c>
      <c r="H8" s="1">
        <v>36.9</v>
      </c>
      <c r="I8" s="1" t="s">
        <v>61</v>
      </c>
      <c r="J8" s="1" t="s">
        <v>48</v>
      </c>
      <c r="K8" s="1" t="s">
        <v>48</v>
      </c>
      <c r="L8" s="1">
        <f t="shared" si="0"/>
        <v>0.61111111111111116</v>
      </c>
    </row>
    <row r="9" spans="1:12" x14ac:dyDescent="0.35">
      <c r="A9" s="1" t="s">
        <v>442</v>
      </c>
      <c r="B9" s="1" t="s">
        <v>129</v>
      </c>
      <c r="C9" s="1">
        <v>1</v>
      </c>
      <c r="D9" s="1" t="s">
        <v>58</v>
      </c>
      <c r="E9" s="1">
        <v>96</v>
      </c>
      <c r="F9" s="1">
        <v>191</v>
      </c>
      <c r="G9" s="1">
        <v>36.700000000000003</v>
      </c>
      <c r="H9" s="1">
        <v>35.700000000000003</v>
      </c>
      <c r="I9" s="1" t="s">
        <v>61</v>
      </c>
      <c r="J9" s="1" t="s">
        <v>48</v>
      </c>
      <c r="K9" s="1" t="s">
        <v>48</v>
      </c>
      <c r="L9" s="1">
        <f t="shared" si="0"/>
        <v>0.50261780104712039</v>
      </c>
    </row>
    <row r="10" spans="1:12" x14ac:dyDescent="0.35">
      <c r="A10" s="1" t="s">
        <v>442</v>
      </c>
      <c r="B10" s="1" t="s">
        <v>130</v>
      </c>
      <c r="C10" s="1">
        <v>1</v>
      </c>
      <c r="D10" s="1" t="s">
        <v>58</v>
      </c>
      <c r="E10" s="1">
        <v>49</v>
      </c>
      <c r="F10" s="1">
        <v>61</v>
      </c>
      <c r="G10" s="1">
        <v>27</v>
      </c>
      <c r="H10" s="1" t="s">
        <v>48</v>
      </c>
      <c r="I10" s="1" t="s">
        <v>61</v>
      </c>
      <c r="J10" s="1" t="s">
        <v>48</v>
      </c>
      <c r="K10" s="1" t="s">
        <v>48</v>
      </c>
      <c r="L10" s="1">
        <f t="shared" si="0"/>
        <v>0.80327868852459017</v>
      </c>
    </row>
    <row r="11" spans="1:12" x14ac:dyDescent="0.35">
      <c r="A11" s="1" t="s">
        <v>442</v>
      </c>
      <c r="B11" s="1" t="s">
        <v>131</v>
      </c>
      <c r="C11" s="1">
        <v>1</v>
      </c>
      <c r="D11" s="1" t="s">
        <v>59</v>
      </c>
      <c r="E11" s="1">
        <v>11</v>
      </c>
      <c r="F11" s="1">
        <v>39</v>
      </c>
      <c r="G11" s="1">
        <v>21.3</v>
      </c>
      <c r="H11" s="1" t="s">
        <v>48</v>
      </c>
      <c r="I11" s="1" t="s">
        <v>62</v>
      </c>
      <c r="J11" s="1" t="s">
        <v>48</v>
      </c>
      <c r="K11" s="1" t="s">
        <v>48</v>
      </c>
      <c r="L11" s="1">
        <f t="shared" si="0"/>
        <v>0.28205128205128205</v>
      </c>
    </row>
    <row r="12" spans="1:12" x14ac:dyDescent="0.35">
      <c r="A12" s="1" t="s">
        <v>442</v>
      </c>
      <c r="B12" s="1" t="s">
        <v>132</v>
      </c>
      <c r="C12" s="1">
        <v>1</v>
      </c>
      <c r="D12" s="1" t="s">
        <v>58</v>
      </c>
      <c r="E12" s="1">
        <v>61</v>
      </c>
      <c r="F12" s="1">
        <v>177</v>
      </c>
      <c r="G12" s="1">
        <v>10.3</v>
      </c>
      <c r="H12" s="1">
        <v>28.3</v>
      </c>
      <c r="I12" s="1" t="s">
        <v>61</v>
      </c>
      <c r="J12" s="1" t="s">
        <v>48</v>
      </c>
      <c r="K12" s="1" t="s">
        <v>48</v>
      </c>
      <c r="L12" s="1">
        <f t="shared" si="0"/>
        <v>0.34463276836158191</v>
      </c>
    </row>
    <row r="13" spans="1:12" x14ac:dyDescent="0.35">
      <c r="A13" s="1" t="s">
        <v>442</v>
      </c>
      <c r="B13" s="1" t="s">
        <v>133</v>
      </c>
      <c r="C13" s="1">
        <v>1</v>
      </c>
      <c r="D13" s="1" t="s">
        <v>58</v>
      </c>
      <c r="E13" s="1">
        <v>57</v>
      </c>
      <c r="F13" s="1">
        <v>101</v>
      </c>
      <c r="G13" s="1">
        <v>32.6</v>
      </c>
      <c r="H13" s="1">
        <v>41</v>
      </c>
      <c r="I13" s="1" t="s">
        <v>62</v>
      </c>
      <c r="J13" s="1" t="s">
        <v>48</v>
      </c>
      <c r="K13" s="1" t="s">
        <v>48</v>
      </c>
      <c r="L13" s="1">
        <f t="shared" si="0"/>
        <v>0.5643564356435643</v>
      </c>
    </row>
    <row r="14" spans="1:12" x14ac:dyDescent="0.35">
      <c r="A14" s="1" t="s">
        <v>442</v>
      </c>
      <c r="B14" s="1" t="s">
        <v>134</v>
      </c>
      <c r="C14" s="1">
        <v>1</v>
      </c>
      <c r="D14" s="1" t="s">
        <v>58</v>
      </c>
      <c r="E14" s="1">
        <v>136</v>
      </c>
      <c r="F14" s="1">
        <v>752</v>
      </c>
      <c r="G14" s="1">
        <v>46.7</v>
      </c>
      <c r="H14" s="1">
        <v>41</v>
      </c>
      <c r="I14" s="1" t="s">
        <v>62</v>
      </c>
      <c r="J14" s="1" t="s">
        <v>48</v>
      </c>
      <c r="K14" s="1" t="s">
        <v>48</v>
      </c>
      <c r="L14" s="1">
        <f t="shared" si="0"/>
        <v>0.18085106382978725</v>
      </c>
    </row>
    <row r="15" spans="1:12" x14ac:dyDescent="0.35">
      <c r="A15" s="1" t="s">
        <v>442</v>
      </c>
      <c r="B15" s="1" t="s">
        <v>135</v>
      </c>
      <c r="C15" s="1">
        <v>1</v>
      </c>
      <c r="D15" s="1" t="s">
        <v>58</v>
      </c>
      <c r="E15" s="1">
        <v>69</v>
      </c>
      <c r="F15" s="1">
        <v>176</v>
      </c>
      <c r="G15" s="1">
        <v>27.2</v>
      </c>
      <c r="H15" s="1">
        <v>35.4</v>
      </c>
      <c r="I15" s="1" t="s">
        <v>62</v>
      </c>
      <c r="J15" s="1" t="s">
        <v>48</v>
      </c>
      <c r="K15" s="1" t="s">
        <v>48</v>
      </c>
      <c r="L15" s="1">
        <f t="shared" si="0"/>
        <v>0.39204545454545453</v>
      </c>
    </row>
    <row r="16" spans="1:12" x14ac:dyDescent="0.35">
      <c r="A16" s="1" t="s">
        <v>442</v>
      </c>
      <c r="B16" s="1" t="s">
        <v>136</v>
      </c>
      <c r="C16" s="1">
        <v>1</v>
      </c>
      <c r="D16" s="1" t="s">
        <v>59</v>
      </c>
      <c r="E16" s="1">
        <v>48</v>
      </c>
      <c r="F16" s="1">
        <v>236</v>
      </c>
      <c r="G16" s="1">
        <v>11.5</v>
      </c>
      <c r="H16" s="1" t="s">
        <v>48</v>
      </c>
      <c r="I16" s="1" t="s">
        <v>61</v>
      </c>
      <c r="J16" s="1" t="s">
        <v>48</v>
      </c>
      <c r="K16" s="1" t="s">
        <v>48</v>
      </c>
      <c r="L16" s="1">
        <f t="shared" si="0"/>
        <v>0.20338983050847459</v>
      </c>
    </row>
    <row r="17" spans="1:12" x14ac:dyDescent="0.35">
      <c r="A17" s="1" t="s">
        <v>442</v>
      </c>
      <c r="B17" s="1" t="s">
        <v>137</v>
      </c>
      <c r="C17" s="1">
        <v>1</v>
      </c>
      <c r="D17" s="1" t="s">
        <v>59</v>
      </c>
      <c r="E17" s="1">
        <v>173</v>
      </c>
      <c r="F17" s="1">
        <v>231</v>
      </c>
      <c r="G17" s="1">
        <v>11.6</v>
      </c>
      <c r="H17" s="1" t="s">
        <v>48</v>
      </c>
      <c r="I17" s="1" t="s">
        <v>61</v>
      </c>
      <c r="J17" s="1" t="s">
        <v>48</v>
      </c>
      <c r="K17" s="1" t="s">
        <v>48</v>
      </c>
      <c r="L17" s="1">
        <f t="shared" si="0"/>
        <v>0.74891774891774887</v>
      </c>
    </row>
    <row r="18" spans="1:12" x14ac:dyDescent="0.35">
      <c r="A18" s="1" t="s">
        <v>443</v>
      </c>
      <c r="B18" s="1" t="s">
        <v>138</v>
      </c>
      <c r="C18" s="1">
        <v>1</v>
      </c>
      <c r="D18" s="1" t="s">
        <v>58</v>
      </c>
      <c r="E18" s="1" t="s">
        <v>48</v>
      </c>
      <c r="F18" s="1" t="s">
        <v>48</v>
      </c>
      <c r="G18" s="1" t="s">
        <v>48</v>
      </c>
      <c r="H18" s="1">
        <v>32.33</v>
      </c>
      <c r="I18" s="1" t="s">
        <v>62</v>
      </c>
      <c r="J18" s="1">
        <v>0.72199999999999998</v>
      </c>
      <c r="K18" s="1" t="s">
        <v>48</v>
      </c>
      <c r="L18" s="1" t="s">
        <v>48</v>
      </c>
    </row>
    <row r="19" spans="1:12" x14ac:dyDescent="0.35">
      <c r="A19" s="1" t="s">
        <v>443</v>
      </c>
      <c r="B19" s="1" t="s">
        <v>139</v>
      </c>
      <c r="C19" s="1">
        <v>1</v>
      </c>
      <c r="D19" s="1" t="s">
        <v>58</v>
      </c>
      <c r="E19" s="1">
        <v>28</v>
      </c>
      <c r="F19" s="1">
        <v>40</v>
      </c>
      <c r="G19" s="1">
        <v>11.79</v>
      </c>
      <c r="H19" s="1">
        <v>23.67</v>
      </c>
      <c r="I19" s="1" t="s">
        <v>82</v>
      </c>
      <c r="J19" s="1">
        <v>0.27400000000000002</v>
      </c>
      <c r="K19" s="1" t="s">
        <v>48</v>
      </c>
      <c r="L19" s="1">
        <f t="shared" si="0"/>
        <v>0.7</v>
      </c>
    </row>
    <row r="20" spans="1:12" x14ac:dyDescent="0.35">
      <c r="A20" s="1" t="s">
        <v>443</v>
      </c>
      <c r="B20" s="1" t="s">
        <v>140</v>
      </c>
      <c r="C20" s="1">
        <v>1</v>
      </c>
      <c r="D20" s="1" t="s">
        <v>58</v>
      </c>
      <c r="E20" s="1">
        <v>11</v>
      </c>
      <c r="F20" s="1">
        <v>43</v>
      </c>
      <c r="G20" s="1">
        <v>19.36</v>
      </c>
      <c r="H20" s="1">
        <v>21.3</v>
      </c>
      <c r="I20" s="1" t="s">
        <v>61</v>
      </c>
      <c r="J20" s="1">
        <v>0.308</v>
      </c>
      <c r="K20" s="1" t="s">
        <v>48</v>
      </c>
      <c r="L20" s="1">
        <f t="shared" si="0"/>
        <v>0.2558139534883721</v>
      </c>
    </row>
    <row r="21" spans="1:12" x14ac:dyDescent="0.35">
      <c r="A21" s="1" t="s">
        <v>443</v>
      </c>
      <c r="B21" s="1" t="s">
        <v>141</v>
      </c>
      <c r="C21" s="1">
        <v>1</v>
      </c>
      <c r="D21" s="1" t="s">
        <v>58</v>
      </c>
      <c r="E21" s="1">
        <v>24</v>
      </c>
      <c r="F21" s="1">
        <v>79</v>
      </c>
      <c r="G21" s="1">
        <v>33.950000000000003</v>
      </c>
      <c r="H21" s="1">
        <v>26.28</v>
      </c>
      <c r="I21" s="1" t="s">
        <v>76</v>
      </c>
      <c r="J21" s="1">
        <v>0.45100000000000001</v>
      </c>
      <c r="K21" s="1" t="s">
        <v>48</v>
      </c>
      <c r="L21" s="1">
        <f t="shared" si="0"/>
        <v>0.30379746835443039</v>
      </c>
    </row>
    <row r="22" spans="1:12" x14ac:dyDescent="0.35">
      <c r="A22" s="1" t="s">
        <v>443</v>
      </c>
      <c r="B22" s="1" t="s">
        <v>142</v>
      </c>
      <c r="C22" s="1">
        <v>1</v>
      </c>
      <c r="D22" s="1" t="s">
        <v>59</v>
      </c>
      <c r="E22" s="1">
        <v>24</v>
      </c>
      <c r="F22" s="1">
        <v>46</v>
      </c>
      <c r="G22" s="1">
        <v>6.44</v>
      </c>
      <c r="H22" s="1">
        <v>14.23</v>
      </c>
      <c r="I22" s="1" t="s">
        <v>76</v>
      </c>
      <c r="J22" s="1">
        <v>0.41599999999999998</v>
      </c>
      <c r="K22" s="1" t="s">
        <v>48</v>
      </c>
      <c r="L22" s="1">
        <f t="shared" si="0"/>
        <v>0.52173913043478259</v>
      </c>
    </row>
    <row r="23" spans="1:12" x14ac:dyDescent="0.35">
      <c r="A23" s="1" t="s">
        <v>443</v>
      </c>
      <c r="B23" s="1" t="s">
        <v>143</v>
      </c>
      <c r="C23" s="1">
        <v>1</v>
      </c>
      <c r="D23" s="1" t="s">
        <v>59</v>
      </c>
      <c r="E23" s="1">
        <v>59</v>
      </c>
      <c r="F23" s="1">
        <v>93</v>
      </c>
      <c r="G23" s="1">
        <v>2.44</v>
      </c>
      <c r="H23" s="1">
        <v>16.59</v>
      </c>
      <c r="I23" s="1" t="s">
        <v>62</v>
      </c>
      <c r="J23" s="1">
        <v>0.57999999999999996</v>
      </c>
      <c r="K23" s="1" t="s">
        <v>48</v>
      </c>
      <c r="L23" s="1">
        <f t="shared" si="0"/>
        <v>0.63440860215053763</v>
      </c>
    </row>
    <row r="24" spans="1:12" x14ac:dyDescent="0.35">
      <c r="A24" s="1" t="s">
        <v>443</v>
      </c>
      <c r="B24" s="1" t="s">
        <v>144</v>
      </c>
      <c r="C24" s="1">
        <v>1</v>
      </c>
      <c r="D24" s="1" t="s">
        <v>59</v>
      </c>
      <c r="E24" s="1" t="s">
        <v>48</v>
      </c>
      <c r="F24" s="1" t="s">
        <v>48</v>
      </c>
      <c r="G24" s="1" t="s">
        <v>48</v>
      </c>
      <c r="H24" s="1">
        <v>15.51</v>
      </c>
      <c r="I24" s="1" t="s">
        <v>76</v>
      </c>
      <c r="J24" s="1">
        <v>0.55100000000000005</v>
      </c>
      <c r="K24" s="1" t="s">
        <v>48</v>
      </c>
      <c r="L24" s="1" t="s">
        <v>48</v>
      </c>
    </row>
    <row r="25" spans="1:12" x14ac:dyDescent="0.35">
      <c r="A25" s="1" t="s">
        <v>443</v>
      </c>
      <c r="B25" s="1" t="s">
        <v>145</v>
      </c>
      <c r="C25" s="1">
        <v>1</v>
      </c>
      <c r="D25" s="1" t="s">
        <v>59</v>
      </c>
      <c r="E25" s="1">
        <v>53</v>
      </c>
      <c r="F25" s="1">
        <v>85</v>
      </c>
      <c r="G25" s="1">
        <v>1.38</v>
      </c>
      <c r="H25" s="1">
        <v>9.4600000000000009</v>
      </c>
      <c r="I25" s="1" t="s">
        <v>62</v>
      </c>
      <c r="J25" s="1">
        <v>0.79300000000000004</v>
      </c>
      <c r="K25" s="1" t="s">
        <v>48</v>
      </c>
      <c r="L25" s="1">
        <f t="shared" si="0"/>
        <v>0.62352941176470589</v>
      </c>
    </row>
    <row r="26" spans="1:12" x14ac:dyDescent="0.35">
      <c r="A26" s="1" t="s">
        <v>443</v>
      </c>
      <c r="B26" s="1" t="s">
        <v>146</v>
      </c>
      <c r="C26" s="1">
        <v>1</v>
      </c>
      <c r="D26" s="1" t="s">
        <v>59</v>
      </c>
      <c r="E26" s="1">
        <v>22</v>
      </c>
      <c r="F26" s="1">
        <v>68</v>
      </c>
      <c r="G26" s="1">
        <v>21.34</v>
      </c>
      <c r="H26" s="1">
        <v>25.62</v>
      </c>
      <c r="I26" s="1" t="s">
        <v>62</v>
      </c>
      <c r="J26" s="1">
        <v>0.8</v>
      </c>
      <c r="K26" s="1" t="s">
        <v>48</v>
      </c>
      <c r="L26" s="1">
        <f t="shared" si="0"/>
        <v>0.3235294117647059</v>
      </c>
    </row>
    <row r="27" spans="1:12" x14ac:dyDescent="0.35">
      <c r="A27" s="1" t="s">
        <v>443</v>
      </c>
      <c r="B27" s="1" t="s">
        <v>147</v>
      </c>
      <c r="C27" s="1">
        <v>1</v>
      </c>
      <c r="D27" s="1" t="s">
        <v>58</v>
      </c>
      <c r="E27" s="1">
        <v>67</v>
      </c>
      <c r="F27" s="1">
        <v>92</v>
      </c>
      <c r="G27" s="1">
        <v>7.29</v>
      </c>
      <c r="H27" s="1">
        <v>27.78</v>
      </c>
      <c r="I27" s="1" t="s">
        <v>61</v>
      </c>
      <c r="J27" s="1">
        <v>0.51200000000000001</v>
      </c>
      <c r="K27" s="1" t="s">
        <v>48</v>
      </c>
      <c r="L27" s="1">
        <f t="shared" si="0"/>
        <v>0.72826086956521741</v>
      </c>
    </row>
    <row r="28" spans="1:12" x14ac:dyDescent="0.35">
      <c r="A28" s="1" t="s">
        <v>443</v>
      </c>
      <c r="B28" s="1" t="s">
        <v>148</v>
      </c>
      <c r="C28" s="1">
        <v>1</v>
      </c>
      <c r="D28" s="1" t="s">
        <v>59</v>
      </c>
      <c r="E28" s="1">
        <v>48</v>
      </c>
      <c r="F28" s="1">
        <v>94</v>
      </c>
      <c r="G28" s="1">
        <v>2.84</v>
      </c>
      <c r="H28" s="1">
        <v>11.43</v>
      </c>
      <c r="I28" s="1" t="s">
        <v>76</v>
      </c>
      <c r="J28" s="1">
        <v>0.52700000000000002</v>
      </c>
      <c r="K28" s="1" t="s">
        <v>48</v>
      </c>
      <c r="L28" s="1">
        <f t="shared" si="0"/>
        <v>0.51063829787234039</v>
      </c>
    </row>
    <row r="29" spans="1:12" x14ac:dyDescent="0.35">
      <c r="A29" s="1" t="s">
        <v>443</v>
      </c>
      <c r="B29" s="1" t="s">
        <v>149</v>
      </c>
      <c r="C29" s="1">
        <v>1</v>
      </c>
      <c r="D29" s="1" t="s">
        <v>58</v>
      </c>
      <c r="E29" s="1">
        <v>30</v>
      </c>
      <c r="F29" s="1">
        <v>67</v>
      </c>
      <c r="G29" s="1">
        <v>6.77</v>
      </c>
      <c r="H29" s="1">
        <v>21.94</v>
      </c>
      <c r="I29" s="1" t="s">
        <v>76</v>
      </c>
      <c r="J29" s="1">
        <v>0.56999999999999995</v>
      </c>
      <c r="K29" s="1" t="s">
        <v>48</v>
      </c>
      <c r="L29" s="1">
        <f t="shared" si="0"/>
        <v>0.44776119402985076</v>
      </c>
    </row>
    <row r="30" spans="1:12" x14ac:dyDescent="0.35">
      <c r="A30" s="1" t="s">
        <v>443</v>
      </c>
      <c r="B30" s="1" t="s">
        <v>135</v>
      </c>
      <c r="C30" s="1">
        <v>1</v>
      </c>
      <c r="D30" s="1" t="s">
        <v>58</v>
      </c>
      <c r="E30" s="1">
        <v>21</v>
      </c>
      <c r="F30" s="1">
        <v>56</v>
      </c>
      <c r="G30" s="1">
        <v>25.74</v>
      </c>
      <c r="H30" s="1">
        <v>21.21</v>
      </c>
      <c r="I30" s="1" t="s">
        <v>76</v>
      </c>
      <c r="J30" s="1">
        <v>0.36199999999999999</v>
      </c>
      <c r="K30" s="1" t="s">
        <v>48</v>
      </c>
      <c r="L30" s="1">
        <f t="shared" si="0"/>
        <v>0.375</v>
      </c>
    </row>
    <row r="31" spans="1:12" x14ac:dyDescent="0.35">
      <c r="A31" s="1" t="s">
        <v>443</v>
      </c>
      <c r="B31" s="1" t="s">
        <v>150</v>
      </c>
      <c r="C31" s="1">
        <v>1</v>
      </c>
      <c r="D31" s="1" t="s">
        <v>58</v>
      </c>
      <c r="E31" s="1" t="s">
        <v>48</v>
      </c>
      <c r="F31" s="1" t="s">
        <v>48</v>
      </c>
      <c r="G31" s="1" t="s">
        <v>48</v>
      </c>
      <c r="H31" s="1">
        <v>31.59</v>
      </c>
      <c r="I31" s="1" t="s">
        <v>62</v>
      </c>
      <c r="J31" s="1">
        <v>0.73499999999999999</v>
      </c>
      <c r="K31" s="1" t="s">
        <v>48</v>
      </c>
      <c r="L31" s="1" t="s">
        <v>48</v>
      </c>
    </row>
    <row r="32" spans="1:12" x14ac:dyDescent="0.35">
      <c r="A32" s="1" t="s">
        <v>443</v>
      </c>
      <c r="B32" s="1" t="s">
        <v>151</v>
      </c>
      <c r="C32" s="1">
        <v>1</v>
      </c>
      <c r="D32" s="1" t="s">
        <v>58</v>
      </c>
      <c r="E32" s="1" t="s">
        <v>48</v>
      </c>
      <c r="F32" s="1" t="s">
        <v>48</v>
      </c>
      <c r="G32" s="1" t="s">
        <v>48</v>
      </c>
      <c r="H32" s="1">
        <v>31.45</v>
      </c>
      <c r="I32" s="1" t="s">
        <v>62</v>
      </c>
      <c r="J32" s="1">
        <v>0.622</v>
      </c>
      <c r="K32" s="1" t="s">
        <v>48</v>
      </c>
      <c r="L32" s="1" t="s">
        <v>48</v>
      </c>
    </row>
    <row r="33" spans="1:12" x14ac:dyDescent="0.35">
      <c r="A33" s="1" t="s">
        <v>443</v>
      </c>
      <c r="B33" s="1" t="s">
        <v>152</v>
      </c>
      <c r="C33" s="1">
        <v>1</v>
      </c>
      <c r="D33" s="1" t="s">
        <v>58</v>
      </c>
      <c r="E33" s="1">
        <v>23</v>
      </c>
      <c r="F33" s="1">
        <v>95</v>
      </c>
      <c r="G33" s="1">
        <v>24.59</v>
      </c>
      <c r="H33" s="1">
        <v>20.38</v>
      </c>
      <c r="I33" s="1" t="s">
        <v>76</v>
      </c>
      <c r="J33" s="1">
        <v>0.374</v>
      </c>
      <c r="K33" s="1" t="s">
        <v>48</v>
      </c>
      <c r="L33" s="1">
        <f t="shared" si="0"/>
        <v>0.24210526315789474</v>
      </c>
    </row>
    <row r="34" spans="1:12" x14ac:dyDescent="0.35">
      <c r="A34" s="1" t="s">
        <v>443</v>
      </c>
      <c r="B34" s="1" t="s">
        <v>153</v>
      </c>
      <c r="C34" s="1">
        <v>1</v>
      </c>
      <c r="D34" s="1" t="s">
        <v>58</v>
      </c>
      <c r="E34" s="1">
        <v>16</v>
      </c>
      <c r="F34" s="1">
        <v>54</v>
      </c>
      <c r="G34" s="1">
        <v>15.11</v>
      </c>
      <c r="H34" s="1">
        <v>22.17</v>
      </c>
      <c r="I34" s="1" t="s">
        <v>62</v>
      </c>
      <c r="J34" s="1">
        <v>0.65100000000000002</v>
      </c>
      <c r="K34" s="1" t="s">
        <v>48</v>
      </c>
      <c r="L34" s="1">
        <f t="shared" si="0"/>
        <v>0.29629629629629628</v>
      </c>
    </row>
    <row r="35" spans="1:12" x14ac:dyDescent="0.35">
      <c r="A35" s="1" t="s">
        <v>443</v>
      </c>
      <c r="B35" s="1" t="s">
        <v>154</v>
      </c>
      <c r="C35" s="1">
        <v>1</v>
      </c>
      <c r="D35" s="1" t="s">
        <v>59</v>
      </c>
      <c r="E35" s="1" t="s">
        <v>48</v>
      </c>
      <c r="F35" s="1" t="s">
        <v>48</v>
      </c>
      <c r="G35" s="1" t="s">
        <v>48</v>
      </c>
      <c r="H35" s="1">
        <v>9.68</v>
      </c>
      <c r="I35" s="1" t="s">
        <v>61</v>
      </c>
      <c r="J35" s="1" t="s">
        <v>48</v>
      </c>
      <c r="K35" s="1" t="s">
        <v>48</v>
      </c>
      <c r="L35" s="1" t="s">
        <v>48</v>
      </c>
    </row>
    <row r="36" spans="1:12" x14ac:dyDescent="0.35">
      <c r="A36" s="1" t="s">
        <v>443</v>
      </c>
      <c r="B36" s="1" t="s">
        <v>155</v>
      </c>
      <c r="C36" s="1">
        <v>1</v>
      </c>
      <c r="D36" s="1" t="s">
        <v>59</v>
      </c>
      <c r="E36" s="1" t="s">
        <v>48</v>
      </c>
      <c r="F36" s="1" t="s">
        <v>48</v>
      </c>
      <c r="G36" s="1" t="s">
        <v>48</v>
      </c>
      <c r="H36" s="1">
        <v>8.59</v>
      </c>
      <c r="I36" s="1" t="s">
        <v>76</v>
      </c>
      <c r="J36" s="1" t="s">
        <v>48</v>
      </c>
      <c r="K36" s="1" t="s">
        <v>48</v>
      </c>
      <c r="L36" s="1" t="s">
        <v>48</v>
      </c>
    </row>
    <row r="37" spans="1:12" x14ac:dyDescent="0.35">
      <c r="A37" s="1" t="s">
        <v>444</v>
      </c>
      <c r="B37" s="1" t="s">
        <v>85</v>
      </c>
      <c r="C37" s="1">
        <v>1</v>
      </c>
      <c r="D37" s="1" t="s">
        <v>58</v>
      </c>
      <c r="E37" s="6">
        <v>7</v>
      </c>
      <c r="F37" s="6">
        <v>43</v>
      </c>
      <c r="G37" s="1">
        <v>17.600000000000001</v>
      </c>
      <c r="H37" s="1">
        <v>33.200000000000003</v>
      </c>
      <c r="I37" s="1" t="s">
        <v>48</v>
      </c>
      <c r="J37" s="1" t="s">
        <v>48</v>
      </c>
      <c r="K37" s="1" t="s">
        <v>48</v>
      </c>
      <c r="L37" s="1">
        <f t="shared" ref="L37:L73" si="1">E37/F37</f>
        <v>0.16279069767441862</v>
      </c>
    </row>
    <row r="38" spans="1:12" x14ac:dyDescent="0.35">
      <c r="A38" s="1" t="s">
        <v>444</v>
      </c>
      <c r="B38" s="1" t="s">
        <v>86</v>
      </c>
      <c r="C38" s="1">
        <v>1</v>
      </c>
      <c r="D38" s="1" t="s">
        <v>58</v>
      </c>
      <c r="E38" s="6">
        <v>6</v>
      </c>
      <c r="F38" s="6">
        <v>46</v>
      </c>
      <c r="G38" s="1">
        <v>14.1</v>
      </c>
      <c r="H38" s="8">
        <v>27.9</v>
      </c>
      <c r="I38" s="1" t="s">
        <v>48</v>
      </c>
      <c r="J38" s="1" t="s">
        <v>48</v>
      </c>
      <c r="K38" s="1" t="s">
        <v>48</v>
      </c>
      <c r="L38" s="1">
        <f t="shared" si="1"/>
        <v>0.13043478260869565</v>
      </c>
    </row>
    <row r="39" spans="1:12" x14ac:dyDescent="0.35">
      <c r="A39" s="1" t="s">
        <v>444</v>
      </c>
      <c r="B39" s="1" t="s">
        <v>87</v>
      </c>
      <c r="C39" s="1">
        <v>1</v>
      </c>
      <c r="D39" s="1" t="s">
        <v>48</v>
      </c>
      <c r="E39" s="6">
        <v>55</v>
      </c>
      <c r="F39" s="6">
        <v>167</v>
      </c>
      <c r="G39" s="1">
        <v>2.97</v>
      </c>
      <c r="H39" s="8">
        <v>15.7</v>
      </c>
      <c r="I39" s="1" t="s">
        <v>48</v>
      </c>
      <c r="J39" s="1" t="s">
        <v>48</v>
      </c>
      <c r="K39" s="1" t="s">
        <v>48</v>
      </c>
      <c r="L39" s="1">
        <f t="shared" si="1"/>
        <v>0.32934131736526945</v>
      </c>
    </row>
    <row r="40" spans="1:12" x14ac:dyDescent="0.35">
      <c r="A40" s="1" t="s">
        <v>444</v>
      </c>
      <c r="B40" s="1" t="s">
        <v>88</v>
      </c>
      <c r="C40" s="1">
        <v>1</v>
      </c>
      <c r="D40" s="1" t="s">
        <v>58</v>
      </c>
      <c r="E40" s="6">
        <v>9</v>
      </c>
      <c r="F40" s="6">
        <v>20</v>
      </c>
      <c r="G40" s="1">
        <v>17.2</v>
      </c>
      <c r="H40" s="8">
        <v>34</v>
      </c>
      <c r="I40" s="1" t="s">
        <v>48</v>
      </c>
      <c r="J40" s="1" t="s">
        <v>48</v>
      </c>
      <c r="K40" s="1" t="s">
        <v>48</v>
      </c>
      <c r="L40" s="1">
        <f t="shared" si="1"/>
        <v>0.45</v>
      </c>
    </row>
    <row r="41" spans="1:12" x14ac:dyDescent="0.35">
      <c r="A41" s="1" t="s">
        <v>444</v>
      </c>
      <c r="B41" s="1" t="s">
        <v>89</v>
      </c>
      <c r="C41" s="1">
        <v>1</v>
      </c>
      <c r="D41" s="1" t="s">
        <v>58</v>
      </c>
      <c r="E41" s="6">
        <v>40</v>
      </c>
      <c r="F41" s="6">
        <v>143</v>
      </c>
      <c r="G41" s="1">
        <v>4.3600000000000003</v>
      </c>
      <c r="H41" s="8">
        <v>19.8</v>
      </c>
      <c r="I41" s="1" t="s">
        <v>48</v>
      </c>
      <c r="J41" s="1" t="s">
        <v>48</v>
      </c>
      <c r="K41" s="1" t="s">
        <v>48</v>
      </c>
      <c r="L41" s="1">
        <f t="shared" si="1"/>
        <v>0.27972027972027974</v>
      </c>
    </row>
    <row r="42" spans="1:12" x14ac:dyDescent="0.35">
      <c r="A42" s="1" t="s">
        <v>444</v>
      </c>
      <c r="B42" s="1" t="s">
        <v>90</v>
      </c>
      <c r="C42" s="1">
        <v>1</v>
      </c>
      <c r="D42" s="1" t="s">
        <v>59</v>
      </c>
      <c r="E42" s="6">
        <v>83</v>
      </c>
      <c r="F42" s="6">
        <v>123</v>
      </c>
      <c r="G42" s="1">
        <v>1.46</v>
      </c>
      <c r="H42" s="8">
        <v>7.6</v>
      </c>
      <c r="I42" s="1" t="s">
        <v>48</v>
      </c>
      <c r="J42" s="1" t="s">
        <v>48</v>
      </c>
      <c r="K42" s="1" t="s">
        <v>48</v>
      </c>
      <c r="L42" s="1">
        <f t="shared" si="1"/>
        <v>0.67479674796747968</v>
      </c>
    </row>
    <row r="43" spans="1:12" x14ac:dyDescent="0.35">
      <c r="A43" s="1" t="s">
        <v>444</v>
      </c>
      <c r="B43" s="1" t="s">
        <v>91</v>
      </c>
      <c r="C43" s="1">
        <v>1</v>
      </c>
      <c r="D43" s="1" t="s">
        <v>59</v>
      </c>
      <c r="E43" s="6">
        <v>29</v>
      </c>
      <c r="F43" s="6">
        <v>76</v>
      </c>
      <c r="G43" s="1">
        <v>3.77</v>
      </c>
      <c r="H43" s="8">
        <v>10.9</v>
      </c>
      <c r="I43" s="1" t="s">
        <v>48</v>
      </c>
      <c r="J43" s="1" t="s">
        <v>48</v>
      </c>
      <c r="K43" s="1" t="s">
        <v>48</v>
      </c>
      <c r="L43" s="1">
        <f t="shared" si="1"/>
        <v>0.38157894736842107</v>
      </c>
    </row>
    <row r="44" spans="1:12" x14ac:dyDescent="0.35">
      <c r="A44" s="1" t="s">
        <v>444</v>
      </c>
      <c r="B44" s="1" t="s">
        <v>92</v>
      </c>
      <c r="C44" s="1">
        <v>1</v>
      </c>
      <c r="D44" s="1" t="s">
        <v>48</v>
      </c>
      <c r="E44" s="6">
        <v>52</v>
      </c>
      <c r="F44" s="6">
        <v>138</v>
      </c>
      <c r="G44" s="1">
        <v>5.86</v>
      </c>
      <c r="H44" s="8">
        <v>17.100000000000001</v>
      </c>
      <c r="I44" s="1" t="s">
        <v>48</v>
      </c>
      <c r="J44" s="1" t="s">
        <v>48</v>
      </c>
      <c r="K44" s="1" t="s">
        <v>48</v>
      </c>
      <c r="L44" s="1">
        <f t="shared" si="1"/>
        <v>0.37681159420289856</v>
      </c>
    </row>
    <row r="45" spans="1:12" x14ac:dyDescent="0.35">
      <c r="A45" s="1" t="s">
        <v>444</v>
      </c>
      <c r="B45" s="1" t="s">
        <v>93</v>
      </c>
      <c r="C45" s="1">
        <v>1</v>
      </c>
      <c r="D45" s="1" t="s">
        <v>48</v>
      </c>
      <c r="E45" s="6">
        <v>102</v>
      </c>
      <c r="F45" s="6">
        <v>403</v>
      </c>
      <c r="G45" s="1">
        <v>3.04</v>
      </c>
      <c r="H45" s="8">
        <v>7</v>
      </c>
      <c r="I45" s="1" t="s">
        <v>48</v>
      </c>
      <c r="J45" s="1" t="s">
        <v>48</v>
      </c>
      <c r="K45" s="1" t="s">
        <v>48</v>
      </c>
      <c r="L45" s="1">
        <f t="shared" si="1"/>
        <v>0.25310173697270472</v>
      </c>
    </row>
    <row r="46" spans="1:12" x14ac:dyDescent="0.35">
      <c r="A46" s="1" t="s">
        <v>444</v>
      </c>
      <c r="B46" s="1" t="s">
        <v>94</v>
      </c>
      <c r="C46" s="1">
        <v>1</v>
      </c>
      <c r="D46" s="1" t="s">
        <v>59</v>
      </c>
      <c r="E46" s="6">
        <v>37</v>
      </c>
      <c r="F46" s="6">
        <v>107</v>
      </c>
      <c r="G46" s="1">
        <v>5.54</v>
      </c>
      <c r="H46" s="8">
        <v>13.8</v>
      </c>
      <c r="I46" s="1" t="s">
        <v>48</v>
      </c>
      <c r="J46" s="1" t="s">
        <v>48</v>
      </c>
      <c r="K46" s="1" t="s">
        <v>48</v>
      </c>
      <c r="L46" s="1">
        <f t="shared" si="1"/>
        <v>0.34579439252336447</v>
      </c>
    </row>
    <row r="47" spans="1:12" x14ac:dyDescent="0.35">
      <c r="A47" s="1" t="s">
        <v>444</v>
      </c>
      <c r="B47" s="1" t="s">
        <v>95</v>
      </c>
      <c r="C47" s="1">
        <v>1</v>
      </c>
      <c r="D47" s="1" t="s">
        <v>48</v>
      </c>
      <c r="E47" s="6">
        <v>73</v>
      </c>
      <c r="F47" s="6">
        <v>204</v>
      </c>
      <c r="G47" s="1">
        <v>4.08</v>
      </c>
      <c r="H47" s="8">
        <v>17.399999999999999</v>
      </c>
      <c r="I47" s="1" t="s">
        <v>48</v>
      </c>
      <c r="J47" s="1" t="s">
        <v>48</v>
      </c>
      <c r="K47" s="1" t="s">
        <v>48</v>
      </c>
      <c r="L47" s="1">
        <f t="shared" si="1"/>
        <v>0.35784313725490197</v>
      </c>
    </row>
    <row r="48" spans="1:12" x14ac:dyDescent="0.35">
      <c r="A48" s="1" t="s">
        <v>444</v>
      </c>
      <c r="B48" s="1" t="s">
        <v>96</v>
      </c>
      <c r="C48" s="1">
        <v>1</v>
      </c>
      <c r="D48" s="1" t="s">
        <v>58</v>
      </c>
      <c r="E48" s="6">
        <v>3</v>
      </c>
      <c r="F48" s="6">
        <v>99</v>
      </c>
      <c r="G48" s="1">
        <v>50.7</v>
      </c>
      <c r="H48" s="8">
        <v>36.299999999999997</v>
      </c>
      <c r="I48" s="1" t="s">
        <v>48</v>
      </c>
      <c r="J48" s="1" t="s">
        <v>48</v>
      </c>
      <c r="K48" s="1" t="s">
        <v>48</v>
      </c>
      <c r="L48" s="1">
        <f t="shared" si="1"/>
        <v>3.0303030303030304E-2</v>
      </c>
    </row>
    <row r="49" spans="1:12" x14ac:dyDescent="0.35">
      <c r="A49" s="1" t="s">
        <v>444</v>
      </c>
      <c r="B49" s="1" t="s">
        <v>97</v>
      </c>
      <c r="C49" s="1">
        <v>1</v>
      </c>
      <c r="D49" s="1" t="s">
        <v>59</v>
      </c>
      <c r="E49" s="6">
        <v>71</v>
      </c>
      <c r="F49" s="6">
        <v>121</v>
      </c>
      <c r="G49" s="1">
        <v>0.8</v>
      </c>
      <c r="H49" s="8">
        <v>7.4</v>
      </c>
      <c r="I49" s="1" t="s">
        <v>48</v>
      </c>
      <c r="J49" s="1" t="s">
        <v>48</v>
      </c>
      <c r="K49" s="1" t="s">
        <v>48</v>
      </c>
      <c r="L49" s="1">
        <f t="shared" si="1"/>
        <v>0.58677685950413228</v>
      </c>
    </row>
    <row r="50" spans="1:12" x14ac:dyDescent="0.35">
      <c r="A50" s="1" t="s">
        <v>444</v>
      </c>
      <c r="B50" s="1" t="s">
        <v>98</v>
      </c>
      <c r="C50" s="1">
        <v>1</v>
      </c>
      <c r="D50" s="1" t="s">
        <v>48</v>
      </c>
      <c r="E50" s="6">
        <v>6</v>
      </c>
      <c r="F50" s="6">
        <v>133</v>
      </c>
      <c r="G50" s="1">
        <v>7.25</v>
      </c>
      <c r="H50" s="8">
        <v>14.7</v>
      </c>
      <c r="I50" s="1" t="s">
        <v>48</v>
      </c>
      <c r="J50" s="1" t="s">
        <v>48</v>
      </c>
      <c r="K50" s="1" t="s">
        <v>48</v>
      </c>
      <c r="L50" s="1">
        <f t="shared" si="1"/>
        <v>4.5112781954887216E-2</v>
      </c>
    </row>
    <row r="51" spans="1:12" x14ac:dyDescent="0.35">
      <c r="A51" s="1" t="s">
        <v>444</v>
      </c>
      <c r="B51" s="1" t="s">
        <v>99</v>
      </c>
      <c r="C51" s="1">
        <v>1</v>
      </c>
      <c r="D51" s="1" t="s">
        <v>58</v>
      </c>
      <c r="E51" s="6">
        <v>16</v>
      </c>
      <c r="F51" s="6">
        <v>74</v>
      </c>
      <c r="G51" s="1">
        <v>4.29</v>
      </c>
      <c r="H51" s="8">
        <v>18.100000000000001</v>
      </c>
      <c r="I51" s="1" t="s">
        <v>48</v>
      </c>
      <c r="J51" s="1" t="s">
        <v>48</v>
      </c>
      <c r="K51" s="1" t="s">
        <v>48</v>
      </c>
      <c r="L51" s="1">
        <f t="shared" si="1"/>
        <v>0.21621621621621623</v>
      </c>
    </row>
    <row r="52" spans="1:12" x14ac:dyDescent="0.35">
      <c r="A52" s="1" t="s">
        <v>444</v>
      </c>
      <c r="B52" s="1" t="s">
        <v>100</v>
      </c>
      <c r="C52" s="1">
        <v>1</v>
      </c>
      <c r="D52" s="1" t="s">
        <v>59</v>
      </c>
      <c r="E52" s="6">
        <v>61</v>
      </c>
      <c r="F52" s="6">
        <v>136</v>
      </c>
      <c r="G52" s="1">
        <v>2.72</v>
      </c>
      <c r="H52" s="8">
        <v>13.4</v>
      </c>
      <c r="I52" s="1" t="s">
        <v>48</v>
      </c>
      <c r="J52" s="1" t="s">
        <v>48</v>
      </c>
      <c r="K52" s="1" t="s">
        <v>48</v>
      </c>
      <c r="L52" s="1">
        <f t="shared" si="1"/>
        <v>0.4485294117647059</v>
      </c>
    </row>
    <row r="53" spans="1:12" x14ac:dyDescent="0.35">
      <c r="A53" s="1" t="s">
        <v>444</v>
      </c>
      <c r="B53" s="1" t="s">
        <v>101</v>
      </c>
      <c r="C53" s="1">
        <v>1</v>
      </c>
      <c r="D53" s="1" t="s">
        <v>58</v>
      </c>
      <c r="E53" s="6">
        <v>52</v>
      </c>
      <c r="F53" s="6">
        <v>323</v>
      </c>
      <c r="G53" s="1">
        <v>3.95</v>
      </c>
      <c r="H53" s="8">
        <v>28.4</v>
      </c>
      <c r="I53" s="1" t="s">
        <v>48</v>
      </c>
      <c r="J53" s="1" t="s">
        <v>48</v>
      </c>
      <c r="K53" s="1" t="s">
        <v>48</v>
      </c>
      <c r="L53" s="1">
        <f t="shared" si="1"/>
        <v>0.1609907120743034</v>
      </c>
    </row>
    <row r="54" spans="1:12" x14ac:dyDescent="0.35">
      <c r="A54" s="1" t="s">
        <v>444</v>
      </c>
      <c r="B54" s="1" t="s">
        <v>102</v>
      </c>
      <c r="C54" s="1">
        <v>1</v>
      </c>
      <c r="D54" s="1" t="s">
        <v>58</v>
      </c>
      <c r="E54" s="6">
        <v>18</v>
      </c>
      <c r="F54" s="6">
        <v>143</v>
      </c>
      <c r="G54" s="1">
        <v>7.05</v>
      </c>
      <c r="H54" s="8">
        <v>28.3</v>
      </c>
      <c r="I54" s="1" t="s">
        <v>48</v>
      </c>
      <c r="J54" s="1" t="s">
        <v>48</v>
      </c>
      <c r="K54" s="1" t="s">
        <v>48</v>
      </c>
      <c r="L54" s="1">
        <f t="shared" si="1"/>
        <v>0.12587412587412589</v>
      </c>
    </row>
    <row r="55" spans="1:12" x14ac:dyDescent="0.35">
      <c r="A55" s="1" t="s">
        <v>444</v>
      </c>
      <c r="B55" s="1" t="s">
        <v>103</v>
      </c>
      <c r="C55" s="1">
        <v>1</v>
      </c>
      <c r="D55" s="1" t="s">
        <v>48</v>
      </c>
      <c r="E55" s="6">
        <v>50</v>
      </c>
      <c r="F55" s="6">
        <v>145</v>
      </c>
      <c r="G55" s="1">
        <v>4.3899999999999997</v>
      </c>
      <c r="H55" s="8">
        <v>14.8</v>
      </c>
      <c r="I55" s="1" t="s">
        <v>48</v>
      </c>
      <c r="J55" s="1" t="s">
        <v>48</v>
      </c>
      <c r="K55" s="1" t="s">
        <v>48</v>
      </c>
      <c r="L55" s="1">
        <f t="shared" si="1"/>
        <v>0.34482758620689657</v>
      </c>
    </row>
    <row r="56" spans="1:12" x14ac:dyDescent="0.35">
      <c r="A56" s="1" t="s">
        <v>444</v>
      </c>
      <c r="B56" s="1" t="s">
        <v>104</v>
      </c>
      <c r="C56" s="1">
        <v>1</v>
      </c>
      <c r="D56" s="1" t="s">
        <v>59</v>
      </c>
      <c r="E56" s="6">
        <v>54</v>
      </c>
      <c r="F56" s="6">
        <v>165</v>
      </c>
      <c r="G56" s="1">
        <v>2.16</v>
      </c>
      <c r="H56" s="8">
        <v>8.4</v>
      </c>
      <c r="I56" s="1" t="s">
        <v>48</v>
      </c>
      <c r="J56" s="1" t="s">
        <v>48</v>
      </c>
      <c r="K56" s="1" t="s">
        <v>48</v>
      </c>
      <c r="L56" s="1">
        <f t="shared" si="1"/>
        <v>0.32727272727272727</v>
      </c>
    </row>
    <row r="57" spans="1:12" x14ac:dyDescent="0.35">
      <c r="A57" s="1" t="s">
        <v>444</v>
      </c>
      <c r="B57" s="1" t="s">
        <v>105</v>
      </c>
      <c r="C57" s="1">
        <v>1</v>
      </c>
      <c r="D57" s="1" t="s">
        <v>58</v>
      </c>
      <c r="E57" s="6">
        <v>46</v>
      </c>
      <c r="F57" s="6">
        <v>142</v>
      </c>
      <c r="G57" s="1">
        <v>3.15</v>
      </c>
      <c r="H57" s="8">
        <v>23.8</v>
      </c>
      <c r="I57" s="1" t="s">
        <v>48</v>
      </c>
      <c r="J57" s="1" t="s">
        <v>48</v>
      </c>
      <c r="K57" s="1" t="s">
        <v>48</v>
      </c>
      <c r="L57" s="1">
        <f t="shared" si="1"/>
        <v>0.323943661971831</v>
      </c>
    </row>
    <row r="58" spans="1:12" x14ac:dyDescent="0.35">
      <c r="A58" s="1" t="s">
        <v>444</v>
      </c>
      <c r="B58" s="1" t="s">
        <v>106</v>
      </c>
      <c r="C58" s="1">
        <v>1</v>
      </c>
      <c r="D58" s="1" t="s">
        <v>58</v>
      </c>
      <c r="E58" s="6">
        <v>35</v>
      </c>
      <c r="F58" s="6">
        <v>135</v>
      </c>
      <c r="G58" s="1">
        <v>3.89</v>
      </c>
      <c r="H58" s="8">
        <v>19.5</v>
      </c>
      <c r="I58" s="1" t="s">
        <v>48</v>
      </c>
      <c r="J58" s="1" t="s">
        <v>48</v>
      </c>
      <c r="K58" s="1" t="s">
        <v>48</v>
      </c>
      <c r="L58" s="1">
        <f t="shared" si="1"/>
        <v>0.25925925925925924</v>
      </c>
    </row>
    <row r="59" spans="1:12" x14ac:dyDescent="0.35">
      <c r="A59" s="1" t="s">
        <v>444</v>
      </c>
      <c r="B59" s="1" t="s">
        <v>107</v>
      </c>
      <c r="C59" s="1">
        <v>1</v>
      </c>
      <c r="D59" s="1" t="s">
        <v>58</v>
      </c>
      <c r="E59" s="6">
        <v>90</v>
      </c>
      <c r="F59" s="6">
        <v>191</v>
      </c>
      <c r="G59" s="1">
        <v>2.4700000000000002</v>
      </c>
      <c r="H59" s="8">
        <v>20</v>
      </c>
      <c r="I59" s="1" t="s">
        <v>48</v>
      </c>
      <c r="J59" s="1" t="s">
        <v>48</v>
      </c>
      <c r="K59" s="1" t="s">
        <v>48</v>
      </c>
      <c r="L59" s="1">
        <f t="shared" si="1"/>
        <v>0.47120418848167539</v>
      </c>
    </row>
    <row r="60" spans="1:12" x14ac:dyDescent="0.35">
      <c r="A60" s="1" t="s">
        <v>444</v>
      </c>
      <c r="B60" s="1" t="s">
        <v>108</v>
      </c>
      <c r="C60" s="1">
        <v>1</v>
      </c>
      <c r="D60" s="1" t="s">
        <v>58</v>
      </c>
      <c r="E60" s="6">
        <v>21</v>
      </c>
      <c r="F60" s="6">
        <v>83</v>
      </c>
      <c r="G60" s="1">
        <v>6.1</v>
      </c>
      <c r="H60" s="8">
        <v>33.5</v>
      </c>
      <c r="I60" s="1" t="s">
        <v>48</v>
      </c>
      <c r="J60" s="1" t="s">
        <v>48</v>
      </c>
      <c r="K60" s="1" t="s">
        <v>48</v>
      </c>
      <c r="L60" s="1">
        <f t="shared" si="1"/>
        <v>0.25301204819277107</v>
      </c>
    </row>
    <row r="61" spans="1:12" x14ac:dyDescent="0.35">
      <c r="A61" s="1" t="s">
        <v>444</v>
      </c>
      <c r="B61" s="1" t="s">
        <v>109</v>
      </c>
      <c r="C61" s="1">
        <v>1</v>
      </c>
      <c r="D61" s="1" t="s">
        <v>58</v>
      </c>
      <c r="E61" s="6">
        <v>30</v>
      </c>
      <c r="F61" s="6">
        <v>185</v>
      </c>
      <c r="G61" s="1">
        <v>6.44</v>
      </c>
      <c r="H61" s="8">
        <v>17.399999999999999</v>
      </c>
      <c r="I61" s="1" t="s">
        <v>48</v>
      </c>
      <c r="J61" s="1" t="s">
        <v>48</v>
      </c>
      <c r="K61" s="1" t="s">
        <v>48</v>
      </c>
      <c r="L61" s="1">
        <f t="shared" si="1"/>
        <v>0.16216216216216217</v>
      </c>
    </row>
    <row r="62" spans="1:12" x14ac:dyDescent="0.35">
      <c r="A62" s="1" t="s">
        <v>444</v>
      </c>
      <c r="B62" s="1" t="s">
        <v>110</v>
      </c>
      <c r="C62" s="1">
        <v>1</v>
      </c>
      <c r="D62" s="1" t="s">
        <v>48</v>
      </c>
      <c r="E62" s="6">
        <v>111</v>
      </c>
      <c r="F62" s="6">
        <v>151</v>
      </c>
      <c r="G62" s="1">
        <v>0.35</v>
      </c>
      <c r="H62" s="8">
        <v>15.1</v>
      </c>
      <c r="I62" s="1" t="s">
        <v>48</v>
      </c>
      <c r="J62" s="1" t="s">
        <v>48</v>
      </c>
      <c r="K62" s="1" t="s">
        <v>48</v>
      </c>
      <c r="L62" s="1">
        <f t="shared" si="1"/>
        <v>0.73509933774834435</v>
      </c>
    </row>
    <row r="63" spans="1:12" x14ac:dyDescent="0.35">
      <c r="A63" s="1" t="s">
        <v>444</v>
      </c>
      <c r="B63" s="1" t="s">
        <v>111</v>
      </c>
      <c r="C63" s="1">
        <v>1</v>
      </c>
      <c r="D63" s="1" t="s">
        <v>58</v>
      </c>
      <c r="E63" s="6">
        <v>19</v>
      </c>
      <c r="F63" s="6">
        <v>63</v>
      </c>
      <c r="G63" s="1">
        <v>6.36</v>
      </c>
      <c r="H63" s="8">
        <v>25</v>
      </c>
      <c r="I63" s="1" t="s">
        <v>48</v>
      </c>
      <c r="J63" s="1" t="s">
        <v>48</v>
      </c>
      <c r="K63" s="1" t="s">
        <v>48</v>
      </c>
      <c r="L63" s="1">
        <f t="shared" si="1"/>
        <v>0.30158730158730157</v>
      </c>
    </row>
    <row r="64" spans="1:12" x14ac:dyDescent="0.35">
      <c r="A64" s="1" t="s">
        <v>444</v>
      </c>
      <c r="B64" s="1" t="s">
        <v>112</v>
      </c>
      <c r="C64" s="1">
        <v>1</v>
      </c>
      <c r="D64" s="1" t="s">
        <v>58</v>
      </c>
      <c r="E64" s="6">
        <v>28</v>
      </c>
      <c r="F64" s="6">
        <v>98</v>
      </c>
      <c r="G64" s="1">
        <v>13.6</v>
      </c>
      <c r="H64" s="8">
        <v>33</v>
      </c>
      <c r="I64" s="1" t="s">
        <v>48</v>
      </c>
      <c r="J64" s="1" t="s">
        <v>48</v>
      </c>
      <c r="K64" s="1" t="s">
        <v>48</v>
      </c>
      <c r="L64" s="1">
        <f t="shared" si="1"/>
        <v>0.2857142857142857</v>
      </c>
    </row>
    <row r="65" spans="1:12" x14ac:dyDescent="0.35">
      <c r="A65" s="1" t="s">
        <v>444</v>
      </c>
      <c r="B65" s="1" t="s">
        <v>113</v>
      </c>
      <c r="C65" s="1">
        <v>1</v>
      </c>
      <c r="D65" s="1" t="s">
        <v>58</v>
      </c>
      <c r="E65" s="6">
        <v>18</v>
      </c>
      <c r="F65" s="6">
        <v>47</v>
      </c>
      <c r="G65" s="1">
        <v>6.88</v>
      </c>
      <c r="H65" s="8">
        <v>23.7</v>
      </c>
      <c r="I65" s="1" t="s">
        <v>48</v>
      </c>
      <c r="J65" s="1" t="s">
        <v>48</v>
      </c>
      <c r="K65" s="1" t="s">
        <v>48</v>
      </c>
      <c r="L65" s="1">
        <f t="shared" si="1"/>
        <v>0.38297872340425532</v>
      </c>
    </row>
    <row r="66" spans="1:12" x14ac:dyDescent="0.35">
      <c r="A66" s="1" t="s">
        <v>444</v>
      </c>
      <c r="B66" s="9" t="s">
        <v>114</v>
      </c>
      <c r="C66" s="1">
        <v>1</v>
      </c>
      <c r="D66" s="1" t="s">
        <v>58</v>
      </c>
      <c r="E66" s="6">
        <v>30</v>
      </c>
      <c r="F66" s="6">
        <v>81</v>
      </c>
      <c r="G66" s="1">
        <v>6.95</v>
      </c>
      <c r="H66" s="8">
        <v>15.9</v>
      </c>
      <c r="I66" s="7" t="s">
        <v>82</v>
      </c>
      <c r="J66" s="1" t="s">
        <v>48</v>
      </c>
      <c r="K66" s="1" t="s">
        <v>48</v>
      </c>
      <c r="L66" s="1">
        <f t="shared" si="1"/>
        <v>0.37037037037037035</v>
      </c>
    </row>
    <row r="67" spans="1:12" x14ac:dyDescent="0.35">
      <c r="A67" s="1" t="s">
        <v>444</v>
      </c>
      <c r="B67" s="1" t="s">
        <v>115</v>
      </c>
      <c r="C67" s="1">
        <v>1</v>
      </c>
      <c r="D67" s="1" t="s">
        <v>59</v>
      </c>
      <c r="E67" s="6">
        <v>23</v>
      </c>
      <c r="F67" s="6">
        <v>95</v>
      </c>
      <c r="G67" s="1">
        <v>0.89</v>
      </c>
      <c r="H67" s="8">
        <v>13.3</v>
      </c>
      <c r="I67" s="1" t="s">
        <v>48</v>
      </c>
      <c r="J67" s="1" t="s">
        <v>48</v>
      </c>
      <c r="K67" s="1" t="s">
        <v>48</v>
      </c>
      <c r="L67" s="1">
        <f t="shared" si="1"/>
        <v>0.24210526315789474</v>
      </c>
    </row>
    <row r="68" spans="1:12" x14ac:dyDescent="0.35">
      <c r="A68" s="1" t="s">
        <v>444</v>
      </c>
      <c r="B68" s="1" t="s">
        <v>116</v>
      </c>
      <c r="C68" s="1">
        <v>1</v>
      </c>
      <c r="D68" s="1" t="s">
        <v>75</v>
      </c>
      <c r="E68" s="6">
        <v>23</v>
      </c>
      <c r="F68" s="6">
        <v>184</v>
      </c>
      <c r="G68" s="1">
        <v>2.66</v>
      </c>
      <c r="H68" s="8">
        <v>4.3</v>
      </c>
      <c r="I68" s="1" t="s">
        <v>48</v>
      </c>
      <c r="J68" s="1" t="s">
        <v>48</v>
      </c>
      <c r="K68" s="1" t="s">
        <v>48</v>
      </c>
      <c r="L68" s="1">
        <f t="shared" si="1"/>
        <v>0.125</v>
      </c>
    </row>
    <row r="69" spans="1:12" x14ac:dyDescent="0.35">
      <c r="A69" s="1" t="s">
        <v>444</v>
      </c>
      <c r="B69" s="1" t="s">
        <v>117</v>
      </c>
      <c r="C69" s="1">
        <v>1</v>
      </c>
      <c r="D69" s="1" t="s">
        <v>58</v>
      </c>
      <c r="E69" s="6">
        <v>7</v>
      </c>
      <c r="F69" s="6">
        <v>86</v>
      </c>
      <c r="G69" s="1">
        <v>12.2</v>
      </c>
      <c r="H69" s="8">
        <v>23.8</v>
      </c>
      <c r="I69" s="1" t="s">
        <v>48</v>
      </c>
      <c r="J69" s="1" t="s">
        <v>48</v>
      </c>
      <c r="K69" s="1" t="s">
        <v>48</v>
      </c>
      <c r="L69" s="1">
        <f t="shared" si="1"/>
        <v>8.1395348837209308E-2</v>
      </c>
    </row>
    <row r="70" spans="1:12" x14ac:dyDescent="0.35">
      <c r="A70" s="1" t="s">
        <v>444</v>
      </c>
      <c r="B70" s="1" t="s">
        <v>118</v>
      </c>
      <c r="C70" s="1">
        <v>1</v>
      </c>
      <c r="D70" s="1" t="s">
        <v>75</v>
      </c>
      <c r="E70" s="6">
        <v>48</v>
      </c>
      <c r="F70" s="6">
        <v>94</v>
      </c>
      <c r="G70" s="1">
        <v>0.73</v>
      </c>
      <c r="H70" s="8">
        <v>4.7</v>
      </c>
      <c r="I70" s="1" t="s">
        <v>48</v>
      </c>
      <c r="J70" s="1" t="s">
        <v>48</v>
      </c>
      <c r="K70" s="1" t="s">
        <v>48</v>
      </c>
      <c r="L70" s="1">
        <f t="shared" si="1"/>
        <v>0.51063829787234039</v>
      </c>
    </row>
    <row r="71" spans="1:12" x14ac:dyDescent="0.35">
      <c r="A71" s="1" t="s">
        <v>444</v>
      </c>
      <c r="B71" s="1" t="s">
        <v>119</v>
      </c>
      <c r="C71" s="1">
        <v>1</v>
      </c>
      <c r="D71" s="1" t="s">
        <v>59</v>
      </c>
      <c r="E71" s="6">
        <v>33</v>
      </c>
      <c r="F71" s="6">
        <v>86</v>
      </c>
      <c r="G71" s="1">
        <v>2.92</v>
      </c>
      <c r="H71" s="8">
        <v>9.3000000000000007</v>
      </c>
      <c r="I71" s="1" t="s">
        <v>48</v>
      </c>
      <c r="J71" s="1" t="s">
        <v>48</v>
      </c>
      <c r="K71" s="1" t="s">
        <v>48</v>
      </c>
      <c r="L71" s="1">
        <f t="shared" si="1"/>
        <v>0.38372093023255816</v>
      </c>
    </row>
    <row r="72" spans="1:12" x14ac:dyDescent="0.35">
      <c r="A72" s="1" t="s">
        <v>444</v>
      </c>
      <c r="B72" s="1" t="s">
        <v>120</v>
      </c>
      <c r="C72" s="1">
        <v>1</v>
      </c>
      <c r="D72" s="1" t="s">
        <v>75</v>
      </c>
      <c r="E72" s="6">
        <v>9</v>
      </c>
      <c r="F72" s="6">
        <v>106</v>
      </c>
      <c r="G72" s="1">
        <v>2.89</v>
      </c>
      <c r="H72" s="8">
        <v>4.5999999999999996</v>
      </c>
      <c r="I72" s="1" t="s">
        <v>48</v>
      </c>
      <c r="J72" s="1" t="s">
        <v>48</v>
      </c>
      <c r="K72" s="1" t="s">
        <v>48</v>
      </c>
      <c r="L72" s="1">
        <f t="shared" si="1"/>
        <v>8.4905660377358486E-2</v>
      </c>
    </row>
    <row r="73" spans="1:12" x14ac:dyDescent="0.35">
      <c r="A73" s="1" t="s">
        <v>444</v>
      </c>
      <c r="B73" s="1" t="s">
        <v>121</v>
      </c>
      <c r="C73" s="1">
        <v>1</v>
      </c>
      <c r="D73" s="1" t="s">
        <v>59</v>
      </c>
      <c r="E73" s="6">
        <v>9</v>
      </c>
      <c r="F73" s="6">
        <v>73</v>
      </c>
      <c r="G73" s="1">
        <v>4.2300000000000004</v>
      </c>
      <c r="H73" s="8">
        <v>6.7</v>
      </c>
      <c r="I73" s="1" t="s">
        <v>48</v>
      </c>
      <c r="J73" s="1" t="s">
        <v>48</v>
      </c>
      <c r="K73" s="1" t="s">
        <v>48</v>
      </c>
      <c r="L73" s="1">
        <f t="shared" si="1"/>
        <v>0.12328767123287671</v>
      </c>
    </row>
    <row r="74" spans="1:12" x14ac:dyDescent="0.35">
      <c r="A74" s="1" t="s">
        <v>445</v>
      </c>
      <c r="B74" s="1" t="s">
        <v>186</v>
      </c>
      <c r="C74" s="1">
        <v>10</v>
      </c>
      <c r="D74" s="1" t="s">
        <v>58</v>
      </c>
      <c r="E74" s="1">
        <v>5</v>
      </c>
      <c r="F74" s="1">
        <v>13</v>
      </c>
      <c r="G74" s="1">
        <v>28</v>
      </c>
      <c r="H74" s="1">
        <v>40</v>
      </c>
      <c r="I74" s="1" t="s">
        <v>61</v>
      </c>
      <c r="J74" s="1">
        <v>0.73136363636363599</v>
      </c>
      <c r="K74" s="1">
        <v>180</v>
      </c>
      <c r="L74" s="1">
        <f t="shared" si="0"/>
        <v>0.38461538461538464</v>
      </c>
    </row>
    <row r="75" spans="1:12" x14ac:dyDescent="0.35">
      <c r="A75" s="1" t="s">
        <v>445</v>
      </c>
      <c r="B75" s="1" t="s">
        <v>156</v>
      </c>
      <c r="C75" s="1">
        <v>10</v>
      </c>
      <c r="D75" s="1" t="s">
        <v>58</v>
      </c>
      <c r="E75" s="1">
        <v>3</v>
      </c>
      <c r="F75" s="1">
        <v>13</v>
      </c>
      <c r="G75" s="1">
        <v>55</v>
      </c>
      <c r="H75" s="1">
        <v>50</v>
      </c>
      <c r="I75" s="1" t="s">
        <v>61</v>
      </c>
      <c r="J75" s="1">
        <v>0.77700000000000002</v>
      </c>
      <c r="K75" s="1">
        <v>300</v>
      </c>
      <c r="L75" s="1">
        <f t="shared" si="0"/>
        <v>0.23076923076923078</v>
      </c>
    </row>
    <row r="76" spans="1:12" x14ac:dyDescent="0.35">
      <c r="A76" s="1" t="s">
        <v>445</v>
      </c>
      <c r="B76" s="1" t="s">
        <v>157</v>
      </c>
      <c r="C76" s="1">
        <v>10</v>
      </c>
      <c r="D76" s="1" t="s">
        <v>58</v>
      </c>
      <c r="E76" s="1">
        <v>15</v>
      </c>
      <c r="F76" s="1">
        <v>63</v>
      </c>
      <c r="G76" s="1">
        <v>74</v>
      </c>
      <c r="H76" s="1">
        <v>60</v>
      </c>
      <c r="I76" s="1" t="s">
        <v>61</v>
      </c>
      <c r="J76" s="1">
        <v>0.72489999999999999</v>
      </c>
      <c r="K76" s="1">
        <v>300</v>
      </c>
      <c r="L76" s="1">
        <f t="shared" si="0"/>
        <v>0.23809523809523808</v>
      </c>
    </row>
    <row r="77" spans="1:12" x14ac:dyDescent="0.35">
      <c r="A77" s="1" t="s">
        <v>445</v>
      </c>
      <c r="B77" s="1" t="s">
        <v>158</v>
      </c>
      <c r="C77" s="1">
        <v>10</v>
      </c>
      <c r="D77" s="1" t="s">
        <v>58</v>
      </c>
      <c r="E77" s="1">
        <v>9</v>
      </c>
      <c r="F77" s="1">
        <v>10</v>
      </c>
      <c r="G77" s="1">
        <v>10</v>
      </c>
      <c r="H77" s="1">
        <v>30</v>
      </c>
      <c r="I77" s="1" t="s">
        <v>61</v>
      </c>
      <c r="J77" s="1">
        <v>0.60850000000000004</v>
      </c>
      <c r="K77" s="1">
        <v>120</v>
      </c>
      <c r="L77" s="1">
        <f t="shared" si="0"/>
        <v>0.9</v>
      </c>
    </row>
    <row r="78" spans="1:12" x14ac:dyDescent="0.35">
      <c r="A78" s="1" t="s">
        <v>445</v>
      </c>
      <c r="B78" s="1" t="s">
        <v>159</v>
      </c>
      <c r="C78" s="1">
        <v>10</v>
      </c>
      <c r="D78" s="1" t="s">
        <v>187</v>
      </c>
      <c r="E78" s="1">
        <v>47</v>
      </c>
      <c r="F78" s="1">
        <v>52</v>
      </c>
      <c r="G78" s="1">
        <v>10</v>
      </c>
      <c r="H78" s="1" t="s">
        <v>48</v>
      </c>
      <c r="I78" s="1" t="s">
        <v>62</v>
      </c>
      <c r="J78" s="1">
        <v>0.61051913580246897</v>
      </c>
      <c r="K78" s="1">
        <v>60</v>
      </c>
      <c r="L78" s="1">
        <f t="shared" si="0"/>
        <v>0.90384615384615385</v>
      </c>
    </row>
    <row r="79" spans="1:12" x14ac:dyDescent="0.35">
      <c r="A79" s="1" t="s">
        <v>445</v>
      </c>
      <c r="B79" s="1" t="s">
        <v>160</v>
      </c>
      <c r="C79" s="1">
        <v>10</v>
      </c>
      <c r="D79" s="1" t="s">
        <v>58</v>
      </c>
      <c r="E79" s="1">
        <v>14</v>
      </c>
      <c r="F79" s="1">
        <v>27</v>
      </c>
      <c r="G79" s="1">
        <v>33</v>
      </c>
      <c r="H79" s="1">
        <v>30</v>
      </c>
      <c r="I79" s="1" t="s">
        <v>62</v>
      </c>
      <c r="J79" s="1">
        <v>0.63049999999999995</v>
      </c>
      <c r="K79" s="1">
        <v>100</v>
      </c>
      <c r="L79" s="1">
        <f t="shared" si="0"/>
        <v>0.51851851851851849</v>
      </c>
    </row>
    <row r="80" spans="1:12" x14ac:dyDescent="0.35">
      <c r="A80" s="1" t="s">
        <v>445</v>
      </c>
      <c r="B80" s="1" t="s">
        <v>161</v>
      </c>
      <c r="C80" s="1">
        <v>10</v>
      </c>
      <c r="D80" s="1" t="s">
        <v>58</v>
      </c>
      <c r="E80" s="1">
        <v>23</v>
      </c>
      <c r="F80" s="1">
        <v>42</v>
      </c>
      <c r="G80" s="1">
        <v>35</v>
      </c>
      <c r="H80" s="1">
        <v>40</v>
      </c>
      <c r="I80" s="1" t="s">
        <v>62</v>
      </c>
      <c r="J80" s="1">
        <v>0.71120000000000005</v>
      </c>
      <c r="K80" s="1">
        <v>100</v>
      </c>
      <c r="L80" s="1">
        <f t="shared" si="0"/>
        <v>0.54761904761904767</v>
      </c>
    </row>
    <row r="81" spans="1:12" x14ac:dyDescent="0.35">
      <c r="A81" s="1" t="s">
        <v>445</v>
      </c>
      <c r="B81" s="1" t="s">
        <v>162</v>
      </c>
      <c r="C81" s="1">
        <v>10</v>
      </c>
      <c r="D81" s="1" t="s">
        <v>58</v>
      </c>
      <c r="E81" s="1">
        <v>14</v>
      </c>
      <c r="F81" s="1">
        <v>15</v>
      </c>
      <c r="G81" s="1">
        <v>10</v>
      </c>
      <c r="H81" s="1">
        <v>50</v>
      </c>
      <c r="I81" s="1" t="s">
        <v>82</v>
      </c>
      <c r="J81" s="1">
        <v>0.71020000000000005</v>
      </c>
      <c r="K81" s="1">
        <v>200</v>
      </c>
      <c r="L81" s="1">
        <f t="shared" si="0"/>
        <v>0.93333333333333335</v>
      </c>
    </row>
    <row r="82" spans="1:12" x14ac:dyDescent="0.35">
      <c r="A82" s="1" t="s">
        <v>445</v>
      </c>
      <c r="B82" s="1" t="s">
        <v>163</v>
      </c>
      <c r="C82" s="1">
        <v>10</v>
      </c>
      <c r="D82" s="1" t="s">
        <v>58</v>
      </c>
      <c r="E82" s="1">
        <v>10</v>
      </c>
      <c r="F82" s="1">
        <v>62</v>
      </c>
      <c r="G82" s="1">
        <v>66</v>
      </c>
      <c r="H82" s="1">
        <v>50</v>
      </c>
      <c r="I82" s="1" t="s">
        <v>61</v>
      </c>
      <c r="J82" s="1">
        <v>0.48259999999999997</v>
      </c>
      <c r="K82" s="1">
        <v>150</v>
      </c>
      <c r="L82" s="1">
        <f t="shared" si="0"/>
        <v>0.16129032258064516</v>
      </c>
    </row>
    <row r="83" spans="1:12" x14ac:dyDescent="0.35">
      <c r="A83" s="1" t="s">
        <v>445</v>
      </c>
      <c r="B83" s="1" t="s">
        <v>164</v>
      </c>
      <c r="C83" s="1">
        <v>10</v>
      </c>
      <c r="D83" s="1" t="s">
        <v>58</v>
      </c>
      <c r="E83" s="1">
        <v>14</v>
      </c>
      <c r="F83" s="1">
        <v>50</v>
      </c>
      <c r="G83" s="1">
        <v>74</v>
      </c>
      <c r="H83" s="1">
        <v>60</v>
      </c>
      <c r="I83" s="1" t="s">
        <v>61</v>
      </c>
      <c r="J83" s="1">
        <v>0.57399999999999995</v>
      </c>
      <c r="K83" s="1">
        <v>300</v>
      </c>
      <c r="L83" s="1">
        <f t="shared" si="0"/>
        <v>0.28000000000000003</v>
      </c>
    </row>
    <row r="84" spans="1:12" x14ac:dyDescent="0.35">
      <c r="A84" s="1" t="s">
        <v>445</v>
      </c>
      <c r="B84" s="1" t="s">
        <v>165</v>
      </c>
      <c r="C84" s="1">
        <v>10</v>
      </c>
      <c r="D84" s="1" t="s">
        <v>58</v>
      </c>
      <c r="E84" s="1">
        <v>164</v>
      </c>
      <c r="F84" s="1">
        <v>366</v>
      </c>
      <c r="G84" s="1">
        <v>57</v>
      </c>
      <c r="H84" s="1">
        <v>60</v>
      </c>
      <c r="I84" s="1" t="s">
        <v>61</v>
      </c>
      <c r="J84" s="1">
        <v>0.57150000000000001</v>
      </c>
      <c r="K84" s="1">
        <v>200</v>
      </c>
      <c r="L84" s="1">
        <f t="shared" si="0"/>
        <v>0.44808743169398907</v>
      </c>
    </row>
    <row r="85" spans="1:12" x14ac:dyDescent="0.35">
      <c r="A85" s="1" t="s">
        <v>445</v>
      </c>
      <c r="B85" s="1" t="s">
        <v>166</v>
      </c>
      <c r="C85" s="1">
        <v>10</v>
      </c>
      <c r="D85" s="1" t="s">
        <v>58</v>
      </c>
      <c r="E85" s="1">
        <v>61</v>
      </c>
      <c r="F85" s="1">
        <v>93</v>
      </c>
      <c r="G85" s="1">
        <v>30</v>
      </c>
      <c r="H85" s="1">
        <v>40</v>
      </c>
      <c r="I85" s="1" t="s">
        <v>62</v>
      </c>
      <c r="J85" s="1">
        <v>0.63845454545454505</v>
      </c>
      <c r="K85" s="1">
        <v>150</v>
      </c>
      <c r="L85" s="1">
        <f t="shared" si="0"/>
        <v>0.65591397849462363</v>
      </c>
    </row>
    <row r="86" spans="1:12" x14ac:dyDescent="0.35">
      <c r="A86" s="1" t="s">
        <v>445</v>
      </c>
      <c r="B86" s="1" t="s">
        <v>167</v>
      </c>
      <c r="C86" s="1">
        <v>10</v>
      </c>
      <c r="D86" s="1" t="s">
        <v>58</v>
      </c>
      <c r="E86" s="1">
        <v>183</v>
      </c>
      <c r="F86" s="1">
        <v>305</v>
      </c>
      <c r="G86" s="1">
        <v>53</v>
      </c>
      <c r="H86" s="1">
        <v>40</v>
      </c>
      <c r="I86" s="1" t="s">
        <v>82</v>
      </c>
      <c r="J86" s="1">
        <v>0.87260000000000004</v>
      </c>
      <c r="K86" s="1">
        <v>190</v>
      </c>
      <c r="L86" s="1">
        <f t="shared" si="0"/>
        <v>0.6</v>
      </c>
    </row>
    <row r="87" spans="1:12" x14ac:dyDescent="0.35">
      <c r="A87" s="1" t="s">
        <v>445</v>
      </c>
      <c r="B87" s="1" t="s">
        <v>168</v>
      </c>
      <c r="C87" s="1">
        <v>10</v>
      </c>
      <c r="D87" s="1" t="s">
        <v>58</v>
      </c>
      <c r="E87" s="1">
        <v>9</v>
      </c>
      <c r="F87" s="1">
        <v>36</v>
      </c>
      <c r="G87" s="1">
        <v>48</v>
      </c>
      <c r="H87" s="1">
        <v>45</v>
      </c>
      <c r="I87" s="1" t="s">
        <v>61</v>
      </c>
      <c r="J87" s="1">
        <v>0.49063636363636398</v>
      </c>
      <c r="K87" s="1">
        <v>120</v>
      </c>
      <c r="L87" s="1">
        <f t="shared" si="0"/>
        <v>0.25</v>
      </c>
    </row>
    <row r="88" spans="1:12" x14ac:dyDescent="0.35">
      <c r="A88" s="1" t="s">
        <v>445</v>
      </c>
      <c r="B88" s="1" t="s">
        <v>169</v>
      </c>
      <c r="C88" s="1">
        <v>10</v>
      </c>
      <c r="D88" s="1" t="s">
        <v>58</v>
      </c>
      <c r="E88" s="1">
        <v>21</v>
      </c>
      <c r="F88" s="1">
        <v>44</v>
      </c>
      <c r="G88" s="1">
        <v>38</v>
      </c>
      <c r="H88" s="1">
        <v>40</v>
      </c>
      <c r="I88" s="1" t="s">
        <v>62</v>
      </c>
      <c r="J88" s="1">
        <v>0.52700000000000002</v>
      </c>
      <c r="K88" s="1">
        <v>190</v>
      </c>
      <c r="L88" s="1">
        <f t="shared" si="0"/>
        <v>0.47727272727272729</v>
      </c>
    </row>
    <row r="89" spans="1:12" x14ac:dyDescent="0.35">
      <c r="A89" s="1" t="s">
        <v>445</v>
      </c>
      <c r="B89" s="1" t="s">
        <v>170</v>
      </c>
      <c r="C89" s="1">
        <v>10</v>
      </c>
      <c r="D89" s="1" t="s">
        <v>58</v>
      </c>
      <c r="E89" s="1">
        <v>262</v>
      </c>
      <c r="F89" s="1">
        <v>410</v>
      </c>
      <c r="G89" s="1">
        <v>33</v>
      </c>
      <c r="H89" s="1">
        <v>55</v>
      </c>
      <c r="I89" s="1" t="s">
        <v>82</v>
      </c>
      <c r="J89" s="1">
        <v>0.89690000000000003</v>
      </c>
      <c r="K89" s="1">
        <v>180</v>
      </c>
      <c r="L89" s="1">
        <f t="shared" si="0"/>
        <v>0.63902439024390245</v>
      </c>
    </row>
    <row r="90" spans="1:12" x14ac:dyDescent="0.35">
      <c r="A90" s="1" t="s">
        <v>445</v>
      </c>
      <c r="B90" s="1" t="s">
        <v>171</v>
      </c>
      <c r="C90" s="1">
        <v>10</v>
      </c>
      <c r="D90" s="1" t="s">
        <v>58</v>
      </c>
      <c r="E90" s="1">
        <v>3</v>
      </c>
      <c r="F90" s="1">
        <v>30</v>
      </c>
      <c r="G90" s="1">
        <v>91</v>
      </c>
      <c r="H90" s="1">
        <v>45</v>
      </c>
      <c r="I90" s="1" t="s">
        <v>61</v>
      </c>
      <c r="J90" s="1">
        <v>0.45484210526315799</v>
      </c>
      <c r="K90" s="1">
        <v>150</v>
      </c>
      <c r="L90" s="1">
        <f t="shared" si="0"/>
        <v>0.1</v>
      </c>
    </row>
    <row r="91" spans="1:12" x14ac:dyDescent="0.35">
      <c r="A91" s="1" t="s">
        <v>445</v>
      </c>
      <c r="B91" s="1" t="s">
        <v>172</v>
      </c>
      <c r="C91" s="1">
        <v>10</v>
      </c>
      <c r="D91" s="1" t="s">
        <v>58</v>
      </c>
      <c r="E91" s="1">
        <v>154</v>
      </c>
      <c r="F91" s="1">
        <v>174</v>
      </c>
      <c r="G91" s="1">
        <v>17</v>
      </c>
      <c r="H91" s="1">
        <v>35</v>
      </c>
      <c r="I91" s="1" t="s">
        <v>61</v>
      </c>
      <c r="J91" s="1">
        <v>0.56445833333333295</v>
      </c>
      <c r="K91" s="1">
        <v>80</v>
      </c>
      <c r="L91" s="1">
        <f t="shared" si="0"/>
        <v>0.88505747126436785</v>
      </c>
    </row>
    <row r="92" spans="1:12" x14ac:dyDescent="0.35">
      <c r="A92" s="1" t="s">
        <v>445</v>
      </c>
      <c r="B92" s="1" t="s">
        <v>173</v>
      </c>
      <c r="C92" s="1">
        <v>10</v>
      </c>
      <c r="D92" s="1" t="s">
        <v>58</v>
      </c>
      <c r="E92" s="1">
        <v>85</v>
      </c>
      <c r="F92" s="1">
        <v>103</v>
      </c>
      <c r="G92" s="1">
        <v>23</v>
      </c>
      <c r="H92" s="1">
        <v>55</v>
      </c>
      <c r="I92" s="1" t="s">
        <v>82</v>
      </c>
      <c r="J92" s="1">
        <v>0.57545833333333296</v>
      </c>
      <c r="K92" s="1">
        <v>150</v>
      </c>
      <c r="L92" s="1">
        <f t="shared" si="0"/>
        <v>0.82524271844660191</v>
      </c>
    </row>
    <row r="93" spans="1:12" x14ac:dyDescent="0.35">
      <c r="A93" s="1" t="s">
        <v>445</v>
      </c>
      <c r="B93" s="1" t="s">
        <v>174</v>
      </c>
      <c r="C93" s="1">
        <v>10</v>
      </c>
      <c r="D93" s="1" t="s">
        <v>58</v>
      </c>
      <c r="E93" s="1">
        <v>64</v>
      </c>
      <c r="F93" s="1">
        <v>90</v>
      </c>
      <c r="G93" s="1">
        <v>32</v>
      </c>
      <c r="H93" s="1">
        <v>30</v>
      </c>
      <c r="I93" s="1" t="s">
        <v>82</v>
      </c>
      <c r="J93" s="1">
        <v>0.76100000000000001</v>
      </c>
      <c r="K93" s="1">
        <v>100</v>
      </c>
      <c r="L93" s="1">
        <f t="shared" si="0"/>
        <v>0.71111111111111114</v>
      </c>
    </row>
    <row r="94" spans="1:12" x14ac:dyDescent="0.35">
      <c r="A94" s="1" t="s">
        <v>445</v>
      </c>
      <c r="B94" s="1" t="s">
        <v>175</v>
      </c>
      <c r="C94" s="1">
        <v>10</v>
      </c>
      <c r="D94" s="1" t="s">
        <v>58</v>
      </c>
      <c r="E94" s="1">
        <v>17</v>
      </c>
      <c r="F94" s="1">
        <v>21</v>
      </c>
      <c r="G94" s="1">
        <v>43</v>
      </c>
      <c r="H94" s="1">
        <v>40</v>
      </c>
      <c r="I94" s="1" t="s">
        <v>82</v>
      </c>
      <c r="J94" s="1">
        <v>0.67609090909090896</v>
      </c>
      <c r="K94" s="1">
        <v>120</v>
      </c>
      <c r="L94" s="1">
        <f t="shared" si="0"/>
        <v>0.80952380952380953</v>
      </c>
    </row>
    <row r="95" spans="1:12" x14ac:dyDescent="0.35">
      <c r="A95" s="1" t="s">
        <v>445</v>
      </c>
      <c r="B95" s="1" t="s">
        <v>176</v>
      </c>
      <c r="C95" s="1">
        <v>10</v>
      </c>
      <c r="D95" s="1" t="s">
        <v>58</v>
      </c>
      <c r="E95" s="1">
        <v>292</v>
      </c>
      <c r="F95" s="1">
        <v>327</v>
      </c>
      <c r="G95" s="1">
        <v>30</v>
      </c>
      <c r="H95" s="1">
        <v>40</v>
      </c>
      <c r="I95" s="1" t="s">
        <v>82</v>
      </c>
      <c r="J95" s="1">
        <v>0.63924999999999998</v>
      </c>
      <c r="K95" s="1">
        <v>100</v>
      </c>
      <c r="L95" s="1">
        <f t="shared" si="0"/>
        <v>0.89296636085626913</v>
      </c>
    </row>
    <row r="96" spans="1:12" x14ac:dyDescent="0.35">
      <c r="A96" s="1" t="s">
        <v>445</v>
      </c>
      <c r="B96" s="1" t="s">
        <v>177</v>
      </c>
      <c r="C96" s="1">
        <v>10</v>
      </c>
      <c r="D96" s="1" t="s">
        <v>58</v>
      </c>
      <c r="E96" s="1">
        <v>16</v>
      </c>
      <c r="F96" s="1">
        <v>19</v>
      </c>
      <c r="G96" s="1">
        <v>31</v>
      </c>
      <c r="H96" s="1">
        <v>30</v>
      </c>
      <c r="I96" s="1" t="s">
        <v>61</v>
      </c>
      <c r="J96" s="1">
        <v>0.67649999999999999</v>
      </c>
      <c r="K96" s="1">
        <v>150</v>
      </c>
      <c r="L96" s="1">
        <f t="shared" si="0"/>
        <v>0.84210526315789469</v>
      </c>
    </row>
    <row r="97" spans="1:12" x14ac:dyDescent="0.35">
      <c r="A97" s="1" t="s">
        <v>445</v>
      </c>
      <c r="B97" s="1" t="s">
        <v>178</v>
      </c>
      <c r="C97" s="1">
        <v>10</v>
      </c>
      <c r="D97" s="1" t="s">
        <v>58</v>
      </c>
      <c r="E97" s="1">
        <v>26</v>
      </c>
      <c r="F97" s="1">
        <v>52</v>
      </c>
      <c r="G97" s="1">
        <v>39</v>
      </c>
      <c r="H97" s="1">
        <v>40</v>
      </c>
      <c r="I97" s="1" t="s">
        <v>61</v>
      </c>
      <c r="J97" s="1">
        <v>0.44174999999999998</v>
      </c>
      <c r="K97" s="1">
        <v>100</v>
      </c>
      <c r="L97" s="1">
        <f t="shared" si="0"/>
        <v>0.5</v>
      </c>
    </row>
    <row r="98" spans="1:12" x14ac:dyDescent="0.35">
      <c r="A98" s="1" t="s">
        <v>445</v>
      </c>
      <c r="B98" s="1" t="s">
        <v>179</v>
      </c>
      <c r="C98" s="1">
        <v>10</v>
      </c>
      <c r="D98" s="1" t="s">
        <v>58</v>
      </c>
      <c r="E98" s="1">
        <v>26</v>
      </c>
      <c r="F98" s="1">
        <v>85</v>
      </c>
      <c r="G98" s="1">
        <v>51</v>
      </c>
      <c r="H98" s="1">
        <v>50</v>
      </c>
      <c r="I98" s="1" t="s">
        <v>61</v>
      </c>
      <c r="J98" s="1">
        <v>0.65778571428571397</v>
      </c>
      <c r="K98" s="1">
        <v>150</v>
      </c>
      <c r="L98" s="1">
        <f t="shared" si="0"/>
        <v>0.30588235294117649</v>
      </c>
    </row>
    <row r="99" spans="1:12" x14ac:dyDescent="0.35">
      <c r="A99" s="1" t="s">
        <v>445</v>
      </c>
      <c r="B99" s="1" t="s">
        <v>180</v>
      </c>
      <c r="C99" s="1">
        <v>10</v>
      </c>
      <c r="D99" s="1" t="s">
        <v>58</v>
      </c>
      <c r="E99" s="1">
        <v>16</v>
      </c>
      <c r="F99" s="1">
        <v>18</v>
      </c>
      <c r="G99" s="1">
        <v>27</v>
      </c>
      <c r="H99" s="1">
        <v>35</v>
      </c>
      <c r="I99" s="1" t="s">
        <v>61</v>
      </c>
      <c r="J99" s="1">
        <v>0.40889999999999999</v>
      </c>
      <c r="K99" s="1">
        <v>150</v>
      </c>
      <c r="L99" s="1">
        <f t="shared" si="0"/>
        <v>0.88888888888888884</v>
      </c>
    </row>
    <row r="100" spans="1:12" x14ac:dyDescent="0.35">
      <c r="A100" s="1" t="s">
        <v>445</v>
      </c>
      <c r="B100" s="1" t="s">
        <v>181</v>
      </c>
      <c r="C100" s="1">
        <v>10</v>
      </c>
      <c r="D100" s="1" t="s">
        <v>58</v>
      </c>
      <c r="E100" s="1">
        <v>16</v>
      </c>
      <c r="F100" s="1">
        <v>18</v>
      </c>
      <c r="G100" s="1">
        <v>43</v>
      </c>
      <c r="H100" s="1">
        <v>40</v>
      </c>
      <c r="I100" s="1" t="s">
        <v>82</v>
      </c>
      <c r="J100" s="1">
        <v>0.21060000000000001</v>
      </c>
      <c r="K100" s="1">
        <v>150</v>
      </c>
      <c r="L100" s="1">
        <f t="shared" si="0"/>
        <v>0.88888888888888884</v>
      </c>
    </row>
    <row r="101" spans="1:12" x14ac:dyDescent="0.35">
      <c r="A101" s="1" t="s">
        <v>445</v>
      </c>
      <c r="B101" s="1" t="s">
        <v>182</v>
      </c>
      <c r="C101" s="1">
        <v>10</v>
      </c>
      <c r="D101" s="1" t="s">
        <v>58</v>
      </c>
      <c r="E101" s="1">
        <v>21</v>
      </c>
      <c r="F101" s="1">
        <v>29</v>
      </c>
      <c r="G101" s="1">
        <v>18</v>
      </c>
      <c r="H101" s="1">
        <v>35</v>
      </c>
      <c r="I101" s="1" t="s">
        <v>62</v>
      </c>
      <c r="J101" s="1">
        <v>0.79652941176470604</v>
      </c>
      <c r="K101" s="1">
        <v>100</v>
      </c>
      <c r="L101" s="1">
        <f t="shared" si="0"/>
        <v>0.72413793103448276</v>
      </c>
    </row>
    <row r="102" spans="1:12" x14ac:dyDescent="0.35">
      <c r="A102" s="1" t="s">
        <v>445</v>
      </c>
      <c r="B102" s="1" t="s">
        <v>183</v>
      </c>
      <c r="C102" s="1">
        <v>10</v>
      </c>
      <c r="D102" s="1" t="s">
        <v>58</v>
      </c>
      <c r="E102" s="1">
        <v>76</v>
      </c>
      <c r="F102" s="1">
        <v>131</v>
      </c>
      <c r="G102" s="1">
        <v>35</v>
      </c>
      <c r="H102" s="1">
        <v>40</v>
      </c>
      <c r="I102" s="1" t="s">
        <v>61</v>
      </c>
      <c r="J102" s="1">
        <v>0.67300000000000004</v>
      </c>
      <c r="K102" s="1">
        <v>100</v>
      </c>
      <c r="L102" s="1">
        <f t="shared" si="0"/>
        <v>0.58015267175572516</v>
      </c>
    </row>
    <row r="103" spans="1:12" x14ac:dyDescent="0.35">
      <c r="A103" s="1" t="s">
        <v>445</v>
      </c>
      <c r="B103" s="1" t="s">
        <v>184</v>
      </c>
      <c r="C103" s="1">
        <v>10</v>
      </c>
      <c r="D103" s="1" t="s">
        <v>58</v>
      </c>
      <c r="E103" s="1">
        <v>63</v>
      </c>
      <c r="F103" s="1">
        <v>150</v>
      </c>
      <c r="G103" s="1">
        <v>57</v>
      </c>
      <c r="H103" s="1">
        <v>50</v>
      </c>
      <c r="I103" s="1" t="s">
        <v>82</v>
      </c>
      <c r="J103" s="1">
        <v>0.45892982456140402</v>
      </c>
      <c r="K103" s="1">
        <v>150</v>
      </c>
      <c r="L103" s="1">
        <f t="shared" si="0"/>
        <v>0.42</v>
      </c>
    </row>
    <row r="104" spans="1:12" x14ac:dyDescent="0.35">
      <c r="A104" s="1" t="s">
        <v>445</v>
      </c>
      <c r="B104" s="1" t="s">
        <v>185</v>
      </c>
      <c r="C104" s="1">
        <v>10</v>
      </c>
      <c r="D104" s="1" t="s">
        <v>58</v>
      </c>
      <c r="E104" s="1">
        <v>156</v>
      </c>
      <c r="F104" s="1">
        <v>433</v>
      </c>
      <c r="G104" s="1">
        <v>76</v>
      </c>
      <c r="H104" s="1">
        <v>50</v>
      </c>
      <c r="I104" s="1" t="s">
        <v>82</v>
      </c>
      <c r="J104" s="1">
        <v>0.33450000000000002</v>
      </c>
      <c r="K104" s="1">
        <v>200</v>
      </c>
      <c r="L104" s="1">
        <f>E104/F104</f>
        <v>0.36027713625866054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5"/>
  <sheetViews>
    <sheetView topLeftCell="A32" workbookViewId="0">
      <selection activeCell="Q50" sqref="Q50"/>
    </sheetView>
  </sheetViews>
  <sheetFormatPr defaultRowHeight="14.5" x14ac:dyDescent="0.35"/>
  <cols>
    <col min="1" max="1" width="39.4140625" style="1" customWidth="1"/>
    <col min="2" max="2" width="5.33203125" style="1" customWidth="1"/>
    <col min="3" max="9" width="4.58203125" style="1" customWidth="1"/>
    <col min="10" max="10" width="5.33203125" style="1" customWidth="1"/>
    <col min="11" max="11" width="5.83203125" style="1" customWidth="1"/>
    <col min="12" max="14" width="4.58203125" style="1" customWidth="1"/>
    <col min="15" max="22" width="8.6640625" style="1"/>
    <col min="23" max="24" width="3.33203125" style="1" customWidth="1"/>
    <col min="25" max="25" width="6.08203125" style="1" customWidth="1"/>
    <col min="26" max="16384" width="8.6640625" style="1"/>
  </cols>
  <sheetData>
    <row r="1" spans="1:17" x14ac:dyDescent="0.35">
      <c r="A1" s="5" t="s">
        <v>423</v>
      </c>
    </row>
    <row r="3" spans="1:17" x14ac:dyDescent="0.35">
      <c r="A3" s="5" t="s">
        <v>417</v>
      </c>
      <c r="P3" s="5" t="s">
        <v>416</v>
      </c>
    </row>
    <row r="4" spans="1:17" x14ac:dyDescent="0.35">
      <c r="A4" s="24" t="s">
        <v>430</v>
      </c>
      <c r="B4" s="25">
        <v>0.01</v>
      </c>
      <c r="C4" s="25">
        <v>0.05</v>
      </c>
      <c r="D4" s="25">
        <v>0.1</v>
      </c>
      <c r="E4" s="25">
        <v>0.2</v>
      </c>
      <c r="F4" s="25">
        <v>0.3</v>
      </c>
      <c r="G4" s="25">
        <v>0.4</v>
      </c>
      <c r="H4" s="25">
        <v>0.5</v>
      </c>
      <c r="I4" s="25">
        <v>0.6</v>
      </c>
      <c r="J4" s="25">
        <v>0.7</v>
      </c>
      <c r="K4" s="25">
        <v>0.8</v>
      </c>
      <c r="L4" s="25">
        <v>0.9</v>
      </c>
      <c r="M4" s="25">
        <v>0.95</v>
      </c>
      <c r="N4" s="26">
        <v>0.99</v>
      </c>
      <c r="P4" s="1">
        <v>1000</v>
      </c>
      <c r="Q4" s="1" t="s">
        <v>412</v>
      </c>
    </row>
    <row r="5" spans="1:17" x14ac:dyDescent="0.35">
      <c r="A5" s="34" t="s">
        <v>415</v>
      </c>
      <c r="B5" s="1">
        <f>B4*100</f>
        <v>1</v>
      </c>
      <c r="C5" s="1">
        <f t="shared" ref="C5:N5" si="0">C4*100</f>
        <v>5</v>
      </c>
      <c r="D5" s="1">
        <f t="shared" si="0"/>
        <v>10</v>
      </c>
      <c r="E5" s="1">
        <f t="shared" si="0"/>
        <v>20</v>
      </c>
      <c r="F5" s="1">
        <f t="shared" si="0"/>
        <v>30</v>
      </c>
      <c r="G5" s="1">
        <f t="shared" si="0"/>
        <v>40</v>
      </c>
      <c r="H5" s="1">
        <f t="shared" si="0"/>
        <v>50</v>
      </c>
      <c r="I5" s="1">
        <f t="shared" si="0"/>
        <v>60</v>
      </c>
      <c r="J5" s="1">
        <f t="shared" si="0"/>
        <v>70</v>
      </c>
      <c r="K5" s="1">
        <f t="shared" si="0"/>
        <v>80</v>
      </c>
      <c r="L5" s="1">
        <f t="shared" si="0"/>
        <v>90</v>
      </c>
      <c r="M5" s="1">
        <f t="shared" si="0"/>
        <v>95</v>
      </c>
      <c r="N5" s="35">
        <f t="shared" si="0"/>
        <v>99</v>
      </c>
      <c r="P5" s="1">
        <v>10</v>
      </c>
      <c r="Q5" s="1" t="s">
        <v>414</v>
      </c>
    </row>
    <row r="6" spans="1:17" x14ac:dyDescent="0.35">
      <c r="A6" s="27" t="s">
        <v>432</v>
      </c>
      <c r="B6" s="28">
        <v>0.05</v>
      </c>
      <c r="C6" s="28">
        <v>0.1</v>
      </c>
      <c r="D6" s="28">
        <v>0.15</v>
      </c>
      <c r="E6" s="28">
        <v>0.2</v>
      </c>
      <c r="F6" s="28">
        <v>0.25</v>
      </c>
      <c r="G6" s="28">
        <v>0.3</v>
      </c>
      <c r="H6" s="28">
        <v>0.35</v>
      </c>
      <c r="I6" s="28">
        <v>0.4</v>
      </c>
      <c r="J6" s="28">
        <v>0.45</v>
      </c>
      <c r="K6" s="28">
        <v>0.5</v>
      </c>
      <c r="L6" s="28">
        <v>0.6</v>
      </c>
      <c r="M6" s="28">
        <v>0.7</v>
      </c>
      <c r="N6" s="29">
        <v>0.8</v>
      </c>
      <c r="P6" s="1">
        <v>0.46</v>
      </c>
      <c r="Q6" s="1" t="s">
        <v>418</v>
      </c>
    </row>
    <row r="7" spans="1:17" x14ac:dyDescent="0.35">
      <c r="A7" s="34"/>
      <c r="B7" s="1" t="s">
        <v>431</v>
      </c>
    </row>
    <row r="8" spans="1:17" x14ac:dyDescent="0.35">
      <c r="A8" s="34"/>
    </row>
    <row r="9" spans="1:17" x14ac:dyDescent="0.35">
      <c r="A9" s="30" t="s">
        <v>433</v>
      </c>
      <c r="B9" s="37" t="s">
        <v>446</v>
      </c>
      <c r="O9" s="1" t="s">
        <v>434</v>
      </c>
    </row>
    <row r="10" spans="1:17" x14ac:dyDescent="0.35">
      <c r="A10" s="30">
        <v>1</v>
      </c>
      <c r="B10" s="33">
        <f t="shared" ref="B10:N16" si="1" xml:space="preserve"> 100 * (($P$4*$P$5) - (((($P$4 - $P$4*B$4)*B$6*($P$5 * $A10)) + (($P$4-$P$4*B$4)*(1-B$6))*$P$5)))/($P$4*$P$5)</f>
        <v>1</v>
      </c>
      <c r="C10" s="33">
        <f t="shared" si="1"/>
        <v>5</v>
      </c>
      <c r="D10" s="33">
        <f t="shared" si="1"/>
        <v>10</v>
      </c>
      <c r="E10" s="33">
        <f t="shared" si="1"/>
        <v>20</v>
      </c>
      <c r="F10" s="33">
        <f t="shared" si="1"/>
        <v>30</v>
      </c>
      <c r="G10" s="33">
        <f t="shared" si="1"/>
        <v>40</v>
      </c>
      <c r="H10" s="33">
        <f t="shared" si="1"/>
        <v>50</v>
      </c>
      <c r="I10" s="33">
        <f t="shared" si="1"/>
        <v>60</v>
      </c>
      <c r="J10" s="33">
        <f t="shared" si="1"/>
        <v>70</v>
      </c>
      <c r="K10" s="33">
        <f t="shared" si="1"/>
        <v>80</v>
      </c>
      <c r="L10" s="33">
        <f t="shared" si="1"/>
        <v>90</v>
      </c>
      <c r="M10" s="33">
        <f t="shared" si="1"/>
        <v>95</v>
      </c>
      <c r="N10" s="33">
        <f t="shared" si="1"/>
        <v>99</v>
      </c>
    </row>
    <row r="11" spans="1:17" x14ac:dyDescent="0.35">
      <c r="A11" s="31">
        <v>1.25</v>
      </c>
      <c r="B11" s="33">
        <f t="shared" si="1"/>
        <v>-0.23749999999999999</v>
      </c>
      <c r="C11" s="33">
        <f t="shared" si="1"/>
        <v>2.625</v>
      </c>
      <c r="D11" s="33">
        <f t="shared" si="1"/>
        <v>6.625</v>
      </c>
      <c r="E11" s="33">
        <f t="shared" si="1"/>
        <v>16</v>
      </c>
      <c r="F11" s="33">
        <f t="shared" si="1"/>
        <v>25.625</v>
      </c>
      <c r="G11" s="33">
        <f t="shared" si="1"/>
        <v>35.5</v>
      </c>
      <c r="H11" s="33">
        <f t="shared" si="1"/>
        <v>45.625</v>
      </c>
      <c r="I11" s="33">
        <f t="shared" si="1"/>
        <v>56</v>
      </c>
      <c r="J11" s="33">
        <f t="shared" si="1"/>
        <v>66.625</v>
      </c>
      <c r="K11" s="33">
        <f t="shared" si="1"/>
        <v>77.5</v>
      </c>
      <c r="L11" s="33">
        <f t="shared" si="1"/>
        <v>88.5</v>
      </c>
      <c r="M11" s="33">
        <f t="shared" si="1"/>
        <v>94.125</v>
      </c>
      <c r="N11" s="33">
        <f t="shared" si="1"/>
        <v>98.8</v>
      </c>
    </row>
    <row r="12" spans="1:17" x14ac:dyDescent="0.35">
      <c r="A12" s="31">
        <v>1.5</v>
      </c>
      <c r="B12" s="33">
        <f t="shared" si="1"/>
        <v>-1.4750000000000001</v>
      </c>
      <c r="C12" s="33">
        <f t="shared" si="1"/>
        <v>0.25</v>
      </c>
      <c r="D12" s="33">
        <f t="shared" si="1"/>
        <v>3.25</v>
      </c>
      <c r="E12" s="33">
        <f t="shared" si="1"/>
        <v>12</v>
      </c>
      <c r="F12" s="33">
        <f t="shared" si="1"/>
        <v>21.25</v>
      </c>
      <c r="G12" s="33">
        <f t="shared" si="1"/>
        <v>31</v>
      </c>
      <c r="H12" s="33">
        <f t="shared" si="1"/>
        <v>41.25</v>
      </c>
      <c r="I12" s="33">
        <f t="shared" si="1"/>
        <v>52</v>
      </c>
      <c r="J12" s="33">
        <f t="shared" si="1"/>
        <v>63.25</v>
      </c>
      <c r="K12" s="33">
        <f t="shared" si="1"/>
        <v>75</v>
      </c>
      <c r="L12" s="33">
        <f t="shared" si="1"/>
        <v>87</v>
      </c>
      <c r="M12" s="33">
        <f t="shared" si="1"/>
        <v>93.25</v>
      </c>
      <c r="N12" s="33">
        <f t="shared" si="1"/>
        <v>98.6</v>
      </c>
    </row>
    <row r="13" spans="1:17" x14ac:dyDescent="0.35">
      <c r="A13" s="31">
        <v>1.75</v>
      </c>
      <c r="B13" s="33">
        <f t="shared" si="1"/>
        <v>-2.7124999999999999</v>
      </c>
      <c r="C13" s="33">
        <f t="shared" si="1"/>
        <v>-2.125</v>
      </c>
      <c r="D13" s="33">
        <f t="shared" si="1"/>
        <v>-0.125</v>
      </c>
      <c r="E13" s="33">
        <f t="shared" si="1"/>
        <v>8</v>
      </c>
      <c r="F13" s="33">
        <f t="shared" si="1"/>
        <v>16.875</v>
      </c>
      <c r="G13" s="33">
        <f t="shared" si="1"/>
        <v>26.5</v>
      </c>
      <c r="H13" s="33">
        <f t="shared" si="1"/>
        <v>36.875</v>
      </c>
      <c r="I13" s="33">
        <f t="shared" si="1"/>
        <v>48</v>
      </c>
      <c r="J13" s="33">
        <f t="shared" si="1"/>
        <v>59.875</v>
      </c>
      <c r="K13" s="33">
        <f t="shared" si="1"/>
        <v>72.5</v>
      </c>
      <c r="L13" s="33">
        <f t="shared" si="1"/>
        <v>85.5</v>
      </c>
      <c r="M13" s="33">
        <f t="shared" si="1"/>
        <v>92.375</v>
      </c>
      <c r="N13" s="33">
        <f t="shared" si="1"/>
        <v>98.4</v>
      </c>
    </row>
    <row r="14" spans="1:17" x14ac:dyDescent="0.35">
      <c r="A14" s="31">
        <v>2</v>
      </c>
      <c r="B14" s="33">
        <f t="shared" si="1"/>
        <v>-3.95</v>
      </c>
      <c r="C14" s="33">
        <f t="shared" si="1"/>
        <v>-4.5</v>
      </c>
      <c r="D14" s="33">
        <f t="shared" si="1"/>
        <v>-3.5</v>
      </c>
      <c r="E14" s="33">
        <f t="shared" si="1"/>
        <v>4</v>
      </c>
      <c r="F14" s="33">
        <f t="shared" si="1"/>
        <v>12.5</v>
      </c>
      <c r="G14" s="33">
        <f t="shared" si="1"/>
        <v>22</v>
      </c>
      <c r="H14" s="33">
        <f t="shared" si="1"/>
        <v>32.5</v>
      </c>
      <c r="I14" s="33">
        <f t="shared" si="1"/>
        <v>44</v>
      </c>
      <c r="J14" s="40">
        <f t="shared" si="1"/>
        <v>56.5</v>
      </c>
      <c r="K14" s="40">
        <f t="shared" si="1"/>
        <v>70</v>
      </c>
      <c r="L14" s="33">
        <f t="shared" si="1"/>
        <v>84</v>
      </c>
      <c r="M14" s="33">
        <f t="shared" si="1"/>
        <v>91.5</v>
      </c>
      <c r="N14" s="33">
        <f t="shared" si="1"/>
        <v>98.2</v>
      </c>
      <c r="O14" s="1" t="s">
        <v>435</v>
      </c>
    </row>
    <row r="15" spans="1:17" x14ac:dyDescent="0.35">
      <c r="A15" s="31">
        <v>2.25</v>
      </c>
      <c r="B15" s="33">
        <f t="shared" si="1"/>
        <v>-5.1875</v>
      </c>
      <c r="C15" s="33">
        <f t="shared" si="1"/>
        <v>-6.875</v>
      </c>
      <c r="D15" s="33">
        <f t="shared" si="1"/>
        <v>-6.875</v>
      </c>
      <c r="E15" s="33">
        <f t="shared" si="1"/>
        <v>0</v>
      </c>
      <c r="F15" s="33">
        <f t="shared" si="1"/>
        <v>8.125</v>
      </c>
      <c r="G15" s="33">
        <f t="shared" si="1"/>
        <v>17.5</v>
      </c>
      <c r="H15" s="33">
        <f t="shared" si="1"/>
        <v>28.125</v>
      </c>
      <c r="I15" s="33">
        <f t="shared" si="1"/>
        <v>40</v>
      </c>
      <c r="J15" s="40">
        <f t="shared" si="1"/>
        <v>53.125</v>
      </c>
      <c r="K15" s="40">
        <f t="shared" si="1"/>
        <v>67.5</v>
      </c>
      <c r="L15" s="33">
        <f t="shared" si="1"/>
        <v>82.5</v>
      </c>
      <c r="M15" s="33">
        <f t="shared" si="1"/>
        <v>90.625</v>
      </c>
      <c r="N15" s="33">
        <f t="shared" si="1"/>
        <v>98</v>
      </c>
    </row>
    <row r="16" spans="1:17" x14ac:dyDescent="0.35">
      <c r="A16" s="32">
        <v>2.5</v>
      </c>
      <c r="B16" s="33">
        <f t="shared" si="1"/>
        <v>-6.4249999999999998</v>
      </c>
      <c r="C16" s="33">
        <f t="shared" si="1"/>
        <v>-9.25</v>
      </c>
      <c r="D16" s="33">
        <f t="shared" si="1"/>
        <v>-10.25</v>
      </c>
      <c r="E16" s="33">
        <f t="shared" si="1"/>
        <v>-4</v>
      </c>
      <c r="F16" s="33">
        <f t="shared" si="1"/>
        <v>3.75</v>
      </c>
      <c r="G16" s="33">
        <f t="shared" si="1"/>
        <v>13</v>
      </c>
      <c r="H16" s="33">
        <f t="shared" si="1"/>
        <v>23.75</v>
      </c>
      <c r="I16" s="33">
        <f t="shared" si="1"/>
        <v>36</v>
      </c>
      <c r="J16" s="40">
        <f t="shared" si="1"/>
        <v>49.75</v>
      </c>
      <c r="K16" s="40">
        <f t="shared" si="1"/>
        <v>65</v>
      </c>
      <c r="L16" s="33">
        <f t="shared" si="1"/>
        <v>81</v>
      </c>
      <c r="M16" s="33">
        <f t="shared" si="1"/>
        <v>89.75</v>
      </c>
      <c r="N16" s="33">
        <f t="shared" si="1"/>
        <v>97.8</v>
      </c>
      <c r="O16" s="1" t="s">
        <v>436</v>
      </c>
    </row>
    <row r="18" spans="1:17" x14ac:dyDescent="0.35">
      <c r="A18" s="28"/>
      <c r="B18" s="37" t="s">
        <v>447</v>
      </c>
      <c r="O18" s="1" t="s">
        <v>434</v>
      </c>
    </row>
    <row r="19" spans="1:17" x14ac:dyDescent="0.35">
      <c r="A19" s="31">
        <v>1</v>
      </c>
      <c r="B19" s="36">
        <f t="shared" ref="B19:N19" si="2">B$5-B10</f>
        <v>0</v>
      </c>
      <c r="C19" s="33">
        <f t="shared" si="2"/>
        <v>0</v>
      </c>
      <c r="D19" s="33">
        <f t="shared" si="2"/>
        <v>0</v>
      </c>
      <c r="E19" s="33">
        <f t="shared" si="2"/>
        <v>0</v>
      </c>
      <c r="F19" s="33">
        <f t="shared" si="2"/>
        <v>0</v>
      </c>
      <c r="G19" s="33">
        <f t="shared" si="2"/>
        <v>0</v>
      </c>
      <c r="H19" s="33">
        <f t="shared" si="2"/>
        <v>0</v>
      </c>
      <c r="I19" s="33">
        <f t="shared" si="2"/>
        <v>0</v>
      </c>
      <c r="J19" s="33">
        <f t="shared" si="2"/>
        <v>0</v>
      </c>
      <c r="K19" s="33">
        <f t="shared" si="2"/>
        <v>0</v>
      </c>
      <c r="L19" s="33">
        <f t="shared" si="2"/>
        <v>0</v>
      </c>
      <c r="M19" s="33">
        <f t="shared" si="2"/>
        <v>0</v>
      </c>
      <c r="N19" s="33">
        <f t="shared" si="2"/>
        <v>0</v>
      </c>
      <c r="P19" s="3"/>
      <c r="Q19" s="3"/>
    </row>
    <row r="20" spans="1:17" x14ac:dyDescent="0.35">
      <c r="A20" s="31">
        <v>1.25</v>
      </c>
      <c r="B20" s="33">
        <f t="shared" ref="B20:N20" si="3">B$5-B11</f>
        <v>1.2375</v>
      </c>
      <c r="C20" s="33">
        <f t="shared" si="3"/>
        <v>2.375</v>
      </c>
      <c r="D20" s="33">
        <f t="shared" si="3"/>
        <v>3.375</v>
      </c>
      <c r="E20" s="33">
        <f t="shared" si="3"/>
        <v>4</v>
      </c>
      <c r="F20" s="33">
        <f t="shared" si="3"/>
        <v>4.375</v>
      </c>
      <c r="G20" s="33">
        <f t="shared" si="3"/>
        <v>4.5</v>
      </c>
      <c r="H20" s="33">
        <f t="shared" si="3"/>
        <v>4.375</v>
      </c>
      <c r="I20" s="33">
        <f t="shared" si="3"/>
        <v>4</v>
      </c>
      <c r="J20" s="33">
        <f t="shared" si="3"/>
        <v>3.375</v>
      </c>
      <c r="K20" s="33">
        <f t="shared" si="3"/>
        <v>2.5</v>
      </c>
      <c r="L20" s="33">
        <f t="shared" si="3"/>
        <v>1.5</v>
      </c>
      <c r="M20" s="33">
        <f t="shared" si="3"/>
        <v>0.875</v>
      </c>
      <c r="N20" s="33">
        <f t="shared" si="3"/>
        <v>0.20000000000000284</v>
      </c>
      <c r="P20" s="3"/>
      <c r="Q20" s="3"/>
    </row>
    <row r="21" spans="1:17" x14ac:dyDescent="0.35">
      <c r="A21" s="31">
        <v>1.5</v>
      </c>
      <c r="B21" s="33">
        <f t="shared" ref="B21:N21" si="4">B$5-B12</f>
        <v>2.4750000000000001</v>
      </c>
      <c r="C21" s="33">
        <f t="shared" si="4"/>
        <v>4.75</v>
      </c>
      <c r="D21" s="33">
        <f t="shared" si="4"/>
        <v>6.75</v>
      </c>
      <c r="E21" s="33">
        <f t="shared" si="4"/>
        <v>8</v>
      </c>
      <c r="F21" s="33">
        <f t="shared" si="4"/>
        <v>8.75</v>
      </c>
      <c r="G21" s="33">
        <f t="shared" si="4"/>
        <v>9</v>
      </c>
      <c r="H21" s="33">
        <f t="shared" si="4"/>
        <v>8.75</v>
      </c>
      <c r="I21" s="33">
        <f t="shared" si="4"/>
        <v>8</v>
      </c>
      <c r="J21" s="33">
        <f t="shared" si="4"/>
        <v>6.75</v>
      </c>
      <c r="K21" s="33">
        <f t="shared" si="4"/>
        <v>5</v>
      </c>
      <c r="L21" s="33">
        <f t="shared" si="4"/>
        <v>3</v>
      </c>
      <c r="M21" s="33">
        <f t="shared" si="4"/>
        <v>1.75</v>
      </c>
      <c r="N21" s="33">
        <f t="shared" si="4"/>
        <v>0.40000000000000568</v>
      </c>
      <c r="P21" s="3"/>
      <c r="Q21" s="3"/>
    </row>
    <row r="22" spans="1:17" x14ac:dyDescent="0.35">
      <c r="A22" s="31">
        <v>1.75</v>
      </c>
      <c r="B22" s="33">
        <f t="shared" ref="B22:N22" si="5">B$5-B13</f>
        <v>3.7124999999999999</v>
      </c>
      <c r="C22" s="33">
        <f t="shared" si="5"/>
        <v>7.125</v>
      </c>
      <c r="D22" s="33">
        <f t="shared" si="5"/>
        <v>10.125</v>
      </c>
      <c r="E22" s="33">
        <f t="shared" si="5"/>
        <v>12</v>
      </c>
      <c r="F22" s="33">
        <f t="shared" si="5"/>
        <v>13.125</v>
      </c>
      <c r="G22" s="33">
        <f t="shared" si="5"/>
        <v>13.5</v>
      </c>
      <c r="H22" s="33">
        <f t="shared" si="5"/>
        <v>13.125</v>
      </c>
      <c r="I22" s="33">
        <f t="shared" si="5"/>
        <v>12</v>
      </c>
      <c r="J22" s="33">
        <f t="shared" si="5"/>
        <v>10.125</v>
      </c>
      <c r="K22" s="33">
        <f t="shared" si="5"/>
        <v>7.5</v>
      </c>
      <c r="L22" s="33">
        <f t="shared" si="5"/>
        <v>4.5</v>
      </c>
      <c r="M22" s="33">
        <f t="shared" si="5"/>
        <v>2.625</v>
      </c>
      <c r="N22" s="33">
        <f t="shared" si="5"/>
        <v>0.59999999999999432</v>
      </c>
      <c r="P22" s="3"/>
      <c r="Q22" s="3"/>
    </row>
    <row r="23" spans="1:17" x14ac:dyDescent="0.35">
      <c r="A23" s="31">
        <v>2</v>
      </c>
      <c r="B23" s="33">
        <f t="shared" ref="B23:N23" si="6">B$5-B14</f>
        <v>4.95</v>
      </c>
      <c r="C23" s="33">
        <f t="shared" si="6"/>
        <v>9.5</v>
      </c>
      <c r="D23" s="33">
        <f t="shared" si="6"/>
        <v>13.5</v>
      </c>
      <c r="E23" s="33">
        <f t="shared" si="6"/>
        <v>16</v>
      </c>
      <c r="F23" s="33">
        <f t="shared" si="6"/>
        <v>17.5</v>
      </c>
      <c r="G23" s="33">
        <f t="shared" si="6"/>
        <v>18</v>
      </c>
      <c r="H23" s="33">
        <f t="shared" si="6"/>
        <v>17.5</v>
      </c>
      <c r="I23" s="33">
        <f t="shared" si="6"/>
        <v>16</v>
      </c>
      <c r="J23" s="40">
        <f t="shared" si="6"/>
        <v>13.5</v>
      </c>
      <c r="K23" s="40">
        <f t="shared" si="6"/>
        <v>10</v>
      </c>
      <c r="L23" s="33">
        <f t="shared" si="6"/>
        <v>6</v>
      </c>
      <c r="M23" s="33">
        <f t="shared" si="6"/>
        <v>3.5</v>
      </c>
      <c r="N23" s="33">
        <f t="shared" si="6"/>
        <v>0.79999999999999716</v>
      </c>
      <c r="O23" s="1" t="s">
        <v>435</v>
      </c>
      <c r="P23" s="3"/>
      <c r="Q23" s="3"/>
    </row>
    <row r="24" spans="1:17" x14ac:dyDescent="0.35">
      <c r="A24" s="31">
        <v>2.25</v>
      </c>
      <c r="B24" s="33">
        <f t="shared" ref="B24:N24" si="7">B$5-B15</f>
        <v>6.1875</v>
      </c>
      <c r="C24" s="33">
        <f t="shared" si="7"/>
        <v>11.875</v>
      </c>
      <c r="D24" s="33">
        <f t="shared" si="7"/>
        <v>16.875</v>
      </c>
      <c r="E24" s="33">
        <f t="shared" si="7"/>
        <v>20</v>
      </c>
      <c r="F24" s="33">
        <f t="shared" si="7"/>
        <v>21.875</v>
      </c>
      <c r="G24" s="33">
        <f t="shared" si="7"/>
        <v>22.5</v>
      </c>
      <c r="H24" s="33">
        <f t="shared" si="7"/>
        <v>21.875</v>
      </c>
      <c r="I24" s="33">
        <f t="shared" si="7"/>
        <v>20</v>
      </c>
      <c r="J24" s="40">
        <f t="shared" si="7"/>
        <v>16.875</v>
      </c>
      <c r="K24" s="40">
        <f t="shared" si="7"/>
        <v>12.5</v>
      </c>
      <c r="L24" s="33">
        <f t="shared" si="7"/>
        <v>7.5</v>
      </c>
      <c r="M24" s="33">
        <f t="shared" si="7"/>
        <v>4.375</v>
      </c>
      <c r="N24" s="33">
        <f t="shared" si="7"/>
        <v>1</v>
      </c>
      <c r="P24" s="3"/>
      <c r="Q24" s="3"/>
    </row>
    <row r="25" spans="1:17" x14ac:dyDescent="0.35">
      <c r="A25" s="32">
        <v>2.5</v>
      </c>
      <c r="B25" s="33">
        <f t="shared" ref="B25:N25" si="8">B$5-B16</f>
        <v>7.4249999999999998</v>
      </c>
      <c r="C25" s="33">
        <f t="shared" si="8"/>
        <v>14.25</v>
      </c>
      <c r="D25" s="33">
        <f t="shared" si="8"/>
        <v>20.25</v>
      </c>
      <c r="E25" s="33">
        <f t="shared" si="8"/>
        <v>24</v>
      </c>
      <c r="F25" s="33">
        <f t="shared" si="8"/>
        <v>26.25</v>
      </c>
      <c r="G25" s="33">
        <f t="shared" si="8"/>
        <v>27</v>
      </c>
      <c r="H25" s="33">
        <f t="shared" si="8"/>
        <v>26.25</v>
      </c>
      <c r="I25" s="33">
        <f t="shared" si="8"/>
        <v>24</v>
      </c>
      <c r="J25" s="40">
        <f t="shared" si="8"/>
        <v>20.25</v>
      </c>
      <c r="K25" s="40">
        <f t="shared" si="8"/>
        <v>15</v>
      </c>
      <c r="L25" s="33">
        <f t="shared" si="8"/>
        <v>9</v>
      </c>
      <c r="M25" s="33">
        <f t="shared" si="8"/>
        <v>5.25</v>
      </c>
      <c r="N25" s="33">
        <f t="shared" si="8"/>
        <v>1.2000000000000028</v>
      </c>
      <c r="O25" s="1" t="s">
        <v>436</v>
      </c>
      <c r="P25" s="3"/>
      <c r="Q25" s="3"/>
    </row>
    <row r="26" spans="1:17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8" spans="1:17" x14ac:dyDescent="0.35">
      <c r="A28" s="28"/>
      <c r="B28" s="37" t="s">
        <v>448</v>
      </c>
      <c r="O28" s="1" t="s">
        <v>434</v>
      </c>
    </row>
    <row r="29" spans="1:17" x14ac:dyDescent="0.35">
      <c r="A29" s="31">
        <v>1</v>
      </c>
      <c r="B29" s="38">
        <f t="shared" ref="B29:N29" si="9">B10/B$5</f>
        <v>1</v>
      </c>
      <c r="C29" s="38">
        <f t="shared" si="9"/>
        <v>1</v>
      </c>
      <c r="D29" s="38">
        <f t="shared" si="9"/>
        <v>1</v>
      </c>
      <c r="E29" s="38">
        <f t="shared" si="9"/>
        <v>1</v>
      </c>
      <c r="F29" s="38">
        <f t="shared" si="9"/>
        <v>1</v>
      </c>
      <c r="G29" s="38">
        <f t="shared" si="9"/>
        <v>1</v>
      </c>
      <c r="H29" s="38">
        <f t="shared" si="9"/>
        <v>1</v>
      </c>
      <c r="I29" s="38">
        <f t="shared" si="9"/>
        <v>1</v>
      </c>
      <c r="J29" s="38">
        <f t="shared" si="9"/>
        <v>1</v>
      </c>
      <c r="K29" s="38">
        <f t="shared" si="9"/>
        <v>1</v>
      </c>
      <c r="L29" s="38">
        <f t="shared" si="9"/>
        <v>1</v>
      </c>
      <c r="M29" s="38">
        <f t="shared" si="9"/>
        <v>1</v>
      </c>
      <c r="N29" s="38">
        <f t="shared" si="9"/>
        <v>1</v>
      </c>
      <c r="P29" s="3"/>
      <c r="Q29" s="3"/>
    </row>
    <row r="30" spans="1:17" x14ac:dyDescent="0.35">
      <c r="A30" s="31">
        <v>1.25</v>
      </c>
      <c r="B30" s="38">
        <f t="shared" ref="B30:N35" si="10">B11/B$5</f>
        <v>-0.23749999999999999</v>
      </c>
      <c r="C30" s="38">
        <f t="shared" si="10"/>
        <v>0.52500000000000002</v>
      </c>
      <c r="D30" s="38">
        <f t="shared" si="10"/>
        <v>0.66249999999999998</v>
      </c>
      <c r="E30" s="38">
        <f t="shared" si="10"/>
        <v>0.8</v>
      </c>
      <c r="F30" s="38">
        <f t="shared" si="10"/>
        <v>0.85416666666666663</v>
      </c>
      <c r="G30" s="38">
        <f t="shared" si="10"/>
        <v>0.88749999999999996</v>
      </c>
      <c r="H30" s="38">
        <f t="shared" si="10"/>
        <v>0.91249999999999998</v>
      </c>
      <c r="I30" s="38">
        <f t="shared" si="10"/>
        <v>0.93333333333333335</v>
      </c>
      <c r="J30" s="38">
        <f t="shared" si="10"/>
        <v>0.95178571428571423</v>
      </c>
      <c r="K30" s="38">
        <f>K11/K$5</f>
        <v>0.96875</v>
      </c>
      <c r="L30" s="38">
        <f t="shared" si="10"/>
        <v>0.98333333333333328</v>
      </c>
      <c r="M30" s="38">
        <f t="shared" si="10"/>
        <v>0.99078947368421055</v>
      </c>
      <c r="N30" s="38">
        <f t="shared" si="10"/>
        <v>0.99797979797979797</v>
      </c>
      <c r="P30" s="3"/>
      <c r="Q30" s="3"/>
    </row>
    <row r="31" spans="1:17" x14ac:dyDescent="0.35">
      <c r="A31" s="31">
        <v>1.5</v>
      </c>
      <c r="B31" s="38">
        <f t="shared" si="10"/>
        <v>-1.4750000000000001</v>
      </c>
      <c r="C31" s="38">
        <f t="shared" si="10"/>
        <v>0.05</v>
      </c>
      <c r="D31" s="38">
        <f t="shared" si="10"/>
        <v>0.32500000000000001</v>
      </c>
      <c r="E31" s="38">
        <f t="shared" si="10"/>
        <v>0.6</v>
      </c>
      <c r="F31" s="38">
        <f t="shared" si="10"/>
        <v>0.70833333333333337</v>
      </c>
      <c r="G31" s="38">
        <f t="shared" si="10"/>
        <v>0.77500000000000002</v>
      </c>
      <c r="H31" s="38">
        <f t="shared" si="10"/>
        <v>0.82499999999999996</v>
      </c>
      <c r="I31" s="38">
        <f t="shared" si="10"/>
        <v>0.8666666666666667</v>
      </c>
      <c r="J31" s="38">
        <f t="shared" si="10"/>
        <v>0.90357142857142858</v>
      </c>
      <c r="K31" s="38">
        <f t="shared" si="10"/>
        <v>0.9375</v>
      </c>
      <c r="L31" s="38">
        <f t="shared" si="10"/>
        <v>0.96666666666666667</v>
      </c>
      <c r="M31" s="38">
        <f t="shared" si="10"/>
        <v>0.98157894736842111</v>
      </c>
      <c r="N31" s="38">
        <f t="shared" si="10"/>
        <v>0.99595959595959593</v>
      </c>
      <c r="P31" s="3"/>
      <c r="Q31" s="3"/>
    </row>
    <row r="32" spans="1:17" x14ac:dyDescent="0.35">
      <c r="A32" s="31">
        <v>1.75</v>
      </c>
      <c r="B32" s="38">
        <f t="shared" si="10"/>
        <v>-2.7124999999999999</v>
      </c>
      <c r="C32" s="38">
        <f t="shared" si="10"/>
        <v>-0.42499999999999999</v>
      </c>
      <c r="D32" s="38">
        <f t="shared" si="10"/>
        <v>-1.2500000000000001E-2</v>
      </c>
      <c r="E32" s="38">
        <f t="shared" si="10"/>
        <v>0.4</v>
      </c>
      <c r="F32" s="38">
        <f t="shared" si="10"/>
        <v>0.5625</v>
      </c>
      <c r="G32" s="38">
        <f t="shared" si="10"/>
        <v>0.66249999999999998</v>
      </c>
      <c r="H32" s="38">
        <f t="shared" si="10"/>
        <v>0.73750000000000004</v>
      </c>
      <c r="I32" s="38">
        <f t="shared" si="10"/>
        <v>0.8</v>
      </c>
      <c r="J32" s="38">
        <f t="shared" si="10"/>
        <v>0.85535714285714282</v>
      </c>
      <c r="K32" s="38">
        <f t="shared" si="10"/>
        <v>0.90625</v>
      </c>
      <c r="L32" s="38">
        <f t="shared" si="10"/>
        <v>0.95</v>
      </c>
      <c r="M32" s="38">
        <f t="shared" si="10"/>
        <v>0.97236842105263155</v>
      </c>
      <c r="N32" s="38">
        <f t="shared" si="10"/>
        <v>0.99393939393939401</v>
      </c>
      <c r="P32" s="3"/>
      <c r="Q32" s="3"/>
    </row>
    <row r="33" spans="1:17" x14ac:dyDescent="0.35">
      <c r="A33" s="31">
        <v>2</v>
      </c>
      <c r="B33" s="38">
        <f t="shared" si="10"/>
        <v>-3.95</v>
      </c>
      <c r="C33" s="38">
        <f t="shared" si="10"/>
        <v>-0.9</v>
      </c>
      <c r="D33" s="38">
        <f t="shared" si="10"/>
        <v>-0.35</v>
      </c>
      <c r="E33" s="38">
        <f t="shared" si="10"/>
        <v>0.2</v>
      </c>
      <c r="F33" s="38">
        <f t="shared" si="10"/>
        <v>0.41666666666666669</v>
      </c>
      <c r="G33" s="38">
        <f t="shared" si="10"/>
        <v>0.55000000000000004</v>
      </c>
      <c r="H33" s="38">
        <f t="shared" si="10"/>
        <v>0.65</v>
      </c>
      <c r="I33" s="38">
        <f t="shared" si="10"/>
        <v>0.73333333333333328</v>
      </c>
      <c r="J33" s="39">
        <f t="shared" si="10"/>
        <v>0.80714285714285716</v>
      </c>
      <c r="K33" s="39">
        <f>K14/K$5</f>
        <v>0.875</v>
      </c>
      <c r="L33" s="38">
        <f t="shared" si="10"/>
        <v>0.93333333333333335</v>
      </c>
      <c r="M33" s="38">
        <f t="shared" si="10"/>
        <v>0.9631578947368421</v>
      </c>
      <c r="N33" s="38">
        <f t="shared" si="10"/>
        <v>0.99191919191919198</v>
      </c>
      <c r="O33" s="1" t="s">
        <v>435</v>
      </c>
      <c r="P33" s="3"/>
      <c r="Q33" s="3"/>
    </row>
    <row r="34" spans="1:17" x14ac:dyDescent="0.35">
      <c r="A34" s="31">
        <v>2.25</v>
      </c>
      <c r="B34" s="38">
        <f t="shared" si="10"/>
        <v>-5.1875</v>
      </c>
      <c r="C34" s="38">
        <f t="shared" si="10"/>
        <v>-1.375</v>
      </c>
      <c r="D34" s="38">
        <f t="shared" si="10"/>
        <v>-0.6875</v>
      </c>
      <c r="E34" s="38">
        <f t="shared" si="10"/>
        <v>0</v>
      </c>
      <c r="F34" s="38">
        <f t="shared" si="10"/>
        <v>0.27083333333333331</v>
      </c>
      <c r="G34" s="38">
        <f t="shared" si="10"/>
        <v>0.4375</v>
      </c>
      <c r="H34" s="38">
        <f t="shared" si="10"/>
        <v>0.5625</v>
      </c>
      <c r="I34" s="38">
        <f t="shared" si="10"/>
        <v>0.66666666666666663</v>
      </c>
      <c r="J34" s="39">
        <f>J15/J$5</f>
        <v>0.7589285714285714</v>
      </c>
      <c r="K34" s="39">
        <f t="shared" si="10"/>
        <v>0.84375</v>
      </c>
      <c r="L34" s="38">
        <f t="shared" si="10"/>
        <v>0.91666666666666663</v>
      </c>
      <c r="M34" s="38">
        <f t="shared" si="10"/>
        <v>0.95394736842105265</v>
      </c>
      <c r="N34" s="38">
        <f t="shared" si="10"/>
        <v>0.98989898989898994</v>
      </c>
      <c r="P34" s="3"/>
      <c r="Q34" s="3"/>
    </row>
    <row r="35" spans="1:17" x14ac:dyDescent="0.35">
      <c r="A35" s="32">
        <v>2.5</v>
      </c>
      <c r="B35" s="38">
        <f t="shared" si="10"/>
        <v>-6.4249999999999998</v>
      </c>
      <c r="C35" s="38">
        <f t="shared" si="10"/>
        <v>-1.85</v>
      </c>
      <c r="D35" s="38">
        <f t="shared" si="10"/>
        <v>-1.0249999999999999</v>
      </c>
      <c r="E35" s="38">
        <f t="shared" si="10"/>
        <v>-0.2</v>
      </c>
      <c r="F35" s="38">
        <f t="shared" si="10"/>
        <v>0.125</v>
      </c>
      <c r="G35" s="38">
        <f t="shared" si="10"/>
        <v>0.32500000000000001</v>
      </c>
      <c r="H35" s="38">
        <f t="shared" si="10"/>
        <v>0.47499999999999998</v>
      </c>
      <c r="I35" s="38">
        <f t="shared" si="10"/>
        <v>0.6</v>
      </c>
      <c r="J35" s="39">
        <f t="shared" si="10"/>
        <v>0.71071428571428574</v>
      </c>
      <c r="K35" s="39">
        <f t="shared" si="10"/>
        <v>0.8125</v>
      </c>
      <c r="L35" s="38">
        <f t="shared" si="10"/>
        <v>0.9</v>
      </c>
      <c r="M35" s="38">
        <f t="shared" si="10"/>
        <v>0.94473684210526321</v>
      </c>
      <c r="N35" s="38">
        <f t="shared" si="10"/>
        <v>0.9878787878787878</v>
      </c>
      <c r="O35" s="1" t="s">
        <v>436</v>
      </c>
      <c r="P35" s="3"/>
      <c r="Q35" s="3"/>
    </row>
    <row r="38" spans="1:17" x14ac:dyDescent="0.35">
      <c r="A38" s="5" t="s">
        <v>424</v>
      </c>
    </row>
    <row r="39" spans="1:17" x14ac:dyDescent="0.35">
      <c r="B39" s="5" t="s">
        <v>425</v>
      </c>
      <c r="C39" s="5" t="s">
        <v>426</v>
      </c>
      <c r="D39" s="5" t="s">
        <v>427</v>
      </c>
      <c r="E39" s="5" t="s">
        <v>428</v>
      </c>
      <c r="F39" s="5" t="s">
        <v>429</v>
      </c>
      <c r="I39" s="1" t="s">
        <v>407</v>
      </c>
      <c r="J39" s="1" t="s">
        <v>408</v>
      </c>
    </row>
    <row r="40" spans="1:17" x14ac:dyDescent="0.35">
      <c r="A40" s="5" t="s">
        <v>421</v>
      </c>
      <c r="B40" s="1">
        <v>1000</v>
      </c>
      <c r="C40" s="1">
        <f>B40*I42</f>
        <v>300</v>
      </c>
      <c r="D40" s="1">
        <f>C40*(1-I40)</f>
        <v>162</v>
      </c>
      <c r="E40" s="1">
        <f>C40*I40</f>
        <v>138</v>
      </c>
      <c r="F40" s="1">
        <f>D40+E40</f>
        <v>300</v>
      </c>
      <c r="I40" s="1">
        <v>0.46</v>
      </c>
      <c r="J40" s="1" t="s">
        <v>410</v>
      </c>
    </row>
    <row r="41" spans="1:17" x14ac:dyDescent="0.35">
      <c r="A41" s="5" t="s">
        <v>422</v>
      </c>
      <c r="B41" s="1">
        <v>10</v>
      </c>
      <c r="C41" s="1">
        <f>B41</f>
        <v>10</v>
      </c>
      <c r="D41" s="1">
        <f>B41</f>
        <v>10</v>
      </c>
      <c r="E41" s="1">
        <f>B41*I41</f>
        <v>22.5</v>
      </c>
      <c r="I41" s="1">
        <v>2.25</v>
      </c>
      <c r="J41" s="1" t="s">
        <v>411</v>
      </c>
    </row>
    <row r="42" spans="1:17" x14ac:dyDescent="0.35">
      <c r="A42" s="5" t="s">
        <v>409</v>
      </c>
      <c r="B42" s="1">
        <f>B40*B41</f>
        <v>10000</v>
      </c>
      <c r="C42" s="1">
        <f>C40*C41</f>
        <v>3000</v>
      </c>
      <c r="D42" s="1">
        <f>D40*D41</f>
        <v>1620</v>
      </c>
      <c r="E42" s="1">
        <f>E40*E41</f>
        <v>3105</v>
      </c>
      <c r="F42" s="1">
        <f>D42+E42</f>
        <v>4725</v>
      </c>
      <c r="I42" s="1">
        <v>0.3</v>
      </c>
      <c r="J42" s="1" t="s">
        <v>413</v>
      </c>
    </row>
    <row r="43" spans="1:17" x14ac:dyDescent="0.35">
      <c r="A43" s="5" t="s">
        <v>419</v>
      </c>
      <c r="C43" s="1">
        <f>100*(B42-C42)/B42</f>
        <v>70</v>
      </c>
      <c r="G43" s="5"/>
      <c r="H43" s="5"/>
    </row>
    <row r="44" spans="1:17" x14ac:dyDescent="0.35">
      <c r="A44" s="5" t="s">
        <v>420</v>
      </c>
      <c r="F44" s="1">
        <f>100*(B42-(D42+E42))/B42</f>
        <v>52.75</v>
      </c>
      <c r="G44" s="5"/>
      <c r="H44" s="5"/>
    </row>
    <row r="45" spans="1:17" x14ac:dyDescent="0.35">
      <c r="A45" s="5" t="s">
        <v>437</v>
      </c>
      <c r="F45" s="5">
        <f>F44/C43</f>
        <v>0.75357142857142856</v>
      </c>
    </row>
  </sheetData>
  <conditionalFormatting sqref="B19:N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empirical GenLength for plants</vt:lpstr>
      <vt:lpstr>age at maturity (Condit 2022)</vt:lpstr>
      <vt:lpstr>Turnover (Baker et al. 2014)</vt:lpstr>
      <vt:lpstr>Exploration of GenLengths</vt:lpstr>
      <vt:lpstr>Prop. mature individuals</vt:lpstr>
      <vt:lpstr>Accounting for habitat quality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Resit Akcakaya</dc:creator>
  <cp:lastModifiedBy>Renato Lima</cp:lastModifiedBy>
  <dcterms:created xsi:type="dcterms:W3CDTF">2002-08-22T14:30:28Z</dcterms:created>
  <dcterms:modified xsi:type="dcterms:W3CDTF">2023-11-02T01:38:38Z</dcterms:modified>
</cp:coreProperties>
</file>