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L:\"/>
    </mc:Choice>
  </mc:AlternateContent>
  <xr:revisionPtr revIDLastSave="0" documentId="13_ncr:1_{04DBD7D2-DC01-4A2C-9F12-9A49A377F9F9}" xr6:coauthVersionLast="47" xr6:coauthVersionMax="47" xr10:uidLastSave="{00000000-0000-0000-0000-000000000000}"/>
  <bookViews>
    <workbookView xWindow="-108" yWindow="-108" windowWidth="23256" windowHeight="12576" tabRatio="595" activeTab="4" xr2:uid="{00000000-000D-0000-FFFF-FFFF00000000}"/>
  </bookViews>
  <sheets>
    <sheet name="Datos generales" sheetId="2" r:id="rId1"/>
    <sheet name="3A" sheetId="3" r:id="rId2"/>
    <sheet name="3B" sheetId="4" r:id="rId3"/>
    <sheet name="3C" sheetId="5" r:id="rId4"/>
    <sheet name="SJO" sheetId="6" r:id="rId5"/>
    <sheet name="Modas y probabilidades" sheetId="8" r:id="rId6"/>
    <sheet name="Sumas totales" sheetId="7" r:id="rId7"/>
    <sheet name="Parametros" sheetId="11" r:id="rId8"/>
    <sheet name="Conclusion General" sheetId="12" r:id="rId9"/>
    <sheet name="Conclusion por edades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3" l="1"/>
  <c r="O5" i="13"/>
  <c r="N6" i="13"/>
  <c r="O6" i="13"/>
  <c r="N7" i="13"/>
  <c r="O7" i="13"/>
  <c r="N8" i="13"/>
  <c r="O8" i="13"/>
  <c r="N9" i="13"/>
  <c r="O9" i="13"/>
  <c r="N10" i="13"/>
  <c r="O10" i="13"/>
  <c r="L6" i="13"/>
  <c r="M6" i="13"/>
  <c r="L7" i="13"/>
  <c r="M7" i="13"/>
  <c r="L8" i="13"/>
  <c r="M8" i="13"/>
  <c r="L9" i="13"/>
  <c r="M9" i="13"/>
  <c r="L10" i="13"/>
  <c r="M10" i="13"/>
  <c r="M5" i="13"/>
  <c r="L5" i="13"/>
  <c r="F19" i="7"/>
  <c r="F18" i="7"/>
  <c r="F17" i="7"/>
  <c r="F16" i="7"/>
  <c r="F13" i="7"/>
  <c r="F14" i="7"/>
  <c r="F15" i="7"/>
  <c r="AQ142" i="5"/>
  <c r="AP142" i="5"/>
  <c r="AO142" i="5"/>
  <c r="AN142" i="5"/>
  <c r="AR141" i="5"/>
  <c r="N10" i="12" s="1"/>
  <c r="AR140" i="5"/>
  <c r="N9" i="12" s="1"/>
  <c r="AR139" i="5"/>
  <c r="N8" i="12" s="1"/>
  <c r="AR138" i="5"/>
  <c r="N7" i="12" s="1"/>
  <c r="AR137" i="5"/>
  <c r="N6" i="12" s="1"/>
  <c r="AR136" i="5"/>
  <c r="N5" i="12" s="1"/>
  <c r="AQ142" i="4"/>
  <c r="AP142" i="4"/>
  <c r="AO142" i="4"/>
  <c r="AN142" i="4"/>
  <c r="AR141" i="4"/>
  <c r="AR140" i="4"/>
  <c r="AR139" i="4"/>
  <c r="AR138" i="4"/>
  <c r="AR137" i="4"/>
  <c r="AR136" i="4"/>
  <c r="AR138" i="3"/>
  <c r="AR139" i="3"/>
  <c r="AR140" i="3"/>
  <c r="AR141" i="3"/>
  <c r="AQ142" i="3"/>
  <c r="AP142" i="3"/>
  <c r="AO142" i="3"/>
  <c r="AN142" i="3"/>
  <c r="AR137" i="3"/>
  <c r="AR136" i="3"/>
  <c r="AO135" i="6"/>
  <c r="AP135" i="6"/>
  <c r="AQ135" i="6"/>
  <c r="AN135" i="6"/>
  <c r="AR130" i="6"/>
  <c r="AR131" i="6"/>
  <c r="AR132" i="6"/>
  <c r="AR133" i="6"/>
  <c r="AR134" i="6"/>
  <c r="AR129" i="6"/>
  <c r="AQ136" i="6" l="1"/>
  <c r="AR142" i="5"/>
  <c r="AR142" i="4"/>
  <c r="AP143" i="4" s="1"/>
  <c r="AR142" i="3"/>
  <c r="AO143" i="3" s="1"/>
  <c r="AR135" i="6"/>
  <c r="AS131" i="6" l="1"/>
  <c r="AS129" i="6"/>
  <c r="AS135" i="6" s="1"/>
  <c r="AS132" i="6"/>
  <c r="AN136" i="6"/>
  <c r="AO136" i="6"/>
  <c r="AS133" i="6"/>
  <c r="AS130" i="6"/>
  <c r="AS134" i="6"/>
  <c r="AP136" i="6"/>
  <c r="AQ143" i="5"/>
  <c r="AP143" i="5"/>
  <c r="AS137" i="5"/>
  <c r="AS141" i="5"/>
  <c r="AN143" i="5"/>
  <c r="AO143" i="5"/>
  <c r="AS139" i="5"/>
  <c r="AS140" i="5"/>
  <c r="AS138" i="5"/>
  <c r="AS136" i="5"/>
  <c r="AS139" i="4"/>
  <c r="AQ143" i="4"/>
  <c r="AN143" i="4"/>
  <c r="AS140" i="4"/>
  <c r="AS137" i="4"/>
  <c r="AS136" i="4"/>
  <c r="AS141" i="4"/>
  <c r="AS138" i="4"/>
  <c r="AO143" i="4"/>
  <c r="AS141" i="3"/>
  <c r="AS140" i="3"/>
  <c r="AP143" i="3"/>
  <c r="AS138" i="3"/>
  <c r="AS136" i="3"/>
  <c r="AQ143" i="3"/>
  <c r="AS139" i="3"/>
  <c r="AN143" i="3"/>
  <c r="AS137" i="3"/>
  <c r="AS142" i="5" l="1"/>
  <c r="AS142" i="4"/>
  <c r="AS142" i="3"/>
  <c r="BE107" i="6" l="1"/>
  <c r="BE111" i="6"/>
  <c r="BE115" i="6"/>
  <c r="BE119" i="6"/>
  <c r="BE123" i="6"/>
  <c r="BE120" i="3"/>
  <c r="C81" i="8"/>
  <c r="C80" i="8"/>
  <c r="C79" i="8"/>
  <c r="H73" i="8"/>
  <c r="G72" i="8"/>
  <c r="G71" i="8"/>
  <c r="B59" i="8"/>
  <c r="B58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3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4" i="8"/>
  <c r="C5" i="8"/>
  <c r="C6" i="8"/>
  <c r="C7" i="8"/>
  <c r="C8" i="8"/>
  <c r="C9" i="8"/>
  <c r="C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3" i="8"/>
  <c r="C71" i="6"/>
  <c r="C70" i="6"/>
  <c r="C44" i="6"/>
  <c r="E44" i="6" s="1"/>
  <c r="F44" i="6" s="1"/>
  <c r="C26" i="6"/>
  <c r="E26" i="6" s="1"/>
  <c r="F26" i="6" s="1"/>
  <c r="C10" i="6"/>
  <c r="E10" i="6" s="1"/>
  <c r="F10" i="6" s="1"/>
  <c r="BC104" i="6"/>
  <c r="BE104" i="6" s="1"/>
  <c r="BC105" i="6"/>
  <c r="BE105" i="6" s="1"/>
  <c r="BC106" i="6"/>
  <c r="BE106" i="6" s="1"/>
  <c r="BC107" i="6"/>
  <c r="BC108" i="6"/>
  <c r="BE108" i="6" s="1"/>
  <c r="BC109" i="6"/>
  <c r="BE109" i="6" s="1"/>
  <c r="BC110" i="6"/>
  <c r="BE110" i="6" s="1"/>
  <c r="BC111" i="6"/>
  <c r="BC112" i="6"/>
  <c r="BE112" i="6" s="1"/>
  <c r="BC113" i="6"/>
  <c r="BE113" i="6" s="1"/>
  <c r="BC114" i="6"/>
  <c r="BE114" i="6" s="1"/>
  <c r="BC115" i="6"/>
  <c r="BC116" i="6"/>
  <c r="BE116" i="6" s="1"/>
  <c r="BC117" i="6"/>
  <c r="BE117" i="6" s="1"/>
  <c r="BC118" i="6"/>
  <c r="BE118" i="6" s="1"/>
  <c r="BC119" i="6"/>
  <c r="BC120" i="6"/>
  <c r="BE120" i="6" s="1"/>
  <c r="BC121" i="6"/>
  <c r="BE121" i="6" s="1"/>
  <c r="BC122" i="6"/>
  <c r="BE122" i="6" s="1"/>
  <c r="BC123" i="6"/>
  <c r="BC103" i="6"/>
  <c r="BE103" i="6" s="1"/>
  <c r="D124" i="6"/>
  <c r="B4" i="6" s="1"/>
  <c r="E124" i="6"/>
  <c r="B5" i="6" s="1"/>
  <c r="E5" i="6" s="1"/>
  <c r="F5" i="6" s="1"/>
  <c r="F124" i="6"/>
  <c r="B6" i="6" s="1"/>
  <c r="E6" i="6" s="1"/>
  <c r="F6" i="6" s="1"/>
  <c r="G124" i="6"/>
  <c r="B7" i="6" s="1"/>
  <c r="E7" i="6" s="1"/>
  <c r="F7" i="6" s="1"/>
  <c r="H124" i="6"/>
  <c r="B8" i="6" s="1"/>
  <c r="E8" i="6" s="1"/>
  <c r="F8" i="6" s="1"/>
  <c r="I124" i="6"/>
  <c r="C9" i="6" s="1"/>
  <c r="E9" i="6" s="1"/>
  <c r="F9" i="6" s="1"/>
  <c r="J124" i="6"/>
  <c r="K124" i="6"/>
  <c r="B11" i="6" s="1"/>
  <c r="E11" i="6" s="1"/>
  <c r="F11" i="6" s="1"/>
  <c r="L124" i="6"/>
  <c r="C12" i="6" s="1"/>
  <c r="E12" i="6" s="1"/>
  <c r="F12" i="6" s="1"/>
  <c r="M124" i="6"/>
  <c r="B13" i="6" s="1"/>
  <c r="E13" i="6" s="1"/>
  <c r="F13" i="6" s="1"/>
  <c r="N124" i="6"/>
  <c r="C14" i="6" s="1"/>
  <c r="E14" i="6" s="1"/>
  <c r="F14" i="6" s="1"/>
  <c r="O124" i="6"/>
  <c r="C15" i="6" s="1"/>
  <c r="E15" i="6" s="1"/>
  <c r="F15" i="6" s="1"/>
  <c r="P124" i="6"/>
  <c r="B16" i="6" s="1"/>
  <c r="E16" i="6" s="1"/>
  <c r="F16" i="6" s="1"/>
  <c r="Q124" i="6"/>
  <c r="C17" i="6" s="1"/>
  <c r="E17" i="6" s="1"/>
  <c r="F17" i="6" s="1"/>
  <c r="R124" i="6"/>
  <c r="C18" i="6" s="1"/>
  <c r="E18" i="6" s="1"/>
  <c r="F18" i="6" s="1"/>
  <c r="S124" i="6"/>
  <c r="C19" i="6" s="1"/>
  <c r="E19" i="6" s="1"/>
  <c r="F19" i="6" s="1"/>
  <c r="T124" i="6"/>
  <c r="C20" i="6" s="1"/>
  <c r="E20" i="6" s="1"/>
  <c r="F20" i="6" s="1"/>
  <c r="U124" i="6"/>
  <c r="C21" i="6" s="1"/>
  <c r="E21" i="6" s="1"/>
  <c r="F21" i="6" s="1"/>
  <c r="V124" i="6"/>
  <c r="C22" i="6" s="1"/>
  <c r="E22" i="6" s="1"/>
  <c r="F22" i="6" s="1"/>
  <c r="W124" i="6"/>
  <c r="C23" i="6" s="1"/>
  <c r="E23" i="6" s="1"/>
  <c r="F23" i="6" s="1"/>
  <c r="X124" i="6"/>
  <c r="B24" i="6" s="1"/>
  <c r="E24" i="6" s="1"/>
  <c r="F24" i="6" s="1"/>
  <c r="Y124" i="6"/>
  <c r="B25" i="6" s="1"/>
  <c r="E25" i="6" s="1"/>
  <c r="F25" i="6" s="1"/>
  <c r="Z124" i="6"/>
  <c r="AA124" i="6"/>
  <c r="C27" i="6" s="1"/>
  <c r="E27" i="6" s="1"/>
  <c r="F27" i="6" s="1"/>
  <c r="AB124" i="6"/>
  <c r="C28" i="6" s="1"/>
  <c r="E28" i="6" s="1"/>
  <c r="F28" i="6" s="1"/>
  <c r="AC124" i="6"/>
  <c r="C29" i="6" s="1"/>
  <c r="E29" i="6" s="1"/>
  <c r="F29" i="6" s="1"/>
  <c r="AD124" i="6"/>
  <c r="C30" i="6" s="1"/>
  <c r="E30" i="6" s="1"/>
  <c r="F30" i="6" s="1"/>
  <c r="AE124" i="6"/>
  <c r="C31" i="6" s="1"/>
  <c r="E31" i="6" s="1"/>
  <c r="F31" i="6" s="1"/>
  <c r="AF124" i="6"/>
  <c r="C32" i="6" s="1"/>
  <c r="E32" i="6" s="1"/>
  <c r="F32" i="6" s="1"/>
  <c r="AG124" i="6"/>
  <c r="B33" i="6" s="1"/>
  <c r="E33" i="6" s="1"/>
  <c r="F33" i="6" s="1"/>
  <c r="AH124" i="6"/>
  <c r="C34" i="6" s="1"/>
  <c r="E34" i="6" s="1"/>
  <c r="F34" i="6" s="1"/>
  <c r="AI124" i="6"/>
  <c r="C35" i="6" s="1"/>
  <c r="E35" i="6" s="1"/>
  <c r="F35" i="6" s="1"/>
  <c r="AJ124" i="6"/>
  <c r="C36" i="6" s="1"/>
  <c r="E36" i="6" s="1"/>
  <c r="F36" i="6" s="1"/>
  <c r="AK124" i="6"/>
  <c r="B37" i="6" s="1"/>
  <c r="E37" i="6" s="1"/>
  <c r="F37" i="6" s="1"/>
  <c r="AL124" i="6"/>
  <c r="B38" i="6" s="1"/>
  <c r="E38" i="6" s="1"/>
  <c r="F38" i="6" s="1"/>
  <c r="AM124" i="6"/>
  <c r="B39" i="6" s="1"/>
  <c r="E39" i="6" s="1"/>
  <c r="F39" i="6" s="1"/>
  <c r="AN124" i="6"/>
  <c r="C40" i="6" s="1"/>
  <c r="E40" i="6" s="1"/>
  <c r="F40" i="6" s="1"/>
  <c r="AO124" i="6"/>
  <c r="C41" i="6" s="1"/>
  <c r="E41" i="6" s="1"/>
  <c r="F41" i="6" s="1"/>
  <c r="AP124" i="6"/>
  <c r="C42" i="6" s="1"/>
  <c r="E42" i="6" s="1"/>
  <c r="F42" i="6" s="1"/>
  <c r="AQ124" i="6"/>
  <c r="C43" i="6" s="1"/>
  <c r="E43" i="6" s="1"/>
  <c r="F43" i="6" s="1"/>
  <c r="AR124" i="6"/>
  <c r="AS124" i="6"/>
  <c r="C45" i="6" s="1"/>
  <c r="E45" i="6" s="1"/>
  <c r="F45" i="6" s="1"/>
  <c r="AT124" i="6"/>
  <c r="C46" i="6" s="1"/>
  <c r="E46" i="6" s="1"/>
  <c r="F46" i="6" s="1"/>
  <c r="AU124" i="6"/>
  <c r="C47" i="6" s="1"/>
  <c r="E47" i="6" s="1"/>
  <c r="F47" i="6" s="1"/>
  <c r="AV124" i="6"/>
  <c r="C48" i="6" s="1"/>
  <c r="E48" i="6" s="1"/>
  <c r="F48" i="6" s="1"/>
  <c r="AW124" i="6"/>
  <c r="C49" i="6" s="1"/>
  <c r="E49" i="6" s="1"/>
  <c r="F49" i="6" s="1"/>
  <c r="AX124" i="6"/>
  <c r="B50" i="6" s="1"/>
  <c r="E50" i="6" s="1"/>
  <c r="F50" i="6" s="1"/>
  <c r="AY124" i="6"/>
  <c r="C51" i="6" s="1"/>
  <c r="E51" i="6" s="1"/>
  <c r="F51" i="6" s="1"/>
  <c r="AZ124" i="6"/>
  <c r="C52" i="6" s="1"/>
  <c r="E52" i="6" s="1"/>
  <c r="F52" i="6" s="1"/>
  <c r="BA124" i="6"/>
  <c r="C53" i="6" s="1"/>
  <c r="E53" i="6" s="1"/>
  <c r="F53" i="6" s="1"/>
  <c r="BB124" i="6"/>
  <c r="C54" i="6" s="1"/>
  <c r="E54" i="6" s="1"/>
  <c r="F54" i="6" s="1"/>
  <c r="C124" i="6"/>
  <c r="B3" i="6" s="1"/>
  <c r="E3" i="6" s="1"/>
  <c r="C26" i="5"/>
  <c r="E26" i="5" s="1"/>
  <c r="F26" i="5" s="1"/>
  <c r="C51" i="5"/>
  <c r="E51" i="5" s="1"/>
  <c r="F51" i="5" s="1"/>
  <c r="C47" i="5"/>
  <c r="E47" i="5" s="1"/>
  <c r="F47" i="5" s="1"/>
  <c r="C43" i="5"/>
  <c r="E43" i="5" s="1"/>
  <c r="F43" i="5" s="1"/>
  <c r="C42" i="5"/>
  <c r="E42" i="5" s="1"/>
  <c r="F42" i="5" s="1"/>
  <c r="B39" i="5"/>
  <c r="E39" i="5" s="1"/>
  <c r="F39" i="5" s="1"/>
  <c r="B38" i="5"/>
  <c r="C35" i="5"/>
  <c r="E35" i="5" s="1"/>
  <c r="F35" i="5" s="1"/>
  <c r="C34" i="5"/>
  <c r="E34" i="5" s="1"/>
  <c r="F34" i="5" s="1"/>
  <c r="C31" i="5"/>
  <c r="E31" i="5" s="1"/>
  <c r="F31" i="5" s="1"/>
  <c r="C30" i="5"/>
  <c r="E30" i="5" s="1"/>
  <c r="F30" i="5" s="1"/>
  <c r="C22" i="5"/>
  <c r="E22" i="5" s="1"/>
  <c r="F22" i="5" s="1"/>
  <c r="C18" i="5"/>
  <c r="E18" i="5" s="1"/>
  <c r="F18" i="5" s="1"/>
  <c r="C14" i="5"/>
  <c r="E14" i="5" s="1"/>
  <c r="F14" i="5" s="1"/>
  <c r="C10" i="5"/>
  <c r="B6" i="5"/>
  <c r="E6" i="5" s="1"/>
  <c r="F6" i="5" s="1"/>
  <c r="C71" i="5"/>
  <c r="C70" i="5"/>
  <c r="E52" i="5"/>
  <c r="F52" i="5" s="1"/>
  <c r="E46" i="5"/>
  <c r="F46" i="5" s="1"/>
  <c r="E38" i="5"/>
  <c r="F38" i="5" s="1"/>
  <c r="E32" i="5"/>
  <c r="F32" i="5" s="1"/>
  <c r="E128" i="5"/>
  <c r="B5" i="5" s="1"/>
  <c r="E5" i="5" s="1"/>
  <c r="F5" i="5" s="1"/>
  <c r="F128" i="5"/>
  <c r="G128" i="5"/>
  <c r="B7" i="5" s="1"/>
  <c r="E7" i="5" s="1"/>
  <c r="F7" i="5" s="1"/>
  <c r="H128" i="5"/>
  <c r="B8" i="5" s="1"/>
  <c r="E8" i="5" s="1"/>
  <c r="F8" i="5" s="1"/>
  <c r="I128" i="5"/>
  <c r="C9" i="5" s="1"/>
  <c r="E9" i="5" s="1"/>
  <c r="F9" i="5" s="1"/>
  <c r="J128" i="5"/>
  <c r="K128" i="5"/>
  <c r="B11" i="5" s="1"/>
  <c r="E11" i="5" s="1"/>
  <c r="F11" i="5" s="1"/>
  <c r="L128" i="5"/>
  <c r="C12" i="5" s="1"/>
  <c r="E12" i="5" s="1"/>
  <c r="F12" i="5" s="1"/>
  <c r="M128" i="5"/>
  <c r="B13" i="5" s="1"/>
  <c r="E13" i="5" s="1"/>
  <c r="F13" i="5" s="1"/>
  <c r="N128" i="5"/>
  <c r="O128" i="5"/>
  <c r="C15" i="5" s="1"/>
  <c r="E15" i="5" s="1"/>
  <c r="F15" i="5" s="1"/>
  <c r="P128" i="5"/>
  <c r="B16" i="5" s="1"/>
  <c r="E16" i="5" s="1"/>
  <c r="F16" i="5" s="1"/>
  <c r="Q128" i="5"/>
  <c r="C17" i="5" s="1"/>
  <c r="E17" i="5" s="1"/>
  <c r="F17" i="5" s="1"/>
  <c r="R128" i="5"/>
  <c r="S128" i="5"/>
  <c r="C19" i="5" s="1"/>
  <c r="E19" i="5" s="1"/>
  <c r="F19" i="5" s="1"/>
  <c r="T128" i="5"/>
  <c r="C20" i="5" s="1"/>
  <c r="E20" i="5" s="1"/>
  <c r="F20" i="5" s="1"/>
  <c r="U128" i="5"/>
  <c r="C21" i="5" s="1"/>
  <c r="E21" i="5" s="1"/>
  <c r="F21" i="5" s="1"/>
  <c r="V128" i="5"/>
  <c r="W128" i="5"/>
  <c r="C23" i="5" s="1"/>
  <c r="E23" i="5" s="1"/>
  <c r="F23" i="5" s="1"/>
  <c r="X128" i="5"/>
  <c r="B24" i="5" s="1"/>
  <c r="E24" i="5" s="1"/>
  <c r="F24" i="5" s="1"/>
  <c r="Y128" i="5"/>
  <c r="B25" i="5" s="1"/>
  <c r="E25" i="5" s="1"/>
  <c r="F25" i="5" s="1"/>
  <c r="Z128" i="5"/>
  <c r="AA128" i="5"/>
  <c r="C27" i="5" s="1"/>
  <c r="E27" i="5" s="1"/>
  <c r="F27" i="5" s="1"/>
  <c r="AB128" i="5"/>
  <c r="C28" i="5" s="1"/>
  <c r="E28" i="5" s="1"/>
  <c r="F28" i="5" s="1"/>
  <c r="AC128" i="5"/>
  <c r="C29" i="5" s="1"/>
  <c r="E29" i="5" s="1"/>
  <c r="F29" i="5" s="1"/>
  <c r="AD128" i="5"/>
  <c r="AE128" i="5"/>
  <c r="AF128" i="5"/>
  <c r="C32" i="5" s="1"/>
  <c r="AG128" i="5"/>
  <c r="B33" i="5" s="1"/>
  <c r="E33" i="5" s="1"/>
  <c r="F33" i="5" s="1"/>
  <c r="AH128" i="5"/>
  <c r="AI128" i="5"/>
  <c r="AJ128" i="5"/>
  <c r="C36" i="5" s="1"/>
  <c r="E36" i="5" s="1"/>
  <c r="F36" i="5" s="1"/>
  <c r="AK128" i="5"/>
  <c r="B37" i="5" s="1"/>
  <c r="E37" i="5" s="1"/>
  <c r="F37" i="5" s="1"/>
  <c r="AL128" i="5"/>
  <c r="AM128" i="5"/>
  <c r="AN128" i="5"/>
  <c r="C40" i="5" s="1"/>
  <c r="E40" i="5" s="1"/>
  <c r="F40" i="5" s="1"/>
  <c r="AO128" i="5"/>
  <c r="C41" i="5" s="1"/>
  <c r="E41" i="5" s="1"/>
  <c r="F41" i="5" s="1"/>
  <c r="AP128" i="5"/>
  <c r="AQ128" i="5"/>
  <c r="AR128" i="5"/>
  <c r="C44" i="5" s="1"/>
  <c r="E44" i="5" s="1"/>
  <c r="F44" i="5" s="1"/>
  <c r="AS128" i="5"/>
  <c r="C45" i="5" s="1"/>
  <c r="E45" i="5" s="1"/>
  <c r="F45" i="5" s="1"/>
  <c r="AT128" i="5"/>
  <c r="C46" i="5" s="1"/>
  <c r="AU128" i="5"/>
  <c r="AV128" i="5"/>
  <c r="C48" i="5" s="1"/>
  <c r="E48" i="5" s="1"/>
  <c r="F48" i="5" s="1"/>
  <c r="AW128" i="5"/>
  <c r="C49" i="5" s="1"/>
  <c r="E49" i="5" s="1"/>
  <c r="F49" i="5" s="1"/>
  <c r="AX128" i="5"/>
  <c r="B50" i="5" s="1"/>
  <c r="E50" i="5" s="1"/>
  <c r="F50" i="5" s="1"/>
  <c r="AY128" i="5"/>
  <c r="AZ128" i="5"/>
  <c r="C52" i="5" s="1"/>
  <c r="BA128" i="5"/>
  <c r="C53" i="5" s="1"/>
  <c r="E53" i="5" s="1"/>
  <c r="F53" i="5" s="1"/>
  <c r="BB128" i="5"/>
  <c r="C54" i="5" s="1"/>
  <c r="E54" i="5" s="1"/>
  <c r="F54" i="5" s="1"/>
  <c r="D128" i="5"/>
  <c r="B4" i="5" s="1"/>
  <c r="C128" i="5"/>
  <c r="B3" i="5" s="1"/>
  <c r="E3" i="5" s="1"/>
  <c r="C26" i="3"/>
  <c r="E26" i="3" s="1"/>
  <c r="F26" i="3" s="1"/>
  <c r="E4" i="3"/>
  <c r="F4" i="3" s="1"/>
  <c r="E7" i="3"/>
  <c r="F7" i="3" s="1"/>
  <c r="E8" i="3"/>
  <c r="E11" i="3"/>
  <c r="E12" i="3"/>
  <c r="F12" i="3" s="1"/>
  <c r="E15" i="3"/>
  <c r="F15" i="3" s="1"/>
  <c r="E16" i="3"/>
  <c r="E20" i="3"/>
  <c r="F20" i="3" s="1"/>
  <c r="E28" i="3"/>
  <c r="F28" i="3" s="1"/>
  <c r="E32" i="3"/>
  <c r="E36" i="3"/>
  <c r="F36" i="3" s="1"/>
  <c r="E40" i="3"/>
  <c r="F40" i="3" s="1"/>
  <c r="E43" i="3"/>
  <c r="F43" i="3" s="1"/>
  <c r="E44" i="3"/>
  <c r="F44" i="3" s="1"/>
  <c r="E47" i="3"/>
  <c r="F47" i="3" s="1"/>
  <c r="E48" i="3"/>
  <c r="E51" i="3"/>
  <c r="E52" i="3"/>
  <c r="F52" i="3" s="1"/>
  <c r="F51" i="3"/>
  <c r="F48" i="3"/>
  <c r="F32" i="3"/>
  <c r="F16" i="3"/>
  <c r="F11" i="3"/>
  <c r="F8" i="3"/>
  <c r="F13" i="3"/>
  <c r="C130" i="3"/>
  <c r="E130" i="3"/>
  <c r="F130" i="3"/>
  <c r="G130" i="3"/>
  <c r="H130" i="3"/>
  <c r="B8" i="3" s="1"/>
  <c r="I130" i="3"/>
  <c r="C9" i="3" s="1"/>
  <c r="E9" i="3" s="1"/>
  <c r="F9" i="3" s="1"/>
  <c r="J130" i="3"/>
  <c r="K130" i="3"/>
  <c r="L130" i="3"/>
  <c r="C12" i="3" s="1"/>
  <c r="M130" i="3"/>
  <c r="N130" i="3"/>
  <c r="O130" i="3"/>
  <c r="P130" i="3"/>
  <c r="B16" i="3" s="1"/>
  <c r="Q130" i="3"/>
  <c r="C17" i="3" s="1"/>
  <c r="E17" i="3" s="1"/>
  <c r="F17" i="3" s="1"/>
  <c r="R130" i="3"/>
  <c r="S130" i="3"/>
  <c r="T130" i="3"/>
  <c r="C20" i="3" s="1"/>
  <c r="U130" i="3"/>
  <c r="C21" i="3" s="1"/>
  <c r="E21" i="3" s="1"/>
  <c r="F21" i="3" s="1"/>
  <c r="V130" i="3"/>
  <c r="W130" i="3"/>
  <c r="X130" i="3"/>
  <c r="B24" i="3" s="1"/>
  <c r="E24" i="3" s="1"/>
  <c r="F24" i="3" s="1"/>
  <c r="Y130" i="3"/>
  <c r="B25" i="3" s="1"/>
  <c r="E25" i="3" s="1"/>
  <c r="F25" i="3" s="1"/>
  <c r="Z130" i="3"/>
  <c r="AA130" i="3"/>
  <c r="C27" i="3" s="1"/>
  <c r="E27" i="3" s="1"/>
  <c r="F27" i="3" s="1"/>
  <c r="AB130" i="3"/>
  <c r="C28" i="3" s="1"/>
  <c r="AC130" i="3"/>
  <c r="C29" i="3" s="1"/>
  <c r="E29" i="3" s="1"/>
  <c r="F29" i="3" s="1"/>
  <c r="AD130" i="3"/>
  <c r="AE130" i="3"/>
  <c r="AF130" i="3"/>
  <c r="C32" i="3" s="1"/>
  <c r="AG130" i="3"/>
  <c r="B33" i="3" s="1"/>
  <c r="E33" i="3" s="1"/>
  <c r="F33" i="3" s="1"/>
  <c r="AH130" i="3"/>
  <c r="AI130" i="3"/>
  <c r="AJ130" i="3"/>
  <c r="C36" i="3" s="1"/>
  <c r="AK130" i="3"/>
  <c r="B37" i="3" s="1"/>
  <c r="E37" i="3" s="1"/>
  <c r="F37" i="3" s="1"/>
  <c r="AL130" i="3"/>
  <c r="AM130" i="3"/>
  <c r="AN130" i="3"/>
  <c r="C40" i="3" s="1"/>
  <c r="AO130" i="3"/>
  <c r="AP130" i="3"/>
  <c r="AQ130" i="3"/>
  <c r="AR130" i="3"/>
  <c r="AS130" i="3"/>
  <c r="AT130" i="3"/>
  <c r="AU130" i="3"/>
  <c r="AV130" i="3"/>
  <c r="C48" i="3" s="1"/>
  <c r="AW130" i="3"/>
  <c r="C49" i="3" s="1"/>
  <c r="E49" i="3" s="1"/>
  <c r="F49" i="3" s="1"/>
  <c r="AX130" i="3"/>
  <c r="AY130" i="3"/>
  <c r="AZ130" i="3"/>
  <c r="C52" i="3" s="1"/>
  <c r="BA130" i="3"/>
  <c r="C53" i="3" s="1"/>
  <c r="E53" i="3" s="1"/>
  <c r="F53" i="3" s="1"/>
  <c r="BB130" i="3"/>
  <c r="C54" i="3" s="1"/>
  <c r="E54" i="3" s="1"/>
  <c r="F54" i="3" s="1"/>
  <c r="D130" i="3"/>
  <c r="C71" i="3"/>
  <c r="C70" i="3"/>
  <c r="C72" i="3" s="1"/>
  <c r="C51" i="3"/>
  <c r="B50" i="3"/>
  <c r="E50" i="3" s="1"/>
  <c r="F50" i="3" s="1"/>
  <c r="C47" i="3"/>
  <c r="C46" i="3"/>
  <c r="E46" i="3" s="1"/>
  <c r="F46" i="3" s="1"/>
  <c r="C45" i="3"/>
  <c r="E45" i="3" s="1"/>
  <c r="F45" i="3" s="1"/>
  <c r="C44" i="3"/>
  <c r="C43" i="3"/>
  <c r="C42" i="3"/>
  <c r="E42" i="3" s="1"/>
  <c r="F42" i="3" s="1"/>
  <c r="C41" i="3"/>
  <c r="E41" i="3" s="1"/>
  <c r="F41" i="3" s="1"/>
  <c r="B39" i="3"/>
  <c r="E39" i="3" s="1"/>
  <c r="F39" i="3" s="1"/>
  <c r="B38" i="3"/>
  <c r="E38" i="3" s="1"/>
  <c r="F38" i="3" s="1"/>
  <c r="C35" i="3"/>
  <c r="E35" i="3" s="1"/>
  <c r="F35" i="3" s="1"/>
  <c r="C34" i="3"/>
  <c r="E34" i="3" s="1"/>
  <c r="F34" i="3" s="1"/>
  <c r="C31" i="3"/>
  <c r="E31" i="3" s="1"/>
  <c r="F31" i="3" s="1"/>
  <c r="C30" i="3"/>
  <c r="E30" i="3" s="1"/>
  <c r="F30" i="3" s="1"/>
  <c r="C23" i="3"/>
  <c r="E23" i="3" s="1"/>
  <c r="F23" i="3" s="1"/>
  <c r="C22" i="3"/>
  <c r="E22" i="3" s="1"/>
  <c r="F22" i="3" s="1"/>
  <c r="C19" i="3"/>
  <c r="E19" i="3" s="1"/>
  <c r="F19" i="3" s="1"/>
  <c r="C18" i="3"/>
  <c r="E18" i="3" s="1"/>
  <c r="F18" i="3" s="1"/>
  <c r="C15" i="3"/>
  <c r="C14" i="3"/>
  <c r="E14" i="3" s="1"/>
  <c r="F14" i="3" s="1"/>
  <c r="B13" i="3"/>
  <c r="E13" i="3" s="1"/>
  <c r="B11" i="3"/>
  <c r="C10" i="3"/>
  <c r="E10" i="3" s="1"/>
  <c r="F10" i="3" s="1"/>
  <c r="B7" i="3"/>
  <c r="B6" i="3"/>
  <c r="E6" i="3" s="1"/>
  <c r="F6" i="3" s="1"/>
  <c r="B5" i="3"/>
  <c r="E5" i="3" s="1"/>
  <c r="F5" i="3" s="1"/>
  <c r="B4" i="3"/>
  <c r="C71" i="4"/>
  <c r="C70" i="4"/>
  <c r="C72" i="4" s="1"/>
  <c r="E4" i="4"/>
  <c r="F4" i="4" s="1"/>
  <c r="E52" i="4"/>
  <c r="F52" i="4" s="1"/>
  <c r="C52" i="4"/>
  <c r="C44" i="4"/>
  <c r="E44" i="4" s="1"/>
  <c r="F44" i="4" s="1"/>
  <c r="C28" i="4"/>
  <c r="E28" i="4" s="1"/>
  <c r="F28" i="4" s="1"/>
  <c r="B24" i="4"/>
  <c r="E24" i="4" s="1"/>
  <c r="F24" i="4" s="1"/>
  <c r="C20" i="4"/>
  <c r="E20" i="4" s="1"/>
  <c r="F20" i="4" s="1"/>
  <c r="C12" i="4"/>
  <c r="E12" i="4" s="1"/>
  <c r="F12" i="4" s="1"/>
  <c r="B7" i="4"/>
  <c r="E7" i="4" s="1"/>
  <c r="F7" i="4" s="1"/>
  <c r="B4" i="4"/>
  <c r="D130" i="4"/>
  <c r="E130" i="4"/>
  <c r="B5" i="4" s="1"/>
  <c r="F130" i="4"/>
  <c r="B6" i="4" s="1"/>
  <c r="E6" i="4" s="1"/>
  <c r="F6" i="4" s="1"/>
  <c r="G130" i="4"/>
  <c r="H130" i="4"/>
  <c r="B8" i="4" s="1"/>
  <c r="E8" i="4" s="1"/>
  <c r="F8" i="4" s="1"/>
  <c r="I130" i="4"/>
  <c r="C9" i="4" s="1"/>
  <c r="E9" i="4" s="1"/>
  <c r="F9" i="4" s="1"/>
  <c r="J130" i="4"/>
  <c r="C10" i="4" s="1"/>
  <c r="E10" i="4" s="1"/>
  <c r="F10" i="4" s="1"/>
  <c r="K130" i="4"/>
  <c r="B11" i="4" s="1"/>
  <c r="E11" i="4" s="1"/>
  <c r="F11" i="4" s="1"/>
  <c r="L130" i="4"/>
  <c r="M130" i="4"/>
  <c r="B13" i="4" s="1"/>
  <c r="E13" i="4" s="1"/>
  <c r="F13" i="4" s="1"/>
  <c r="N130" i="4"/>
  <c r="C14" i="4" s="1"/>
  <c r="E14" i="4" s="1"/>
  <c r="F14" i="4" s="1"/>
  <c r="O130" i="4"/>
  <c r="C15" i="4" s="1"/>
  <c r="E15" i="4" s="1"/>
  <c r="F15" i="4" s="1"/>
  <c r="P130" i="4"/>
  <c r="B16" i="4" s="1"/>
  <c r="E16" i="4" s="1"/>
  <c r="F16" i="4" s="1"/>
  <c r="Q130" i="4"/>
  <c r="C17" i="4" s="1"/>
  <c r="E17" i="4" s="1"/>
  <c r="F17" i="4" s="1"/>
  <c r="R130" i="4"/>
  <c r="C18" i="4" s="1"/>
  <c r="E18" i="4" s="1"/>
  <c r="F18" i="4" s="1"/>
  <c r="S130" i="4"/>
  <c r="C19" i="4" s="1"/>
  <c r="E19" i="4" s="1"/>
  <c r="F19" i="4" s="1"/>
  <c r="T130" i="4"/>
  <c r="U130" i="4"/>
  <c r="C21" i="4" s="1"/>
  <c r="E21" i="4" s="1"/>
  <c r="F21" i="4" s="1"/>
  <c r="V130" i="4"/>
  <c r="C22" i="4" s="1"/>
  <c r="E22" i="4" s="1"/>
  <c r="F22" i="4" s="1"/>
  <c r="W130" i="4"/>
  <c r="C23" i="4" s="1"/>
  <c r="E23" i="4" s="1"/>
  <c r="F23" i="4" s="1"/>
  <c r="X130" i="4"/>
  <c r="Y130" i="4"/>
  <c r="B25" i="4" s="1"/>
  <c r="E25" i="4" s="1"/>
  <c r="F25" i="4" s="1"/>
  <c r="Z130" i="4"/>
  <c r="AA130" i="4"/>
  <c r="AB130" i="4"/>
  <c r="AC130" i="4"/>
  <c r="C29" i="4" s="1"/>
  <c r="E29" i="4" s="1"/>
  <c r="F29" i="4" s="1"/>
  <c r="AD130" i="4"/>
  <c r="C30" i="4" s="1"/>
  <c r="E30" i="4" s="1"/>
  <c r="F30" i="4" s="1"/>
  <c r="AE130" i="4"/>
  <c r="C31" i="4" s="1"/>
  <c r="E31" i="4" s="1"/>
  <c r="F31" i="4" s="1"/>
  <c r="AF130" i="4"/>
  <c r="AG130" i="4"/>
  <c r="B33" i="4" s="1"/>
  <c r="E33" i="4" s="1"/>
  <c r="F33" i="4" s="1"/>
  <c r="AH130" i="4"/>
  <c r="C34" i="4" s="1"/>
  <c r="E34" i="4" s="1"/>
  <c r="F34" i="4" s="1"/>
  <c r="AI130" i="4"/>
  <c r="C35" i="4" s="1"/>
  <c r="E35" i="4" s="1"/>
  <c r="F35" i="4" s="1"/>
  <c r="AJ130" i="4"/>
  <c r="C36" i="4" s="1"/>
  <c r="E36" i="4" s="1"/>
  <c r="F36" i="4" s="1"/>
  <c r="AK130" i="4"/>
  <c r="B37" i="4" s="1"/>
  <c r="E37" i="4" s="1"/>
  <c r="F37" i="4" s="1"/>
  <c r="AL130" i="4"/>
  <c r="B38" i="4" s="1"/>
  <c r="E38" i="4" s="1"/>
  <c r="F38" i="4" s="1"/>
  <c r="AM130" i="4"/>
  <c r="B39" i="4" s="1"/>
  <c r="E39" i="4" s="1"/>
  <c r="F39" i="4" s="1"/>
  <c r="AN130" i="4"/>
  <c r="C40" i="4" s="1"/>
  <c r="E40" i="4" s="1"/>
  <c r="F40" i="4" s="1"/>
  <c r="AO130" i="4"/>
  <c r="C41" i="4" s="1"/>
  <c r="E41" i="4" s="1"/>
  <c r="F41" i="4" s="1"/>
  <c r="AP130" i="4"/>
  <c r="C42" i="4" s="1"/>
  <c r="E42" i="4" s="1"/>
  <c r="F42" i="4" s="1"/>
  <c r="AQ130" i="4"/>
  <c r="C43" i="4" s="1"/>
  <c r="E43" i="4" s="1"/>
  <c r="F43" i="4" s="1"/>
  <c r="AR130" i="4"/>
  <c r="AS130" i="4"/>
  <c r="C45" i="4" s="1"/>
  <c r="E45" i="4" s="1"/>
  <c r="F45" i="4" s="1"/>
  <c r="AT130" i="4"/>
  <c r="C46" i="4" s="1"/>
  <c r="E46" i="4" s="1"/>
  <c r="F46" i="4" s="1"/>
  <c r="AU130" i="4"/>
  <c r="C47" i="4" s="1"/>
  <c r="E47" i="4" s="1"/>
  <c r="F47" i="4" s="1"/>
  <c r="AV130" i="4"/>
  <c r="C48" i="4" s="1"/>
  <c r="E48" i="4" s="1"/>
  <c r="F48" i="4" s="1"/>
  <c r="AW130" i="4"/>
  <c r="C49" i="4" s="1"/>
  <c r="E49" i="4" s="1"/>
  <c r="F49" i="4" s="1"/>
  <c r="AX130" i="4"/>
  <c r="B50" i="4" s="1"/>
  <c r="E50" i="4" s="1"/>
  <c r="F50" i="4" s="1"/>
  <c r="AY130" i="4"/>
  <c r="C51" i="4" s="1"/>
  <c r="E51" i="4" s="1"/>
  <c r="F51" i="4" s="1"/>
  <c r="AZ130" i="4"/>
  <c r="BA130" i="4"/>
  <c r="C53" i="4" s="1"/>
  <c r="E53" i="4" s="1"/>
  <c r="F53" i="4" s="1"/>
  <c r="BB130" i="4"/>
  <c r="C54" i="4" s="1"/>
  <c r="E54" i="4" s="1"/>
  <c r="F54" i="4" s="1"/>
  <c r="C130" i="4"/>
  <c r="B3" i="4" s="1"/>
  <c r="BC104" i="4"/>
  <c r="BE104" i="4" s="1"/>
  <c r="BC105" i="4"/>
  <c r="BE105" i="4" s="1"/>
  <c r="BC106" i="4"/>
  <c r="BE106" i="4" s="1"/>
  <c r="BC107" i="4"/>
  <c r="BE107" i="4" s="1"/>
  <c r="BC108" i="4"/>
  <c r="BE108" i="4" s="1"/>
  <c r="BC109" i="4"/>
  <c r="BE109" i="4" s="1"/>
  <c r="BC110" i="4"/>
  <c r="BE110" i="4" s="1"/>
  <c r="BC111" i="4"/>
  <c r="BE111" i="4" s="1"/>
  <c r="BC112" i="4"/>
  <c r="BE112" i="4" s="1"/>
  <c r="BC113" i="4"/>
  <c r="BE113" i="4" s="1"/>
  <c r="BC114" i="4"/>
  <c r="BE114" i="4" s="1"/>
  <c r="BC115" i="4"/>
  <c r="BE115" i="4" s="1"/>
  <c r="BC116" i="4"/>
  <c r="BE116" i="4" s="1"/>
  <c r="BC117" i="4"/>
  <c r="BE117" i="4" s="1"/>
  <c r="BC118" i="4"/>
  <c r="BE118" i="4" s="1"/>
  <c r="BC119" i="4"/>
  <c r="BE119" i="4" s="1"/>
  <c r="BC120" i="4"/>
  <c r="BE120" i="4" s="1"/>
  <c r="BC121" i="4"/>
  <c r="BE121" i="4" s="1"/>
  <c r="BC122" i="4"/>
  <c r="BE122" i="4" s="1"/>
  <c r="BC123" i="4"/>
  <c r="BE123" i="4" s="1"/>
  <c r="BC124" i="4"/>
  <c r="BE124" i="4" s="1"/>
  <c r="BC125" i="4"/>
  <c r="BE125" i="4" s="1"/>
  <c r="BC126" i="4"/>
  <c r="BE126" i="4" s="1"/>
  <c r="BC127" i="4"/>
  <c r="BE127" i="4" s="1"/>
  <c r="BC128" i="4"/>
  <c r="BE128" i="4" s="1"/>
  <c r="BC129" i="4"/>
  <c r="BE129" i="4" s="1"/>
  <c r="BC103" i="4"/>
  <c r="BE103" i="4" s="1"/>
  <c r="Q24" i="2"/>
  <c r="P24" i="2"/>
  <c r="O26" i="2"/>
  <c r="O25" i="2"/>
  <c r="O24" i="2"/>
  <c r="Q23" i="2"/>
  <c r="P23" i="2"/>
  <c r="O23" i="2"/>
  <c r="B49" i="2"/>
  <c r="Q26" i="2" s="1"/>
  <c r="B36" i="2"/>
  <c r="Q25" i="2" s="1"/>
  <c r="E36" i="2"/>
  <c r="P25" i="2" s="1"/>
  <c r="R25" i="2" s="1"/>
  <c r="BC105" i="5"/>
  <c r="BE105" i="5" s="1"/>
  <c r="BC106" i="5"/>
  <c r="BE106" i="5" s="1"/>
  <c r="BC107" i="5"/>
  <c r="BE107" i="5" s="1"/>
  <c r="BC108" i="5"/>
  <c r="BE108" i="5" s="1"/>
  <c r="BC109" i="5"/>
  <c r="BE109" i="5" s="1"/>
  <c r="BC110" i="5"/>
  <c r="BE110" i="5" s="1"/>
  <c r="BC111" i="5"/>
  <c r="BE111" i="5" s="1"/>
  <c r="BC112" i="5"/>
  <c r="BE112" i="5" s="1"/>
  <c r="BC113" i="5"/>
  <c r="BE113" i="5" s="1"/>
  <c r="BC114" i="5"/>
  <c r="BE114" i="5" s="1"/>
  <c r="BC115" i="5"/>
  <c r="BE115" i="5" s="1"/>
  <c r="BC116" i="5"/>
  <c r="BE116" i="5" s="1"/>
  <c r="BC117" i="5"/>
  <c r="BE117" i="5" s="1"/>
  <c r="BC118" i="5"/>
  <c r="BE118" i="5" s="1"/>
  <c r="BC119" i="5"/>
  <c r="BE119" i="5" s="1"/>
  <c r="BC120" i="5"/>
  <c r="BE120" i="5" s="1"/>
  <c r="BC121" i="5"/>
  <c r="BE121" i="5" s="1"/>
  <c r="BC122" i="5"/>
  <c r="BE122" i="5" s="1"/>
  <c r="BC123" i="5"/>
  <c r="BE123" i="5" s="1"/>
  <c r="BC124" i="5"/>
  <c r="BE124" i="5" s="1"/>
  <c r="BC125" i="5"/>
  <c r="BE125" i="5" s="1"/>
  <c r="BC126" i="5"/>
  <c r="BE126" i="5" s="1"/>
  <c r="BC127" i="5"/>
  <c r="BE127" i="5" s="1"/>
  <c r="BC104" i="5"/>
  <c r="BE104" i="5" s="1"/>
  <c r="BC103" i="5"/>
  <c r="BC104" i="3"/>
  <c r="BE104" i="3" s="1"/>
  <c r="BC103" i="3"/>
  <c r="BE103" i="3" s="1"/>
  <c r="BC129" i="3"/>
  <c r="BE129" i="3" s="1"/>
  <c r="BC106" i="3"/>
  <c r="BE106" i="3" s="1"/>
  <c r="BC123" i="3"/>
  <c r="BE123" i="3" s="1"/>
  <c r="BC118" i="3"/>
  <c r="BE118" i="3" s="1"/>
  <c r="BC114" i="3"/>
  <c r="BE114" i="3" s="1"/>
  <c r="BC107" i="3"/>
  <c r="BE107" i="3" s="1"/>
  <c r="BC108" i="3"/>
  <c r="BE108" i="3" s="1"/>
  <c r="BC109" i="3"/>
  <c r="BE109" i="3" s="1"/>
  <c r="BC110" i="3"/>
  <c r="BE110" i="3" s="1"/>
  <c r="BC111" i="3"/>
  <c r="BE111" i="3" s="1"/>
  <c r="BC112" i="3"/>
  <c r="BE112" i="3" s="1"/>
  <c r="BC113" i="3"/>
  <c r="BE113" i="3" s="1"/>
  <c r="BC115" i="3"/>
  <c r="BE115" i="3" s="1"/>
  <c r="BC116" i="3"/>
  <c r="BE116" i="3" s="1"/>
  <c r="BC117" i="3"/>
  <c r="BE117" i="3" s="1"/>
  <c r="BC119" i="3"/>
  <c r="BE119" i="3" s="1"/>
  <c r="BC120" i="3"/>
  <c r="BC121" i="3"/>
  <c r="BE121" i="3" s="1"/>
  <c r="BC122" i="3"/>
  <c r="BE122" i="3" s="1"/>
  <c r="BC124" i="3"/>
  <c r="BE124" i="3" s="1"/>
  <c r="BC125" i="3"/>
  <c r="BE125" i="3" s="1"/>
  <c r="BC126" i="3"/>
  <c r="BE126" i="3" s="1"/>
  <c r="BC127" i="3"/>
  <c r="BE127" i="3" s="1"/>
  <c r="BC128" i="3"/>
  <c r="BE128" i="3" s="1"/>
  <c r="BC105" i="3"/>
  <c r="BE105" i="3" s="1"/>
  <c r="C73" i="2"/>
  <c r="C69" i="2"/>
  <c r="C68" i="2"/>
  <c r="C66" i="2"/>
  <c r="C67" i="2"/>
  <c r="E49" i="2"/>
  <c r="D42" i="2" s="1"/>
  <c r="P17" i="2" s="1"/>
  <c r="H55" i="2"/>
  <c r="H54" i="2"/>
  <c r="BF148" i="3" l="1"/>
  <c r="BF144" i="3"/>
  <c r="BF146" i="3"/>
  <c r="BF147" i="3"/>
  <c r="BF145" i="3"/>
  <c r="BF143" i="3"/>
  <c r="BF141" i="6"/>
  <c r="BF138" i="6"/>
  <c r="BF136" i="6"/>
  <c r="BF139" i="6"/>
  <c r="BF137" i="6"/>
  <c r="BF140" i="6"/>
  <c r="R23" i="2"/>
  <c r="P26" i="2"/>
  <c r="R26" i="2" s="1"/>
  <c r="BF148" i="4"/>
  <c r="BF143" i="4"/>
  <c r="BF145" i="4"/>
  <c r="BF147" i="4"/>
  <c r="BF144" i="4"/>
  <c r="BF146" i="4"/>
  <c r="M8" i="12" s="1"/>
  <c r="BE103" i="5"/>
  <c r="BC128" i="5"/>
  <c r="A57" i="5" s="1"/>
  <c r="C26" i="4"/>
  <c r="E26" i="4" s="1"/>
  <c r="F26" i="4" s="1"/>
  <c r="C32" i="4"/>
  <c r="E32" i="4" s="1"/>
  <c r="F32" i="4" s="1"/>
  <c r="C27" i="4"/>
  <c r="E27" i="4" s="1"/>
  <c r="F27" i="4" s="1"/>
  <c r="Q27" i="2"/>
  <c r="R24" i="2"/>
  <c r="C72" i="6"/>
  <c r="C72" i="5"/>
  <c r="I70" i="4"/>
  <c r="E5" i="4"/>
  <c r="F5" i="4" s="1"/>
  <c r="I71" i="4"/>
  <c r="I72" i="4" s="1"/>
  <c r="B55" i="4"/>
  <c r="B70" i="4" s="1"/>
  <c r="BC130" i="4"/>
  <c r="C55" i="4"/>
  <c r="B71" i="4" s="1"/>
  <c r="B6" i="7" s="1"/>
  <c r="E3" i="4"/>
  <c r="B60" i="8"/>
  <c r="C59" i="8" s="1"/>
  <c r="I70" i="6"/>
  <c r="BC124" i="6"/>
  <c r="C55" i="6"/>
  <c r="B71" i="6" s="1"/>
  <c r="B10" i="7" s="1"/>
  <c r="F3" i="6"/>
  <c r="E4" i="6"/>
  <c r="F4" i="6" s="1"/>
  <c r="B55" i="6"/>
  <c r="B70" i="6" s="1"/>
  <c r="I71" i="6"/>
  <c r="B55" i="5"/>
  <c r="B70" i="5" s="1"/>
  <c r="B7" i="7" s="1"/>
  <c r="F3" i="5"/>
  <c r="E4" i="5"/>
  <c r="F4" i="5" s="1"/>
  <c r="I71" i="5"/>
  <c r="E10" i="5"/>
  <c r="F10" i="5" s="1"/>
  <c r="C55" i="5"/>
  <c r="B71" i="5" s="1"/>
  <c r="B8" i="7" s="1"/>
  <c r="I70" i="5"/>
  <c r="BC130" i="3"/>
  <c r="C55" i="3"/>
  <c r="B71" i="3" s="1"/>
  <c r="B4" i="7" s="1"/>
  <c r="P8" i="13"/>
  <c r="P7" i="13"/>
  <c r="P10" i="13"/>
  <c r="P6" i="13"/>
  <c r="N11" i="13"/>
  <c r="P9" i="13"/>
  <c r="M11" i="13"/>
  <c r="L11" i="13"/>
  <c r="R27" i="2"/>
  <c r="S26" i="2" s="1"/>
  <c r="BL107" i="3"/>
  <c r="BM117" i="3"/>
  <c r="B5" i="7"/>
  <c r="B9" i="7"/>
  <c r="H56" i="2"/>
  <c r="D66" i="2"/>
  <c r="D67" i="2" s="1"/>
  <c r="D68" i="2" s="1"/>
  <c r="D69" i="2" s="1"/>
  <c r="I55" i="2"/>
  <c r="C70" i="2"/>
  <c r="E68" i="2" s="1"/>
  <c r="I54" i="2"/>
  <c r="M6" i="12" l="1"/>
  <c r="M10" i="12"/>
  <c r="M11" i="12" s="1"/>
  <c r="BG148" i="4"/>
  <c r="O6" i="12"/>
  <c r="O10" i="12"/>
  <c r="L8" i="12"/>
  <c r="I72" i="5"/>
  <c r="E26" i="7" s="1"/>
  <c r="M9" i="12"/>
  <c r="O8" i="12"/>
  <c r="P8" i="12" s="1"/>
  <c r="L5" i="12"/>
  <c r="L6" i="12"/>
  <c r="L11" i="12" s="1"/>
  <c r="I72" i="6"/>
  <c r="E27" i="7" s="1"/>
  <c r="BF148" i="5"/>
  <c r="BF144" i="5"/>
  <c r="BF143" i="5"/>
  <c r="BF147" i="5"/>
  <c r="BF146" i="5"/>
  <c r="BF145" i="5"/>
  <c r="M7" i="12"/>
  <c r="O5" i="12"/>
  <c r="BF142" i="6"/>
  <c r="BG136" i="6" s="1"/>
  <c r="L7" i="12"/>
  <c r="BG148" i="3"/>
  <c r="L10" i="12"/>
  <c r="M5" i="12"/>
  <c r="BF149" i="4"/>
  <c r="BG146" i="4" s="1"/>
  <c r="BG143" i="4"/>
  <c r="O9" i="12"/>
  <c r="O7" i="12"/>
  <c r="P7" i="12" s="1"/>
  <c r="BG138" i="6"/>
  <c r="L9" i="12"/>
  <c r="P27" i="2"/>
  <c r="I69" i="4"/>
  <c r="B25" i="7" s="1"/>
  <c r="F3" i="4"/>
  <c r="BF149" i="3"/>
  <c r="BG143" i="3" s="1"/>
  <c r="F20" i="7"/>
  <c r="C58" i="8"/>
  <c r="I69" i="6"/>
  <c r="F55" i="6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3" i="5"/>
  <c r="F55" i="5"/>
  <c r="I69" i="5"/>
  <c r="B26" i="7" s="1"/>
  <c r="O11" i="12"/>
  <c r="P9" i="12"/>
  <c r="P6" i="12"/>
  <c r="N11" i="12"/>
  <c r="P5" i="12"/>
  <c r="S24" i="2"/>
  <c r="S23" i="2"/>
  <c r="S25" i="2"/>
  <c r="E69" i="2"/>
  <c r="E66" i="2"/>
  <c r="E67" i="2"/>
  <c r="BG139" i="6" l="1"/>
  <c r="BG141" i="6"/>
  <c r="BG147" i="3"/>
  <c r="BG140" i="6"/>
  <c r="BG145" i="4"/>
  <c r="BG147" i="4"/>
  <c r="BG146" i="3"/>
  <c r="BG137" i="6"/>
  <c r="BG142" i="6" s="1"/>
  <c r="BG144" i="4"/>
  <c r="BG145" i="3"/>
  <c r="BG144" i="3"/>
  <c r="BG149" i="3" s="1"/>
  <c r="S27" i="2"/>
  <c r="P10" i="12"/>
  <c r="BF149" i="5"/>
  <c r="BG144" i="5" s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F55" i="4"/>
  <c r="C60" i="8"/>
  <c r="H54" i="6"/>
  <c r="H46" i="6"/>
  <c r="H48" i="6"/>
  <c r="H40" i="6"/>
  <c r="H7" i="6"/>
  <c r="H23" i="6"/>
  <c r="H41" i="6"/>
  <c r="H8" i="6"/>
  <c r="H24" i="6"/>
  <c r="H42" i="6"/>
  <c r="H14" i="6"/>
  <c r="H30" i="6"/>
  <c r="H50" i="6"/>
  <c r="H17" i="6"/>
  <c r="H33" i="6"/>
  <c r="H10" i="6"/>
  <c r="H26" i="6"/>
  <c r="H44" i="6"/>
  <c r="H13" i="6"/>
  <c r="H29" i="6"/>
  <c r="H49" i="6"/>
  <c r="H19" i="6"/>
  <c r="H35" i="6"/>
  <c r="H52" i="6"/>
  <c r="H20" i="6"/>
  <c r="H36" i="6"/>
  <c r="H15" i="6"/>
  <c r="H31" i="6"/>
  <c r="H53" i="6"/>
  <c r="H16" i="6"/>
  <c r="H32" i="6"/>
  <c r="H6" i="6"/>
  <c r="H22" i="6"/>
  <c r="H38" i="6"/>
  <c r="H9" i="6"/>
  <c r="H25" i="6"/>
  <c r="H43" i="6"/>
  <c r="H39" i="6"/>
  <c r="H18" i="6"/>
  <c r="H34" i="6"/>
  <c r="H5" i="6"/>
  <c r="H21" i="6"/>
  <c r="H37" i="6"/>
  <c r="H11" i="6"/>
  <c r="H27" i="6"/>
  <c r="H45" i="6"/>
  <c r="H12" i="6"/>
  <c r="H28" i="6"/>
  <c r="H51" i="6"/>
  <c r="H47" i="6"/>
  <c r="H3" i="6"/>
  <c r="H4" i="6"/>
  <c r="H54" i="5"/>
  <c r="H46" i="5"/>
  <c r="H40" i="5"/>
  <c r="H32" i="5"/>
  <c r="H24" i="5"/>
  <c r="H16" i="5"/>
  <c r="H8" i="5"/>
  <c r="H48" i="5"/>
  <c r="H38" i="5"/>
  <c r="H30" i="5"/>
  <c r="H22" i="5"/>
  <c r="H14" i="5"/>
  <c r="H6" i="5"/>
  <c r="H21" i="5"/>
  <c r="H13" i="5"/>
  <c r="H23" i="5"/>
  <c r="H17" i="5"/>
  <c r="H33" i="5"/>
  <c r="H50" i="5"/>
  <c r="H20" i="5"/>
  <c r="H53" i="5"/>
  <c r="H26" i="5"/>
  <c r="H49" i="5"/>
  <c r="H29" i="5"/>
  <c r="H45" i="5"/>
  <c r="H31" i="5"/>
  <c r="H19" i="5"/>
  <c r="H35" i="5"/>
  <c r="H28" i="5"/>
  <c r="H34" i="5"/>
  <c r="H51" i="5"/>
  <c r="H5" i="5"/>
  <c r="H7" i="5"/>
  <c r="H39" i="5"/>
  <c r="H9" i="5"/>
  <c r="H25" i="5"/>
  <c r="H41" i="5"/>
  <c r="H36" i="5"/>
  <c r="H42" i="5"/>
  <c r="H37" i="5"/>
  <c r="H15" i="5"/>
  <c r="H52" i="5"/>
  <c r="H11" i="5"/>
  <c r="H27" i="5"/>
  <c r="H43" i="5"/>
  <c r="H12" i="5"/>
  <c r="H44" i="5"/>
  <c r="H18" i="5"/>
  <c r="H47" i="5"/>
  <c r="H3" i="5"/>
  <c r="H4" i="5"/>
  <c r="G4" i="5"/>
  <c r="H10" i="5"/>
  <c r="G14" i="4"/>
  <c r="P5" i="13"/>
  <c r="P11" i="13" s="1"/>
  <c r="O11" i="13"/>
  <c r="P11" i="12"/>
  <c r="Q5" i="12" s="1"/>
  <c r="C25" i="7"/>
  <c r="D26" i="7"/>
  <c r="C26" i="7"/>
  <c r="F67" i="2"/>
  <c r="F68" i="2" s="1"/>
  <c r="F69" i="2" s="1"/>
  <c r="F66" i="2"/>
  <c r="E70" i="2"/>
  <c r="BG146" i="5" l="1"/>
  <c r="BG145" i="5"/>
  <c r="BG148" i="5"/>
  <c r="BG149" i="4"/>
  <c r="BG143" i="5"/>
  <c r="BG147" i="5"/>
  <c r="H8" i="4"/>
  <c r="H39" i="4"/>
  <c r="H51" i="4"/>
  <c r="H31" i="4"/>
  <c r="H48" i="4"/>
  <c r="H6" i="4"/>
  <c r="H49" i="4"/>
  <c r="H37" i="4"/>
  <c r="H28" i="4"/>
  <c r="H46" i="4"/>
  <c r="H30" i="4"/>
  <c r="H16" i="4"/>
  <c r="H45" i="4"/>
  <c r="H47" i="4"/>
  <c r="H19" i="4"/>
  <c r="H17" i="4"/>
  <c r="H41" i="4"/>
  <c r="H12" i="4"/>
  <c r="H36" i="4"/>
  <c r="H21" i="4"/>
  <c r="H7" i="4"/>
  <c r="H44" i="4"/>
  <c r="H42" i="4"/>
  <c r="H22" i="4"/>
  <c r="H24" i="4"/>
  <c r="H52" i="4"/>
  <c r="H43" i="4"/>
  <c r="H15" i="4"/>
  <c r="H32" i="4"/>
  <c r="H9" i="4"/>
  <c r="H27" i="4"/>
  <c r="H4" i="4"/>
  <c r="H13" i="4"/>
  <c r="H25" i="4"/>
  <c r="H54" i="4"/>
  <c r="H38" i="4"/>
  <c r="H18" i="4"/>
  <c r="H29" i="4"/>
  <c r="H20" i="4"/>
  <c r="H35" i="4"/>
  <c r="H11" i="4"/>
  <c r="H40" i="4"/>
  <c r="H10" i="4"/>
  <c r="H33" i="4"/>
  <c r="H53" i="4"/>
  <c r="H26" i="4"/>
  <c r="H50" i="4"/>
  <c r="H34" i="4"/>
  <c r="H14" i="4"/>
  <c r="H23" i="4"/>
  <c r="H5" i="4"/>
  <c r="H3" i="4"/>
  <c r="H55" i="6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H55" i="5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G5" i="5"/>
  <c r="G15" i="4"/>
  <c r="Q5" i="13"/>
  <c r="Q10" i="13"/>
  <c r="Q8" i="13"/>
  <c r="Q9" i="13"/>
  <c r="Q7" i="13"/>
  <c r="Q6" i="13"/>
  <c r="Q10" i="12"/>
  <c r="Q6" i="12"/>
  <c r="Q7" i="12"/>
  <c r="Q8" i="12"/>
  <c r="Q9" i="12"/>
  <c r="D25" i="7"/>
  <c r="E25" i="7"/>
  <c r="C27" i="7"/>
  <c r="D27" i="7"/>
  <c r="BG149" i="5" l="1"/>
  <c r="H55" i="4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40" i="5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G6" i="5"/>
  <c r="G16" i="4"/>
  <c r="Q11" i="13"/>
  <c r="Q11" i="12"/>
  <c r="B27" i="7" l="1"/>
  <c r="G7" i="5"/>
  <c r="G17" i="4"/>
  <c r="G8" i="5" l="1"/>
  <c r="G18" i="4"/>
  <c r="G9" i="5" l="1"/>
  <c r="G19" i="4"/>
  <c r="G10" i="5" l="1"/>
  <c r="G20" i="4"/>
  <c r="G11" i="5" l="1"/>
  <c r="G21" i="4"/>
  <c r="G12" i="5" l="1"/>
  <c r="G22" i="4"/>
  <c r="G13" i="5" l="1"/>
  <c r="G23" i="4"/>
  <c r="G14" i="5" l="1"/>
  <c r="G24" i="4"/>
  <c r="G15" i="5" l="1"/>
  <c r="G25" i="4"/>
  <c r="G16" i="5" l="1"/>
  <c r="G26" i="4"/>
  <c r="G17" i="5" l="1"/>
  <c r="G27" i="4"/>
  <c r="G18" i="5" l="1"/>
  <c r="G28" i="4"/>
  <c r="G19" i="5" l="1"/>
  <c r="G29" i="4"/>
  <c r="G20" i="5" l="1"/>
  <c r="G30" i="4"/>
  <c r="G21" i="5" l="1"/>
  <c r="G31" i="4"/>
  <c r="G22" i="5" l="1"/>
  <c r="G32" i="4"/>
  <c r="G23" i="5" l="1"/>
  <c r="G33" i="4"/>
  <c r="G24" i="5" l="1"/>
  <c r="G34" i="4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25" i="5" l="1"/>
  <c r="B3" i="3"/>
  <c r="I71" i="3" l="1"/>
  <c r="I72" i="3" s="1"/>
  <c r="E24" i="7" s="1"/>
  <c r="B34" i="7" s="1"/>
  <c r="E3" i="3"/>
  <c r="F3" i="3" s="1"/>
  <c r="G26" i="5"/>
  <c r="I70" i="3"/>
  <c r="C24" i="7" s="1"/>
  <c r="B32" i="7" s="1"/>
  <c r="B55" i="3"/>
  <c r="B70" i="3" s="1"/>
  <c r="B3" i="7" s="1"/>
  <c r="D24" i="7" l="1"/>
  <c r="B33" i="7" s="1"/>
  <c r="F55" i="3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H3" i="3"/>
  <c r="I3" i="3" s="1"/>
  <c r="G27" i="5"/>
  <c r="I69" i="3"/>
  <c r="C3" i="7"/>
  <c r="C4" i="7" s="1"/>
  <c r="C5" i="7" s="1"/>
  <c r="C6" i="7" s="1"/>
  <c r="C7" i="7" s="1"/>
  <c r="C8" i="7" s="1"/>
  <c r="C9" i="7" s="1"/>
  <c r="C10" i="7" s="1"/>
  <c r="B11" i="7"/>
  <c r="H47" i="3" l="1"/>
  <c r="H9" i="3"/>
  <c r="H45" i="3"/>
  <c r="H41" i="3"/>
  <c r="H42" i="3"/>
  <c r="H21" i="3"/>
  <c r="H46" i="3"/>
  <c r="H26" i="3"/>
  <c r="H8" i="3"/>
  <c r="H52" i="3"/>
  <c r="H10" i="3"/>
  <c r="H51" i="3"/>
  <c r="H43" i="3"/>
  <c r="H31" i="3"/>
  <c r="H15" i="3"/>
  <c r="H22" i="3"/>
  <c r="H53" i="3"/>
  <c r="H32" i="3"/>
  <c r="H33" i="3"/>
  <c r="H34" i="3"/>
  <c r="H5" i="3"/>
  <c r="H24" i="3"/>
  <c r="H48" i="3"/>
  <c r="H27" i="3"/>
  <c r="H23" i="3"/>
  <c r="H28" i="3"/>
  <c r="H40" i="3"/>
  <c r="H54" i="3"/>
  <c r="H25" i="3"/>
  <c r="H37" i="3"/>
  <c r="H20" i="3"/>
  <c r="H49" i="3"/>
  <c r="H38" i="3"/>
  <c r="H29" i="3"/>
  <c r="H39" i="3"/>
  <c r="H11" i="3"/>
  <c r="H7" i="3"/>
  <c r="H4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H36" i="3"/>
  <c r="H14" i="3"/>
  <c r="H6" i="3"/>
  <c r="H30" i="3"/>
  <c r="H19" i="3"/>
  <c r="H44" i="3"/>
  <c r="H50" i="3"/>
  <c r="H17" i="3"/>
  <c r="H13" i="3"/>
  <c r="H16" i="3"/>
  <c r="H12" i="3"/>
  <c r="H18" i="3"/>
  <c r="H35" i="3"/>
  <c r="B31" i="7"/>
  <c r="B24" i="7"/>
  <c r="D7" i="7"/>
  <c r="D6" i="7"/>
  <c r="D9" i="7"/>
  <c r="D8" i="7"/>
  <c r="D10" i="7"/>
  <c r="D5" i="7"/>
  <c r="G28" i="5"/>
  <c r="D13" i="7"/>
  <c r="D4" i="7"/>
  <c r="D3" i="7"/>
  <c r="D11" i="7" l="1"/>
  <c r="G29" i="5"/>
  <c r="E3" i="7"/>
  <c r="E4" i="7" s="1"/>
  <c r="E5" i="7" s="1"/>
  <c r="E6" i="7" s="1"/>
  <c r="E7" i="7" s="1"/>
  <c r="E8" i="7" s="1"/>
  <c r="E9" i="7" s="1"/>
  <c r="E10" i="7" s="1"/>
  <c r="G30" i="5" l="1"/>
  <c r="H55" i="3"/>
  <c r="G31" i="5" l="1"/>
  <c r="G32" i="5" l="1"/>
  <c r="G33" i="5" l="1"/>
  <c r="G34" i="5" l="1"/>
  <c r="G35" i="5" l="1"/>
  <c r="G36" i="5" l="1"/>
  <c r="G37" i="5" l="1"/>
  <c r="G38" i="5" l="1"/>
  <c r="G39" i="5" l="1"/>
  <c r="G40" i="5" l="1"/>
  <c r="G41" i="5" l="1"/>
  <c r="G42" i="5" l="1"/>
  <c r="G43" i="5" l="1"/>
  <c r="G44" i="5" l="1"/>
  <c r="G45" i="5" l="1"/>
  <c r="G46" i="5" l="1"/>
  <c r="G47" i="5" l="1"/>
  <c r="G48" i="5" l="1"/>
  <c r="G49" i="5" l="1"/>
  <c r="G50" i="5" l="1"/>
  <c r="G51" i="5" l="1"/>
  <c r="G52" i="5" l="1"/>
  <c r="G53" i="5" l="1"/>
  <c r="G54" i="5" l="1"/>
</calcChain>
</file>

<file path=xl/sharedStrings.xml><?xml version="1.0" encoding="utf-8"?>
<sst xmlns="http://schemas.openxmlformats.org/spreadsheetml/2006/main" count="900" uniqueCount="152">
  <si>
    <t>Masculino</t>
  </si>
  <si>
    <t>Curso: 3 de Secundaria</t>
  </si>
  <si>
    <t>3° A de Secundaria</t>
  </si>
  <si>
    <t>Edad</t>
  </si>
  <si>
    <t>Femenino</t>
  </si>
  <si>
    <t>3° B de Secundaria</t>
  </si>
  <si>
    <t>3° C de Secundaria</t>
  </si>
  <si>
    <t>Total:</t>
  </si>
  <si>
    <t>total:</t>
  </si>
  <si>
    <t>Total</t>
  </si>
  <si>
    <t>EdadF</t>
  </si>
  <si>
    <t>CantidadF</t>
  </si>
  <si>
    <t>EdadM</t>
  </si>
  <si>
    <t>CantidadM</t>
  </si>
  <si>
    <t>Universo:</t>
  </si>
  <si>
    <t>Estudiantes de secundaria</t>
  </si>
  <si>
    <t>Población:</t>
  </si>
  <si>
    <t>Estudiantes de secundaria de las unidades  educativas: Sagrado Corazón 4 y San José Obrero</t>
  </si>
  <si>
    <t>Muestra:</t>
  </si>
  <si>
    <t>Estudiantes de 3 de Secundaria de las unidades educativas: Sagrado Corazón 4 y San José Obrero</t>
  </si>
  <si>
    <t>Particularidad:</t>
  </si>
  <si>
    <t>Tipo de muestreo:</t>
  </si>
  <si>
    <t>Muestreo por conglomerados</t>
  </si>
  <si>
    <t>X̅</t>
  </si>
  <si>
    <t>Mo</t>
  </si>
  <si>
    <t>X̅ : Media muestral</t>
  </si>
  <si>
    <t>Mo : Moda</t>
  </si>
  <si>
    <t>La media muestral es de 14.5 es decir el promedio de edad es de 14.5</t>
  </si>
  <si>
    <t>La moda es de 14, es decir que la edad de 14 es la que más se repite en la muestra</t>
  </si>
  <si>
    <t>Interpretacion: El 58.23% de la muestra es mujer y el 41.77% son hombres, si sumamos ambos tenemos el 100% de nuestra muestra.</t>
  </si>
  <si>
    <t>Observacion: Grafica de barras</t>
  </si>
  <si>
    <t>Observacion: Grafico de torta</t>
  </si>
  <si>
    <t>Pregunta\Punto</t>
  </si>
  <si>
    <t>Cuestionario 1</t>
  </si>
  <si>
    <t>P1</t>
  </si>
  <si>
    <t>P2</t>
  </si>
  <si>
    <t>P3</t>
  </si>
  <si>
    <t>P4</t>
  </si>
  <si>
    <t>total</t>
  </si>
  <si>
    <t>Media muestral</t>
  </si>
  <si>
    <t>hi</t>
  </si>
  <si>
    <t>Hi</t>
  </si>
  <si>
    <t>Fi</t>
  </si>
  <si>
    <t>fi</t>
  </si>
  <si>
    <t>Varianza</t>
  </si>
  <si>
    <t>Xi</t>
  </si>
  <si>
    <t>Mo3A</t>
  </si>
  <si>
    <t>Mo3B</t>
  </si>
  <si>
    <t>Mo3C</t>
  </si>
  <si>
    <t>MoSJ</t>
  </si>
  <si>
    <t>MoGeneral</t>
  </si>
  <si>
    <t>Pregunta\Modas</t>
  </si>
  <si>
    <t>Moda Gral</t>
  </si>
  <si>
    <t>Cantidad</t>
  </si>
  <si>
    <t>%</t>
  </si>
  <si>
    <t>Curso\Cantidad</t>
  </si>
  <si>
    <t>3A</t>
  </si>
  <si>
    <t>3B</t>
  </si>
  <si>
    <t>3C</t>
  </si>
  <si>
    <t>SJ</t>
  </si>
  <si>
    <t>Conclusion:</t>
  </si>
  <si>
    <t>En total se tuvieron</t>
  </si>
  <si>
    <t>respuestas</t>
  </si>
  <si>
    <t>Medias</t>
  </si>
  <si>
    <t>Centralizacion</t>
  </si>
  <si>
    <t>Varianzas</t>
  </si>
  <si>
    <t>Calculo general</t>
  </si>
  <si>
    <t>Media</t>
  </si>
  <si>
    <t>Deviacion Est.</t>
  </si>
  <si>
    <t>Error Est.</t>
  </si>
  <si>
    <t>Desviacion Est.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</si>
  <si>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</si>
  <si>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</si>
  <si>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</si>
  <si>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</si>
  <si>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</si>
  <si>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</si>
  <si>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</si>
  <si>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</si>
  <si>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</si>
  <si>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</si>
  <si>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</si>
  <si>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</si>
  <si>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</si>
  <si>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</si>
  <si>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</si>
  <si>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</si>
  <si>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</si>
  <si>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</si>
  <si>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</si>
  <si>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</si>
  <si>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</si>
  <si>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</si>
  <si>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</si>
  <si>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 xml:space="preserve"> </t>
  </si>
  <si>
    <t>Rangos</t>
  </si>
  <si>
    <t>Pautas de Interpretacion</t>
  </si>
  <si>
    <t>Parametro</t>
  </si>
  <si>
    <t>Respuesta</t>
  </si>
  <si>
    <t>Suma total</t>
  </si>
  <si>
    <t>Grados</t>
  </si>
  <si>
    <t>Hombres</t>
  </si>
  <si>
    <t>Mujeres</t>
  </si>
  <si>
    <t>3 San Jose Obrero</t>
  </si>
  <si>
    <t>3°A</t>
  </si>
  <si>
    <t>3°B</t>
  </si>
  <si>
    <t>3°C</t>
  </si>
  <si>
    <t>SJO</t>
  </si>
  <si>
    <t>Total respuesta</t>
  </si>
  <si>
    <t>%total</t>
  </si>
  <si>
    <t>xi</t>
  </si>
  <si>
    <t>Siempre</t>
  </si>
  <si>
    <t>Nunca</t>
  </si>
  <si>
    <t>S</t>
  </si>
  <si>
    <t>N</t>
  </si>
  <si>
    <t xml:space="preserve">La probabilidad de que respondan solo una pregunta es: </t>
  </si>
  <si>
    <t>La probabilidad de que respondan mitad de la encuesta es:</t>
  </si>
  <si>
    <t xml:space="preserve">La probabilidad de que respondan todo excepto 1 pregunta es: </t>
  </si>
  <si>
    <t>Probabilidad de respuesta Siempre-nunca</t>
  </si>
  <si>
    <t>Prob</t>
  </si>
  <si>
    <t>Habitos de estudio</t>
  </si>
  <si>
    <t>Muy negativo</t>
  </si>
  <si>
    <t>Negativo</t>
  </si>
  <si>
    <t>Tendencia negativo</t>
  </si>
  <si>
    <t>Tendencia positivo</t>
  </si>
  <si>
    <t>Positivo</t>
  </si>
  <si>
    <t>Muy positivo</t>
  </si>
  <si>
    <t>44-53</t>
  </si>
  <si>
    <t>36-43</t>
  </si>
  <si>
    <t>28-35</t>
  </si>
  <si>
    <t>18-27</t>
  </si>
  <si>
    <t>09--17</t>
  </si>
  <si>
    <t>0-8</t>
  </si>
  <si>
    <t>Puntaje T</t>
  </si>
  <si>
    <t>71-80</t>
  </si>
  <si>
    <t>61-70</t>
  </si>
  <si>
    <t>51-60</t>
  </si>
  <si>
    <t>41-50</t>
  </si>
  <si>
    <t>31-40</t>
  </si>
  <si>
    <t>20-30</t>
  </si>
  <si>
    <t>Conclusion</t>
  </si>
  <si>
    <t>Tendencia positivo y negativo</t>
  </si>
  <si>
    <t>Tendencia positivo y negativo, Positivo</t>
  </si>
  <si>
    <t>Negativo y Tendencia negativo</t>
  </si>
  <si>
    <t>Conversion</t>
  </si>
  <si>
    <t>568-640</t>
  </si>
  <si>
    <t>488-567</t>
  </si>
  <si>
    <t>408-487</t>
  </si>
  <si>
    <t>328-407</t>
  </si>
  <si>
    <t>248-327</t>
  </si>
  <si>
    <t>0-247</t>
  </si>
  <si>
    <t>Se concluye que los estudiantes tienen capacidad de estudio diversa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</si>
</sst>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%"/>
    <numFmt numFmtId="165" formatCode="0.000"/>
    <numFmt numFmtId="166" formatCode="0.0"/>
    <numFmt numFmtId="167" formatCode="0.0000"/>
    <numFmt numFmtId="168" formatCode="0.0000%"/>
    <numFmt numFmtId="169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1" xfId="0" applyFill="1" applyBorder="1"/>
    <xf numFmtId="0" fontId="3" fillId="0" borderId="0" xfId="0" applyFont="1"/>
    <xf numFmtId="10" fontId="0" fillId="0" borderId="1" xfId="1" applyNumberFormat="1" applyFont="1" applyBorder="1"/>
    <xf numFmtId="10" fontId="0" fillId="0" borderId="1" xfId="0" applyNumberFormat="1" applyBorder="1"/>
    <xf numFmtId="9" fontId="0" fillId="0" borderId="1" xfId="0" applyNumberFormat="1" applyBorder="1"/>
    <xf numFmtId="0" fontId="2" fillId="5" borderId="1" xfId="0" applyFont="1" applyFill="1" applyBorder="1"/>
    <xf numFmtId="0" fontId="0" fillId="6" borderId="1" xfId="0" applyFill="1" applyBorder="1"/>
    <xf numFmtId="10" fontId="0" fillId="6" borderId="1" xfId="0" applyNumberFormat="1" applyFill="1" applyBorder="1"/>
    <xf numFmtId="0" fontId="0" fillId="7" borderId="1" xfId="0" applyFill="1" applyBorder="1"/>
    <xf numFmtId="0" fontId="0" fillId="4" borderId="2" xfId="0" applyFill="1" applyBorder="1"/>
    <xf numFmtId="0" fontId="2" fillId="5" borderId="4" xfId="0" applyFont="1" applyFill="1" applyBorder="1"/>
    <xf numFmtId="0" fontId="0" fillId="0" borderId="4" xfId="0" applyBorder="1"/>
    <xf numFmtId="0" fontId="0" fillId="7" borderId="0" xfId="0" applyFill="1"/>
    <xf numFmtId="0" fontId="2" fillId="7" borderId="0" xfId="0" applyFont="1" applyFill="1"/>
    <xf numFmtId="0" fontId="0" fillId="8" borderId="1" xfId="0" applyFill="1" applyBorder="1"/>
    <xf numFmtId="0" fontId="0" fillId="9" borderId="1" xfId="0" applyFill="1" applyBorder="1"/>
    <xf numFmtId="164" fontId="0" fillId="0" borderId="1" xfId="1" applyNumberFormat="1" applyFont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2" xfId="0" applyBorder="1"/>
    <xf numFmtId="0" fontId="0" fillId="10" borderId="1" xfId="0" applyFill="1" applyBorder="1"/>
    <xf numFmtId="0" fontId="0" fillId="9" borderId="0" xfId="0" applyFill="1"/>
    <xf numFmtId="167" fontId="0" fillId="0" borderId="1" xfId="0" applyNumberFormat="1" applyBorder="1"/>
    <xf numFmtId="0" fontId="0" fillId="11" borderId="1" xfId="0" applyFill="1" applyBorder="1"/>
    <xf numFmtId="168" fontId="0" fillId="0" borderId="1" xfId="1" applyNumberFormat="1" applyFont="1" applyBorder="1"/>
    <xf numFmtId="0" fontId="0" fillId="12" borderId="1" xfId="0" applyFill="1" applyBorder="1"/>
    <xf numFmtId="0" fontId="0" fillId="6" borderId="0" xfId="0" applyFill="1"/>
    <xf numFmtId="0" fontId="0" fillId="14" borderId="1" xfId="0" applyFill="1" applyBorder="1"/>
    <xf numFmtId="10" fontId="0" fillId="14" borderId="1" xfId="1" applyNumberFormat="1" applyFont="1" applyFill="1" applyBorder="1"/>
    <xf numFmtId="10" fontId="0" fillId="14" borderId="1" xfId="0" applyNumberFormat="1" applyFill="1" applyBorder="1"/>
    <xf numFmtId="0" fontId="0" fillId="15" borderId="1" xfId="0" applyFill="1" applyBorder="1"/>
    <xf numFmtId="10" fontId="0" fillId="15" borderId="1" xfId="1" applyNumberFormat="1" applyFont="1" applyFill="1" applyBorder="1"/>
    <xf numFmtId="10" fontId="0" fillId="12" borderId="1" xfId="1" applyNumberFormat="1" applyFont="1" applyFill="1" applyBorder="1"/>
    <xf numFmtId="0" fontId="0" fillId="3" borderId="1" xfId="0" applyFill="1" applyBorder="1"/>
    <xf numFmtId="10" fontId="0" fillId="3" borderId="1" xfId="1" applyNumberFormat="1" applyFont="1" applyFill="1" applyBorder="1"/>
    <xf numFmtId="10" fontId="0" fillId="0" borderId="0" xfId="1" applyNumberFormat="1" applyFont="1" applyFill="1" applyBorder="1"/>
    <xf numFmtId="10" fontId="0" fillId="0" borderId="0" xfId="0" applyNumberFormat="1"/>
    <xf numFmtId="166" fontId="0" fillId="0" borderId="0" xfId="0" applyNumberFormat="1"/>
    <xf numFmtId="168" fontId="0" fillId="0" borderId="0" xfId="1" applyNumberFormat="1" applyFont="1" applyFill="1" applyBorder="1"/>
    <xf numFmtId="9" fontId="0" fillId="0" borderId="0" xfId="0" applyNumberFormat="1"/>
    <xf numFmtId="10" fontId="0" fillId="0" borderId="0" xfId="1" applyNumberFormat="1" applyFont="1" applyBorder="1"/>
    <xf numFmtId="167" fontId="0" fillId="0" borderId="0" xfId="0" applyNumberFormat="1"/>
    <xf numFmtId="0" fontId="0" fillId="17" borderId="1" xfId="0" applyFill="1" applyBorder="1"/>
    <xf numFmtId="168" fontId="0" fillId="0" borderId="0" xfId="1" applyNumberFormat="1" applyFont="1" applyBorder="1"/>
    <xf numFmtId="0" fontId="5" fillId="0" borderId="0" xfId="0" applyFont="1"/>
    <xf numFmtId="10" fontId="5" fillId="0" borderId="0" xfId="1" applyNumberFormat="1" applyFont="1" applyBorder="1"/>
    <xf numFmtId="10" fontId="5" fillId="0" borderId="0" xfId="0" applyNumberFormat="1" applyFont="1"/>
    <xf numFmtId="0" fontId="0" fillId="11" borderId="3" xfId="0" applyFill="1" applyBorder="1"/>
    <xf numFmtId="0" fontId="0" fillId="9" borderId="2" xfId="0" applyFill="1" applyBorder="1"/>
    <xf numFmtId="0" fontId="0" fillId="0" borderId="8" xfId="0" applyBorder="1"/>
    <xf numFmtId="164" fontId="0" fillId="0" borderId="2" xfId="1" applyNumberFormat="1" applyFont="1" applyBorder="1"/>
    <xf numFmtId="164" fontId="0" fillId="0" borderId="2" xfId="0" applyNumberFormat="1" applyBorder="1"/>
    <xf numFmtId="165" fontId="0" fillId="0" borderId="2" xfId="0" applyNumberFormat="1" applyBorder="1"/>
    <xf numFmtId="164" fontId="0" fillId="0" borderId="0" xfId="1" applyNumberFormat="1" applyFont="1" applyBorder="1"/>
    <xf numFmtId="164" fontId="0" fillId="0" borderId="0" xfId="0" applyNumberFormat="1"/>
    <xf numFmtId="9" fontId="0" fillId="0" borderId="1" xfId="1" applyFont="1" applyBorder="1"/>
    <xf numFmtId="168" fontId="0" fillId="0" borderId="1" xfId="0" applyNumberFormat="1" applyBorder="1"/>
    <xf numFmtId="0" fontId="0" fillId="11" borderId="2" xfId="0" applyFill="1" applyBorder="1"/>
    <xf numFmtId="10" fontId="0" fillId="0" borderId="0" xfId="1" applyNumberFormat="1" applyFont="1"/>
    <xf numFmtId="168" fontId="0" fillId="0" borderId="0" xfId="1" applyNumberFormat="1" applyFont="1"/>
    <xf numFmtId="169" fontId="0" fillId="0" borderId="1" xfId="1" applyNumberFormat="1" applyFont="1" applyBorder="1"/>
    <xf numFmtId="169" fontId="0" fillId="0" borderId="1" xfId="0" applyNumberFormat="1" applyBorder="1"/>
    <xf numFmtId="17" fontId="0" fillId="0" borderId="1" xfId="0" applyNumberFormat="1" applyBorder="1"/>
    <xf numFmtId="0" fontId="0" fillId="0" borderId="5" xfId="0" applyBorder="1"/>
    <xf numFmtId="169" fontId="0" fillId="0" borderId="5" xfId="1" applyNumberFormat="1" applyFont="1" applyBorder="1"/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por genero (sexo)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'Datos generales'!$U$49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E6-4800-97AC-41751A76A8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E6-4800-97AC-41751A76A8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generales'!$D$54:$D$55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'Datos generales'!$H$54:$H$55</c:f>
              <c:numCache>
                <c:formatCode>0.00%</c:formatCode>
                <c:ptCount val="2"/>
                <c:pt idx="0">
                  <c:v>0.41772151898734178</c:v>
                </c:pt>
                <c:pt idx="1">
                  <c:v>0.58227848101265822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3F-46B5-ACE1-756D3A281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Frecuencia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'3B'!$B$2</c:f>
              <c:strCache>
                <c:ptCount val="1"/>
                <c:pt idx="0">
                  <c:v>Siempre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'3B'!$B$3:$B$54</c:f>
              <c:numCache>
                <c:formatCode>General</c:formatCode>
                <c:ptCount val="52"/>
                <c:pt idx="0">
                  <c:v>15</c:v>
                </c:pt>
                <c:pt idx="1">
                  <c:v>14</c:v>
                </c:pt>
                <c:pt idx="2">
                  <c:v>19</c:v>
                </c:pt>
                <c:pt idx="3">
                  <c:v>17</c:v>
                </c:pt>
                <c:pt idx="4">
                  <c:v>24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18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24</c:v>
                </c:pt>
                <c:pt idx="22">
                  <c:v>14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13</c:v>
                </c:pt>
                <c:pt idx="36">
                  <c:v>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A-4F62-A13F-91E480CDCBEA}"/>
            </c:ext>
          </c:extLst>
        </c:ser>
        <c:ser>
          <c:idx val="1"/>
          <c:order val="1"/>
          <c:tx>
            <c:strRef>
              <c:f>'3B'!$C$2</c:f>
              <c:strCache>
                <c:ptCount val="1"/>
                <c:pt idx="0">
                  <c:v>Nunca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'3B'!$C$3:$C$54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9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10</c:v>
                </c:pt>
                <c:pt idx="12">
                  <c:v>10</c:v>
                </c:pt>
                <c:pt idx="13">
                  <c:v>0</c:v>
                </c:pt>
                <c:pt idx="14">
                  <c:v>18</c:v>
                </c:pt>
                <c:pt idx="15">
                  <c:v>12</c:v>
                </c:pt>
                <c:pt idx="16">
                  <c:v>13</c:v>
                </c:pt>
                <c:pt idx="17">
                  <c:v>20</c:v>
                </c:pt>
                <c:pt idx="18">
                  <c:v>11</c:v>
                </c:pt>
                <c:pt idx="19">
                  <c:v>18</c:v>
                </c:pt>
                <c:pt idx="20">
                  <c:v>18</c:v>
                </c:pt>
                <c:pt idx="21">
                  <c:v>0</c:v>
                </c:pt>
                <c:pt idx="22">
                  <c:v>0</c:v>
                </c:pt>
                <c:pt idx="23">
                  <c:v>12</c:v>
                </c:pt>
                <c:pt idx="24">
                  <c:v>12</c:v>
                </c:pt>
                <c:pt idx="25">
                  <c:v>11</c:v>
                </c:pt>
                <c:pt idx="26">
                  <c:v>3</c:v>
                </c:pt>
                <c:pt idx="27">
                  <c:v>18</c:v>
                </c:pt>
                <c:pt idx="28">
                  <c:v>21</c:v>
                </c:pt>
                <c:pt idx="29">
                  <c:v>12</c:v>
                </c:pt>
                <c:pt idx="30">
                  <c:v>0</c:v>
                </c:pt>
                <c:pt idx="31">
                  <c:v>18</c:v>
                </c:pt>
                <c:pt idx="32">
                  <c:v>9</c:v>
                </c:pt>
                <c:pt idx="33">
                  <c:v>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21</c:v>
                </c:pt>
                <c:pt idx="38">
                  <c:v>15</c:v>
                </c:pt>
                <c:pt idx="39">
                  <c:v>16</c:v>
                </c:pt>
                <c:pt idx="40">
                  <c:v>20</c:v>
                </c:pt>
                <c:pt idx="41">
                  <c:v>10</c:v>
                </c:pt>
                <c:pt idx="42">
                  <c:v>15</c:v>
                </c:pt>
                <c:pt idx="43">
                  <c:v>17</c:v>
                </c:pt>
                <c:pt idx="44">
                  <c:v>17</c:v>
                </c:pt>
                <c:pt idx="45">
                  <c:v>7</c:v>
                </c:pt>
                <c:pt idx="46">
                  <c:v>21</c:v>
                </c:pt>
                <c:pt idx="47">
                  <c:v>0</c:v>
                </c:pt>
                <c:pt idx="48">
                  <c:v>15</c:v>
                </c:pt>
                <c:pt idx="49">
                  <c:v>19</c:v>
                </c:pt>
                <c:pt idx="50">
                  <c:v>12</c:v>
                </c:pt>
                <c:pt idx="5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A-4F62-A13F-91E480CDC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201712"/>
        <c:axId val="566204592"/>
      </c:lineChart>
      <c:catAx>
        <c:axId val="56620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66204592"/>
        <c:crosses val="autoZero"/>
        <c:auto val="1"/>
        <c:lblAlgn val="ctr"/>
        <c:lblOffset val="100"/>
        <c:noMultiLvlLbl val="0"/>
      </c:catAx>
      <c:valAx>
        <c:axId val="5662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6620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'3B'!$BB$143:$BB$148</c:f>
              <c:strCache>
                <c:ptCount val="6"/>
                <c:pt idx="0">
                  <c:v>Muy negativo</c:v>
                </c:pt>
                <c:pt idx="1">
                  <c:v>Negativo</c:v>
                </c:pt>
                <c:pt idx="2">
                  <c:v>Tendencia negativo</c:v>
                </c:pt>
                <c:pt idx="3">
                  <c:v>Tendencia positivo</c:v>
                </c:pt>
                <c:pt idx="4">
                  <c:v>Positivo</c:v>
                </c:pt>
                <c:pt idx="5">
                  <c:v>Muy positivo</c:v>
                </c:pt>
              </c:strCache>
            </c:strRef>
          </c:cat>
          <c:val>
            <c:numRef>
              <c:f>'3B'!$BG$143:$BG$148</c:f>
              <c:numCache>
                <c:formatCode>0.00%</c:formatCode>
                <c:ptCount val="6"/>
                <c:pt idx="0">
                  <c:v>0</c:v>
                </c:pt>
                <c:pt idx="1">
                  <c:v>0.22222222222222221</c:v>
                </c:pt>
                <c:pt idx="2">
                  <c:v>0.37037037037037035</c:v>
                </c:pt>
                <c:pt idx="3">
                  <c:v>0.33333333333333331</c:v>
                </c:pt>
                <c:pt idx="4">
                  <c:v>7.407407407407407E-2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9-465E-8D9B-19DB053F30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795728"/>
        <c:axId val="561800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BO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'3B'!$BB$143:$BB$148</c15:sqref>
                        </c15:formulaRef>
                      </c:ext>
                    </c:extLst>
                    <c:strCache>
                      <c:ptCount val="6"/>
                      <c:pt idx="0">
                        <c:v>Muy negativo</c:v>
                      </c:pt>
                      <c:pt idx="1">
                        <c:v>Negativo</c:v>
                      </c:pt>
                      <c:pt idx="2">
                        <c:v>Tendencia negativo</c:v>
                      </c:pt>
                      <c:pt idx="3">
                        <c:v>Tendencia positivo</c:v>
                      </c:pt>
                      <c:pt idx="4">
                        <c:v>Positivo</c:v>
                      </c:pt>
                      <c:pt idx="5">
                        <c:v>Muy positivo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'3B'!$BC$143:$BC$148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F09-465E-8D9B-19DB053F30C4}"/>
                  </c:ext>
                </c:extLst>
              </c15:ser>
            </c15:filteredBarSeries>
          </c:ext>
        </c:extLst>
      </c:barChart>
      <c:catAx>
        <c:axId val="5617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61800408"/>
        <c:crosses val="autoZero"/>
        <c:auto val="1"/>
        <c:lblAlgn val="ctr"/>
        <c:lblOffset val="100"/>
        <c:noMultiLvlLbl val="0"/>
      </c:catAx>
      <c:valAx>
        <c:axId val="56180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6179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Frecuencia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'3C'!$B$2</c:f>
              <c:strCache>
                <c:ptCount val="1"/>
                <c:pt idx="0">
                  <c:v>Siempre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'3C'!$B$3:$B$54</c:f>
              <c:numCache>
                <c:formatCode>General</c:formatCode>
                <c:ptCount val="52"/>
                <c:pt idx="0">
                  <c:v>17</c:v>
                </c:pt>
                <c:pt idx="1">
                  <c:v>14</c:v>
                </c:pt>
                <c:pt idx="2">
                  <c:v>14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  <c:pt idx="13">
                  <c:v>19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20</c:v>
                </c:pt>
                <c:pt idx="22">
                  <c:v>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13</c:v>
                </c:pt>
                <c:pt idx="36">
                  <c:v>15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6-4851-B315-78B269A2B6F8}"/>
            </c:ext>
          </c:extLst>
        </c:ser>
        <c:ser>
          <c:idx val="1"/>
          <c:order val="1"/>
          <c:tx>
            <c:strRef>
              <c:f>'3C'!$C$2</c:f>
              <c:strCache>
                <c:ptCount val="1"/>
                <c:pt idx="0">
                  <c:v>Nunca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'3C'!$C$3:$C$54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6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7</c:v>
                </c:pt>
                <c:pt idx="12">
                  <c:v>6</c:v>
                </c:pt>
                <c:pt idx="13">
                  <c:v>0</c:v>
                </c:pt>
                <c:pt idx="14">
                  <c:v>12</c:v>
                </c:pt>
                <c:pt idx="15">
                  <c:v>4</c:v>
                </c:pt>
                <c:pt idx="16">
                  <c:v>9</c:v>
                </c:pt>
                <c:pt idx="17">
                  <c:v>18</c:v>
                </c:pt>
                <c:pt idx="18">
                  <c:v>15</c:v>
                </c:pt>
                <c:pt idx="19">
                  <c:v>16</c:v>
                </c:pt>
                <c:pt idx="20">
                  <c:v>20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14</c:v>
                </c:pt>
                <c:pt idx="25">
                  <c:v>15</c:v>
                </c:pt>
                <c:pt idx="26">
                  <c:v>9</c:v>
                </c:pt>
                <c:pt idx="27">
                  <c:v>17</c:v>
                </c:pt>
                <c:pt idx="28">
                  <c:v>22</c:v>
                </c:pt>
                <c:pt idx="29">
                  <c:v>8</c:v>
                </c:pt>
                <c:pt idx="30">
                  <c:v>0</c:v>
                </c:pt>
                <c:pt idx="31">
                  <c:v>13</c:v>
                </c:pt>
                <c:pt idx="32">
                  <c:v>5</c:v>
                </c:pt>
                <c:pt idx="33">
                  <c:v>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14</c:v>
                </c:pt>
                <c:pt idx="42">
                  <c:v>13</c:v>
                </c:pt>
                <c:pt idx="43">
                  <c:v>16</c:v>
                </c:pt>
                <c:pt idx="44">
                  <c:v>18</c:v>
                </c:pt>
                <c:pt idx="45">
                  <c:v>7</c:v>
                </c:pt>
                <c:pt idx="46">
                  <c:v>20</c:v>
                </c:pt>
                <c:pt idx="47">
                  <c:v>0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6-4851-B315-78B269A2B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95592"/>
        <c:axId val="566202072"/>
      </c:lineChart>
      <c:catAx>
        <c:axId val="566195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66202072"/>
        <c:crosses val="autoZero"/>
        <c:auto val="1"/>
        <c:lblAlgn val="ctr"/>
        <c:lblOffset val="100"/>
        <c:noMultiLvlLbl val="0"/>
      </c:catAx>
      <c:valAx>
        <c:axId val="566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6619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'3C'!$BB$143:$BB$148</c:f>
              <c:strCache>
                <c:ptCount val="6"/>
                <c:pt idx="0">
                  <c:v>Muy negativo</c:v>
                </c:pt>
                <c:pt idx="1">
                  <c:v>Negativo</c:v>
                </c:pt>
                <c:pt idx="2">
                  <c:v>Tendencia negativo</c:v>
                </c:pt>
                <c:pt idx="3">
                  <c:v>Tendencia positivo</c:v>
                </c:pt>
                <c:pt idx="4">
                  <c:v>Positivo</c:v>
                </c:pt>
                <c:pt idx="5">
                  <c:v>Muy positivo</c:v>
                </c:pt>
              </c:strCache>
            </c:strRef>
          </c:cat>
          <c:val>
            <c:numRef>
              <c:f>'3C'!$BG$143:$BG$148</c:f>
              <c:numCache>
                <c:formatCode>0.00%</c:formatCode>
                <c:ptCount val="6"/>
                <c:pt idx="0">
                  <c:v>0</c:v>
                </c:pt>
                <c:pt idx="1">
                  <c:v>0.12</c:v>
                </c:pt>
                <c:pt idx="2">
                  <c:v>0.32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1-44BD-8259-4AA7766EBC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3386400"/>
        <c:axId val="5833799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BO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'3C'!$BB$143:$BB$148</c15:sqref>
                        </c15:formulaRef>
                      </c:ext>
                    </c:extLst>
                    <c:strCache>
                      <c:ptCount val="6"/>
                      <c:pt idx="0">
                        <c:v>Muy negativo</c:v>
                      </c:pt>
                      <c:pt idx="1">
                        <c:v>Negativo</c:v>
                      </c:pt>
                      <c:pt idx="2">
                        <c:v>Tendencia negativo</c:v>
                      </c:pt>
                      <c:pt idx="3">
                        <c:v>Tendencia positivo</c:v>
                      </c:pt>
                      <c:pt idx="4">
                        <c:v>Positivo</c:v>
                      </c:pt>
                      <c:pt idx="5">
                        <c:v>Muy positivo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'3C'!$BC$143:$BC$148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A11-44BD-8259-4AA7766EBCDD}"/>
                  </c:ext>
                </c:extLst>
              </c15:ser>
            </c15:filteredBarSeries>
          </c:ext>
        </c:extLst>
      </c:barChart>
      <c:catAx>
        <c:axId val="5833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83379920"/>
        <c:crosses val="autoZero"/>
        <c:auto val="1"/>
        <c:lblAlgn val="ctr"/>
        <c:lblOffset val="100"/>
        <c:noMultiLvlLbl val="0"/>
      </c:catAx>
      <c:valAx>
        <c:axId val="5833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8338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Frecuencias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'3A'!$B$2</c:f>
              <c:strCache>
                <c:ptCount val="1"/>
                <c:pt idx="0">
                  <c:v>Siempre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'3A'!$B$3:$B$54</c:f>
              <c:numCache>
                <c:formatCode>General</c:formatCode>
                <c:ptCount val="52"/>
                <c:pt idx="0">
                  <c:v>16</c:v>
                </c:pt>
                <c:pt idx="1">
                  <c:v>14</c:v>
                </c:pt>
                <c:pt idx="2">
                  <c:v>18</c:v>
                </c:pt>
                <c:pt idx="3">
                  <c:v>16</c:v>
                </c:pt>
                <c:pt idx="4">
                  <c:v>20</c:v>
                </c:pt>
                <c:pt idx="5">
                  <c:v>19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22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13</c:v>
                </c:pt>
                <c:pt idx="36">
                  <c:v>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0-4411-B519-815B0AC773B1}"/>
            </c:ext>
          </c:extLst>
        </c:ser>
        <c:ser>
          <c:idx val="1"/>
          <c:order val="1"/>
          <c:tx>
            <c:strRef>
              <c:f>'3A'!$C$2</c:f>
              <c:strCache>
                <c:ptCount val="1"/>
                <c:pt idx="0">
                  <c:v>Nunca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'3A'!$C$3:$C$54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0</c:v>
                </c:pt>
                <c:pt idx="11">
                  <c:v>8</c:v>
                </c:pt>
                <c:pt idx="12">
                  <c:v>6</c:v>
                </c:pt>
                <c:pt idx="13">
                  <c:v>0</c:v>
                </c:pt>
                <c:pt idx="14">
                  <c:v>16</c:v>
                </c:pt>
                <c:pt idx="15">
                  <c:v>11</c:v>
                </c:pt>
                <c:pt idx="16">
                  <c:v>11</c:v>
                </c:pt>
                <c:pt idx="17">
                  <c:v>21</c:v>
                </c:pt>
                <c:pt idx="18">
                  <c:v>13</c:v>
                </c:pt>
                <c:pt idx="19">
                  <c:v>18</c:v>
                </c:pt>
                <c:pt idx="20">
                  <c:v>18</c:v>
                </c:pt>
                <c:pt idx="21">
                  <c:v>0</c:v>
                </c:pt>
                <c:pt idx="22">
                  <c:v>0</c:v>
                </c:pt>
                <c:pt idx="23">
                  <c:v>15</c:v>
                </c:pt>
                <c:pt idx="24">
                  <c:v>12</c:v>
                </c:pt>
                <c:pt idx="25">
                  <c:v>17</c:v>
                </c:pt>
                <c:pt idx="26">
                  <c:v>7</c:v>
                </c:pt>
                <c:pt idx="27">
                  <c:v>13</c:v>
                </c:pt>
                <c:pt idx="28">
                  <c:v>22</c:v>
                </c:pt>
                <c:pt idx="29">
                  <c:v>9</c:v>
                </c:pt>
                <c:pt idx="30">
                  <c:v>0</c:v>
                </c:pt>
                <c:pt idx="31">
                  <c:v>17</c:v>
                </c:pt>
                <c:pt idx="32">
                  <c:v>7</c:v>
                </c:pt>
                <c:pt idx="33">
                  <c:v>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21</c:v>
                </c:pt>
                <c:pt idx="38">
                  <c:v>12</c:v>
                </c:pt>
                <c:pt idx="39">
                  <c:v>11</c:v>
                </c:pt>
                <c:pt idx="40">
                  <c:v>19</c:v>
                </c:pt>
                <c:pt idx="41">
                  <c:v>12</c:v>
                </c:pt>
                <c:pt idx="42">
                  <c:v>13</c:v>
                </c:pt>
                <c:pt idx="43">
                  <c:v>17</c:v>
                </c:pt>
                <c:pt idx="44">
                  <c:v>18</c:v>
                </c:pt>
                <c:pt idx="45">
                  <c:v>8</c:v>
                </c:pt>
                <c:pt idx="46">
                  <c:v>19</c:v>
                </c:pt>
                <c:pt idx="47">
                  <c:v>0</c:v>
                </c:pt>
                <c:pt idx="48">
                  <c:v>9</c:v>
                </c:pt>
                <c:pt idx="49">
                  <c:v>12</c:v>
                </c:pt>
                <c:pt idx="50">
                  <c:v>12</c:v>
                </c:pt>
                <c:pt idx="5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0-4411-B519-815B0AC77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913064"/>
        <c:axId val="437917744"/>
      </c:lineChart>
      <c:catAx>
        <c:axId val="437913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917744"/>
        <c:crosses val="autoZero"/>
        <c:auto val="1"/>
        <c:lblAlgn val="ctr"/>
        <c:lblOffset val="100"/>
        <c:noMultiLvlLbl val="0"/>
      </c:catAx>
      <c:valAx>
        <c:axId val="4379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91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Habitos</a:t>
            </a:r>
            <a:r>
              <a:rPr lang="en-GB" baseline="0"/>
              <a:t> de estudio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SJO!$BB$136:$BB$141</c:f>
              <c:strCache>
                <c:ptCount val="6"/>
                <c:pt idx="0">
                  <c:v>Muy negativo</c:v>
                </c:pt>
                <c:pt idx="1">
                  <c:v>Negativo</c:v>
                </c:pt>
                <c:pt idx="2">
                  <c:v>Tendencia negativo</c:v>
                </c:pt>
                <c:pt idx="3">
                  <c:v>Tendencia positivo</c:v>
                </c:pt>
                <c:pt idx="4">
                  <c:v>Positivo</c:v>
                </c:pt>
                <c:pt idx="5">
                  <c:v>Muy positivo</c:v>
                </c:pt>
              </c:strCache>
            </c:strRef>
          </c:cat>
          <c:val>
            <c:numRef>
              <c:f>SJO!$BG$136:$BG$141</c:f>
              <c:numCache>
                <c:formatCode>0.00%</c:formatCode>
                <c:ptCount val="6"/>
                <c:pt idx="0">
                  <c:v>0</c:v>
                </c:pt>
                <c:pt idx="1">
                  <c:v>4.7619047619047616E-2</c:v>
                </c:pt>
                <c:pt idx="2">
                  <c:v>0.33333333333333331</c:v>
                </c:pt>
                <c:pt idx="3">
                  <c:v>0.5714285714285714</c:v>
                </c:pt>
                <c:pt idx="4">
                  <c:v>4.7619047619047616E-2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1-4597-9C2D-ED1B9B8AC5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3399360"/>
        <c:axId val="583396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BO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SJO!$BB$136:$BB$141</c15:sqref>
                        </c15:formulaRef>
                      </c:ext>
                    </c:extLst>
                    <c:strCache>
                      <c:ptCount val="6"/>
                      <c:pt idx="0">
                        <c:v>Muy negativo</c:v>
                      </c:pt>
                      <c:pt idx="1">
                        <c:v>Negativo</c:v>
                      </c:pt>
                      <c:pt idx="2">
                        <c:v>Tendencia negativo</c:v>
                      </c:pt>
                      <c:pt idx="3">
                        <c:v>Tendencia positivo</c:v>
                      </c:pt>
                      <c:pt idx="4">
                        <c:v>Positivo</c:v>
                      </c:pt>
                      <c:pt idx="5">
                        <c:v>Muy positivo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SJO!$BC$136:$BC$141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21-4597-9C2D-ED1B9B8AC560}"/>
                  </c:ext>
                </c:extLst>
              </c15:ser>
            </c15:filteredBarSeries>
          </c:ext>
        </c:extLst>
      </c:barChart>
      <c:catAx>
        <c:axId val="58339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83396840"/>
        <c:crosses val="autoZero"/>
        <c:auto val="1"/>
        <c:lblAlgn val="ctr"/>
        <c:lblOffset val="100"/>
        <c:noMultiLvlLbl val="0"/>
      </c:catAx>
      <c:valAx>
        <c:axId val="5833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8339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'Modas y probabilidades'!$C$57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75-4AFE-B7E1-B01B7BFDFA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75-4AFE-B7E1-B01B7BFDFA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'Modas y probabilidades'!$A$58:$A$59</c:f>
              <c:strCache>
                <c:ptCount val="2"/>
                <c:pt idx="0">
                  <c:v>Siempre</c:v>
                </c:pt>
                <c:pt idx="1">
                  <c:v>Nunca</c:v>
                </c:pt>
              </c:strCache>
            </c:strRef>
          </c:cat>
          <c:val>
            <c:numRef>
              <c:f>'Modas y probabilidades'!$C$58:$C$59</c:f>
              <c:numCache>
                <c:formatCode>0.00%</c:formatCode>
                <c:ptCount val="2"/>
                <c:pt idx="0">
                  <c:v>0.30769230769230771</c:v>
                </c:pt>
                <c:pt idx="1">
                  <c:v>0.69230769230769229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6-4C3B-8EB4-66FD97C5E88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Probabilidad de que responda</a:t>
            </a:r>
            <a:r>
              <a:rPr lang="en-US" baseline="0"/>
              <a:t> nunca-siempre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'Modas y probabilidades'!$C$78</c:f>
              <c:strCache>
                <c:ptCount val="1"/>
                <c:pt idx="0">
                  <c:v>Prob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B6-4AE5-BA75-029E144D39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B6-4AE5-BA75-029E144D39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'Modas y probabilidades'!$B$79:$B$80</c:f>
              <c:strCache>
                <c:ptCount val="2"/>
                <c:pt idx="0">
                  <c:v>Siempre</c:v>
                </c:pt>
                <c:pt idx="1">
                  <c:v>Nunca</c:v>
                </c:pt>
              </c:strCache>
            </c:strRef>
          </c:cat>
          <c:val>
            <c:numRef>
              <c:f>'Modas y probabilidades'!$C$79:$C$80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4-4D30-BE10-7FB80C960D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Cuadro</a:t>
            </a:r>
            <a:r>
              <a:rPr lang="es-BO" baseline="0"/>
              <a:t> general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'Conclusion General'!$C$5:$C$10</c:f>
              <c:strCache>
                <c:ptCount val="6"/>
                <c:pt idx="0">
                  <c:v>Muy negativo</c:v>
                </c:pt>
                <c:pt idx="1">
                  <c:v>Negativo</c:v>
                </c:pt>
                <c:pt idx="2">
                  <c:v>Tendencia negativo</c:v>
                </c:pt>
                <c:pt idx="3">
                  <c:v>Tendencia positivo</c:v>
                </c:pt>
                <c:pt idx="4">
                  <c:v>Positivo</c:v>
                </c:pt>
                <c:pt idx="5">
                  <c:v>Muy positivo</c:v>
                </c:pt>
              </c:strCache>
            </c:strRef>
          </c:cat>
          <c:val>
            <c:numRef>
              <c:f>'Conclusion General'!$Q$5:$Q$10</c:f>
              <c:numCache>
                <c:formatCode>0.00%</c:formatCode>
                <c:ptCount val="6"/>
                <c:pt idx="0">
                  <c:v>0</c:v>
                </c:pt>
                <c:pt idx="1">
                  <c:v>0.13</c:v>
                </c:pt>
                <c:pt idx="2">
                  <c:v>0.32</c:v>
                </c:pt>
                <c:pt idx="3">
                  <c:v>0.51</c:v>
                </c:pt>
                <c:pt idx="4">
                  <c:v>0.04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B6-4AE2-857B-C06B513E5D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793568"/>
        <c:axId val="5617950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BO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'Conclusion General'!$C$5:$C$10</c15:sqref>
                        </c15:formulaRef>
                      </c:ext>
                    </c:extLst>
                    <c:strCache>
                      <c:ptCount val="6"/>
                      <c:pt idx="0">
                        <c:v>Muy negativo</c:v>
                      </c:pt>
                      <c:pt idx="1">
                        <c:v>Negativo</c:v>
                      </c:pt>
                      <c:pt idx="2">
                        <c:v>Tendencia negativo</c:v>
                      </c:pt>
                      <c:pt idx="3">
                        <c:v>Tendencia positivo</c:v>
                      </c:pt>
                      <c:pt idx="4">
                        <c:v>Positivo</c:v>
                      </c:pt>
                      <c:pt idx="5">
                        <c:v>Muy positivo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'Conclusion General'!$D$5:$D$10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8B6-4AE2-857B-C06B513E5D05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BO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'Conclusion General'!$C$5:$C$10</c15:sqref>
                        </c15:formulaRef>
                      </c:ext>
                    </c:extLst>
                    <c:strCache>
                      <c:ptCount val="6"/>
                      <c:pt idx="0">
                        <c:v>Muy negativo</c:v>
                      </c:pt>
                      <c:pt idx="1">
                        <c:v>Negativo</c:v>
                      </c:pt>
                      <c:pt idx="2">
                        <c:v>Tendencia negativo</c:v>
                      </c:pt>
                      <c:pt idx="3">
                        <c:v>Tendencia positivo</c:v>
                      </c:pt>
                      <c:pt idx="4">
                        <c:v>Positivo</c:v>
                      </c:pt>
                      <c:pt idx="5">
                        <c:v>Muy positivo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'Conclusion General'!$E$5:$E$10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B6-4AE2-857B-C06B513E5D05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BO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'Conclusion General'!$C$5:$C$10</c15:sqref>
                        </c15:formulaRef>
                      </c:ext>
                    </c:extLst>
                    <c:strCache>
                      <c:ptCount val="6"/>
                      <c:pt idx="0">
                        <c:v>Muy negativo</c:v>
                      </c:pt>
                      <c:pt idx="1">
                        <c:v>Negativo</c:v>
                      </c:pt>
                      <c:pt idx="2">
                        <c:v>Tendencia negativo</c:v>
                      </c:pt>
                      <c:pt idx="3">
                        <c:v>Tendencia positivo</c:v>
                      </c:pt>
                      <c:pt idx="4">
                        <c:v>Positivo</c:v>
                      </c:pt>
                      <c:pt idx="5">
                        <c:v>Muy positivo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'Conclusion General'!$F$5:$F$10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8B6-4AE2-857B-C06B513E5D05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BO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'Conclusion General'!$C$5:$C$10</c15:sqref>
                        </c15:formulaRef>
                      </c:ext>
                    </c:extLst>
                    <c:strCache>
                      <c:ptCount val="6"/>
                      <c:pt idx="0">
                        <c:v>Muy negativo</c:v>
                      </c:pt>
                      <c:pt idx="1">
                        <c:v>Negativo</c:v>
                      </c:pt>
                      <c:pt idx="2">
                        <c:v>Tendencia negativo</c:v>
                      </c:pt>
                      <c:pt idx="3">
                        <c:v>Tendencia positivo</c:v>
                      </c:pt>
                      <c:pt idx="4">
                        <c:v>Positivo</c:v>
                      </c:pt>
                      <c:pt idx="5">
                        <c:v>Muy positivo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'Conclusion General'!$G$5:$G$10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B6-4AE2-857B-C06B513E5D05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BO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'Conclusion General'!$C$5:$C$10</c15:sqref>
                        </c15:formulaRef>
                      </c:ext>
                    </c:extLst>
                    <c:strCache>
                      <c:ptCount val="6"/>
                      <c:pt idx="0">
                        <c:v>Muy negativo</c:v>
                      </c:pt>
                      <c:pt idx="1">
                        <c:v>Negativo</c:v>
                      </c:pt>
                      <c:pt idx="2">
                        <c:v>Tendencia negativo</c:v>
                      </c:pt>
                      <c:pt idx="3">
                        <c:v>Tendencia positivo</c:v>
                      </c:pt>
                      <c:pt idx="4">
                        <c:v>Positivo</c:v>
                      </c:pt>
                      <c:pt idx="5">
                        <c:v>Muy positivo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'Conclusion General'!$H$5:$H$10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B6-4AE2-857B-C06B513E5D05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BO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'Conclusion General'!$C$5:$C$10</c15:sqref>
                        </c15:formulaRef>
                      </c:ext>
                    </c:extLst>
                    <c:strCache>
                      <c:ptCount val="6"/>
                      <c:pt idx="0">
                        <c:v>Muy negativo</c:v>
                      </c:pt>
                      <c:pt idx="1">
                        <c:v>Negativo</c:v>
                      </c:pt>
                      <c:pt idx="2">
                        <c:v>Tendencia negativo</c:v>
                      </c:pt>
                      <c:pt idx="3">
                        <c:v>Tendencia positivo</c:v>
                      </c:pt>
                      <c:pt idx="4">
                        <c:v>Positivo</c:v>
                      </c:pt>
                      <c:pt idx="5">
                        <c:v>Muy positivo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'Conclusion General'!$I$5:$I$10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B6-4AE2-857B-C06B513E5D05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BO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'Conclusion General'!$C$5:$C$10</c15:sqref>
                        </c15:formulaRef>
                      </c:ext>
                    </c:extLst>
                    <c:strCache>
                      <c:ptCount val="6"/>
                      <c:pt idx="0">
                        <c:v>Muy negativo</c:v>
                      </c:pt>
                      <c:pt idx="1">
                        <c:v>Negativo</c:v>
                      </c:pt>
                      <c:pt idx="2">
                        <c:v>Tendencia negativo</c:v>
                      </c:pt>
                      <c:pt idx="3">
                        <c:v>Tendencia positivo</c:v>
                      </c:pt>
                      <c:pt idx="4">
                        <c:v>Positivo</c:v>
                      </c:pt>
                      <c:pt idx="5">
                        <c:v>Muy positivo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'Conclusion General'!$J$5:$J$10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B6-4AE2-857B-C06B513E5D05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BO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'Conclusion General'!$C$5:$C$10</c15:sqref>
                        </c15:formulaRef>
                      </c:ext>
                    </c:extLst>
                    <c:strCache>
                      <c:ptCount val="6"/>
                      <c:pt idx="0">
                        <c:v>Muy negativo</c:v>
                      </c:pt>
                      <c:pt idx="1">
                        <c:v>Negativo</c:v>
                      </c:pt>
                      <c:pt idx="2">
                        <c:v>Tendencia negativo</c:v>
                      </c:pt>
                      <c:pt idx="3">
                        <c:v>Tendencia positivo</c:v>
                      </c:pt>
                      <c:pt idx="4">
                        <c:v>Positivo</c:v>
                      </c:pt>
                      <c:pt idx="5">
                        <c:v>Muy positivo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'Conclusion General'!$K$5:$K$10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B6-4AE2-857B-C06B513E5D05}"/>
                  </c:ext>
                </c:extLst>
              </c15:ser>
            </c15:filteredBarSeries>
          </c:ext>
        </c:extLst>
      </c:barChart>
      <c:catAx>
        <c:axId val="5617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61795008"/>
        <c:crosses val="autoZero"/>
        <c:auto val="1"/>
        <c:lblAlgn val="ctr"/>
        <c:lblOffset val="100"/>
        <c:noMultiLvlLbl val="0"/>
      </c:catAx>
      <c:valAx>
        <c:axId val="5617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6179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Edad</a:t>
            </a:r>
            <a:r>
              <a:rPr lang="es-BO" baseline="0"/>
              <a:t>es 3°A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generales'!$E$13</c:f>
              <c:strCache>
                <c:ptCount val="1"/>
                <c:pt idx="0">
                  <c:v>CantidadM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'Datos generales'!$D$14:$D$17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</c:numCache>
            </c:numRef>
          </c:cat>
          <c:val>
            <c:numRef>
              <c:f>'Datos generales'!$E$14:$E$17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EB-4106-9BF3-E548665B0FC3}"/>
            </c:ext>
          </c:extLst>
        </c:ser>
        <c:ser>
          <c:idx val="1"/>
          <c:order val="1"/>
          <c:tx>
            <c:strRef>
              <c:f>'Datos generales'!$B$13</c:f>
              <c:strCache>
                <c:ptCount val="1"/>
                <c:pt idx="0">
                  <c:v>CantidadF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'Datos generales'!$B$14:$B$15</c:f>
              <c:numCache>
                <c:formatCode>General</c:formatCode>
                <c:ptCount val="2"/>
                <c:pt idx="0">
                  <c:v>2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EB-4106-9BF3-E548665B0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792328"/>
        <c:axId val="556792688"/>
      </c:barChart>
      <c:catAx>
        <c:axId val="55679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56792688"/>
        <c:crosses val="autoZero"/>
        <c:auto val="1"/>
        <c:lblAlgn val="ctr"/>
        <c:lblOffset val="100"/>
        <c:noMultiLvlLbl val="0"/>
      </c:catAx>
      <c:valAx>
        <c:axId val="5567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5679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generales'!$E$22</c:f>
              <c:strCache>
                <c:ptCount val="1"/>
                <c:pt idx="0">
                  <c:v>CantidadM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'Datos generales'!$D$23:$D$26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</c:numCache>
            </c:numRef>
          </c:cat>
          <c:val>
            <c:numRef>
              <c:f>'Datos generales'!$E$23:$E$26</c:f>
              <c:numCache>
                <c:formatCode>General</c:formatCode>
                <c:ptCount val="4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7-4039-AF05-5684B5608F55}"/>
            </c:ext>
          </c:extLst>
        </c:ser>
        <c:ser>
          <c:idx val="1"/>
          <c:order val="1"/>
          <c:tx>
            <c:strRef>
              <c:f>'Datos generales'!$B$22</c:f>
              <c:strCache>
                <c:ptCount val="1"/>
                <c:pt idx="0">
                  <c:v>CantidadF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'Datos generales'!$D$23:$D$26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</c:numCache>
            </c:numRef>
          </c:cat>
          <c:val>
            <c:numRef>
              <c:f>'Datos generales'!$B$23:$B$25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7-4039-AF05-5684B5608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163000"/>
        <c:axId val="419161200"/>
      </c:barChart>
      <c:catAx>
        <c:axId val="41916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19161200"/>
        <c:crosses val="autoZero"/>
        <c:auto val="1"/>
        <c:lblAlgn val="ctr"/>
        <c:lblOffset val="100"/>
        <c:noMultiLvlLbl val="0"/>
      </c:catAx>
      <c:valAx>
        <c:axId val="4191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1916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generales'!$E$31</c:f>
              <c:strCache>
                <c:ptCount val="1"/>
                <c:pt idx="0">
                  <c:v>CantidadM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'Datos generales'!$E$32:$E$34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2-4CB4-928F-C1E38E2001C5}"/>
            </c:ext>
          </c:extLst>
        </c:ser>
        <c:ser>
          <c:idx val="1"/>
          <c:order val="1"/>
          <c:tx>
            <c:strRef>
              <c:f>'Datos generales'!$B$31</c:f>
              <c:strCache>
                <c:ptCount val="1"/>
                <c:pt idx="0">
                  <c:v>CantidadF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'Datos generales'!$B$32:$B$34</c:f>
              <c:numCache>
                <c:formatCode>General</c:formatCode>
                <c:ptCount val="3"/>
                <c:pt idx="0">
                  <c:v>3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C2-4CB4-928F-C1E38E20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052440"/>
        <c:axId val="551053520"/>
      </c:barChart>
      <c:catAx>
        <c:axId val="55105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51053520"/>
        <c:crosses val="autoZero"/>
        <c:auto val="1"/>
        <c:lblAlgn val="ctr"/>
        <c:lblOffset val="100"/>
        <c:noMultiLvlLbl val="0"/>
      </c:catAx>
      <c:valAx>
        <c:axId val="5510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510524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personas por 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'Datos generales'!$E$65</c:f>
              <c:strCache>
                <c:ptCount val="1"/>
                <c:pt idx="0">
                  <c:v>hi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7B-4F88-99EA-FC2856AC27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7B-4F88-99EA-FC2856AC27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7B-4F88-99EA-FC2856AC27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7B-4F88-99EA-FC2856AC27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'Datos generales'!$B$66:$B$69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</c:numCache>
            </c:numRef>
          </c:cat>
          <c:val>
            <c:numRef>
              <c:f>'Datos generales'!$E$66:$E$69</c:f>
              <c:numCache>
                <c:formatCode>0.00%</c:formatCode>
                <c:ptCount val="4"/>
                <c:pt idx="0">
                  <c:v>0.12371134020618557</c:v>
                </c:pt>
                <c:pt idx="1">
                  <c:v>0.7010309278350515</c:v>
                </c:pt>
                <c:pt idx="2">
                  <c:v>0.13402061855670103</c:v>
                </c:pt>
                <c:pt idx="3">
                  <c:v>4.1237113402061855E-2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3-43C9-8584-001D4DC2C11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generales'!$E$44</c:f>
              <c:strCache>
                <c:ptCount val="1"/>
                <c:pt idx="0">
                  <c:v>CantidadM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'Datos generales'!$D$45:$D$48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</c:numCache>
            </c:numRef>
          </c:cat>
          <c:val>
            <c:numRef>
              <c:f>'Datos generales'!$E$45:$E$48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1-4188-AF4A-1EFEB759435F}"/>
            </c:ext>
          </c:extLst>
        </c:ser>
        <c:ser>
          <c:idx val="1"/>
          <c:order val="1"/>
          <c:tx>
            <c:strRef>
              <c:f>'Datos generales'!$B$44</c:f>
              <c:strCache>
                <c:ptCount val="1"/>
                <c:pt idx="0">
                  <c:v>CantidadF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'Datos generales'!$D$45:$D$48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</c:numCache>
            </c:numRef>
          </c:cat>
          <c:val>
            <c:numRef>
              <c:f>'Datos generales'!$B$45:$B$48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1-4188-AF4A-1EFEB7594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23360"/>
        <c:axId val="615362400"/>
      </c:barChart>
      <c:catAx>
        <c:axId val="55392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615362400"/>
        <c:crosses val="autoZero"/>
        <c:auto val="1"/>
        <c:lblAlgn val="ctr"/>
        <c:lblOffset val="100"/>
        <c:noMultiLvlLbl val="0"/>
      </c:catAx>
      <c:valAx>
        <c:axId val="6153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539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Grafico de personas segun grado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generales'!$S$22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'Datos generales'!$O$23:$O$26</c:f>
              <c:strCache>
                <c:ptCount val="4"/>
                <c:pt idx="0">
                  <c:v>3° A de Secundaria</c:v>
                </c:pt>
                <c:pt idx="1">
                  <c:v>3° B de Secundaria</c:v>
                </c:pt>
                <c:pt idx="2">
                  <c:v>3° C de Secundaria</c:v>
                </c:pt>
                <c:pt idx="3">
                  <c:v>3 San Jose Obrero</c:v>
                </c:pt>
              </c:strCache>
            </c:strRef>
          </c:cat>
          <c:val>
            <c:numRef>
              <c:f>'Datos generales'!$S$23:$S$26</c:f>
              <c:numCache>
                <c:formatCode>0.000%</c:formatCode>
                <c:ptCount val="4"/>
                <c:pt idx="0">
                  <c:v>0.27</c:v>
                </c:pt>
                <c:pt idx="1">
                  <c:v>0.27</c:v>
                </c:pt>
                <c:pt idx="2">
                  <c:v>0.25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2-4433-82F3-E3352297CA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8481376"/>
        <c:axId val="518479936"/>
      </c:barChart>
      <c:catAx>
        <c:axId val="5184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18479936"/>
        <c:crosses val="autoZero"/>
        <c:auto val="1"/>
        <c:lblAlgn val="ctr"/>
        <c:lblOffset val="100"/>
        <c:noMultiLvlLbl val="0"/>
      </c:catAx>
      <c:valAx>
        <c:axId val="5184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1848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Frecuencias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'3A'!$B$2</c:f>
              <c:strCache>
                <c:ptCount val="1"/>
                <c:pt idx="0">
                  <c:v>Siempre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'3A'!$B$3:$B$54</c:f>
              <c:numCache>
                <c:formatCode>General</c:formatCode>
                <c:ptCount val="52"/>
                <c:pt idx="0">
                  <c:v>16</c:v>
                </c:pt>
                <c:pt idx="1">
                  <c:v>14</c:v>
                </c:pt>
                <c:pt idx="2">
                  <c:v>18</c:v>
                </c:pt>
                <c:pt idx="3">
                  <c:v>16</c:v>
                </c:pt>
                <c:pt idx="4">
                  <c:v>20</c:v>
                </c:pt>
                <c:pt idx="5">
                  <c:v>19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22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13</c:v>
                </c:pt>
                <c:pt idx="36">
                  <c:v>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2-44DD-938A-7729BE4ED31E}"/>
            </c:ext>
          </c:extLst>
        </c:ser>
        <c:ser>
          <c:idx val="1"/>
          <c:order val="1"/>
          <c:tx>
            <c:strRef>
              <c:f>'3A'!$C$2</c:f>
              <c:strCache>
                <c:ptCount val="1"/>
                <c:pt idx="0">
                  <c:v>Nunca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'3A'!$C$3:$C$54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0</c:v>
                </c:pt>
                <c:pt idx="11">
                  <c:v>8</c:v>
                </c:pt>
                <c:pt idx="12">
                  <c:v>6</c:v>
                </c:pt>
                <c:pt idx="13">
                  <c:v>0</c:v>
                </c:pt>
                <c:pt idx="14">
                  <c:v>16</c:v>
                </c:pt>
                <c:pt idx="15">
                  <c:v>11</c:v>
                </c:pt>
                <c:pt idx="16">
                  <c:v>11</c:v>
                </c:pt>
                <c:pt idx="17">
                  <c:v>21</c:v>
                </c:pt>
                <c:pt idx="18">
                  <c:v>13</c:v>
                </c:pt>
                <c:pt idx="19">
                  <c:v>18</c:v>
                </c:pt>
                <c:pt idx="20">
                  <c:v>18</c:v>
                </c:pt>
                <c:pt idx="21">
                  <c:v>0</c:v>
                </c:pt>
                <c:pt idx="22">
                  <c:v>0</c:v>
                </c:pt>
                <c:pt idx="23">
                  <c:v>15</c:v>
                </c:pt>
                <c:pt idx="24">
                  <c:v>12</c:v>
                </c:pt>
                <c:pt idx="25">
                  <c:v>17</c:v>
                </c:pt>
                <c:pt idx="26">
                  <c:v>7</c:v>
                </c:pt>
                <c:pt idx="27">
                  <c:v>13</c:v>
                </c:pt>
                <c:pt idx="28">
                  <c:v>22</c:v>
                </c:pt>
                <c:pt idx="29">
                  <c:v>9</c:v>
                </c:pt>
                <c:pt idx="30">
                  <c:v>0</c:v>
                </c:pt>
                <c:pt idx="31">
                  <c:v>17</c:v>
                </c:pt>
                <c:pt idx="32">
                  <c:v>7</c:v>
                </c:pt>
                <c:pt idx="33">
                  <c:v>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21</c:v>
                </c:pt>
                <c:pt idx="38">
                  <c:v>12</c:v>
                </c:pt>
                <c:pt idx="39">
                  <c:v>11</c:v>
                </c:pt>
                <c:pt idx="40">
                  <c:v>19</c:v>
                </c:pt>
                <c:pt idx="41">
                  <c:v>12</c:v>
                </c:pt>
                <c:pt idx="42">
                  <c:v>13</c:v>
                </c:pt>
                <c:pt idx="43">
                  <c:v>17</c:v>
                </c:pt>
                <c:pt idx="44">
                  <c:v>18</c:v>
                </c:pt>
                <c:pt idx="45">
                  <c:v>8</c:v>
                </c:pt>
                <c:pt idx="46">
                  <c:v>19</c:v>
                </c:pt>
                <c:pt idx="47">
                  <c:v>0</c:v>
                </c:pt>
                <c:pt idx="48">
                  <c:v>9</c:v>
                </c:pt>
                <c:pt idx="49">
                  <c:v>12</c:v>
                </c:pt>
                <c:pt idx="50">
                  <c:v>12</c:v>
                </c:pt>
                <c:pt idx="5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2-44DD-938A-7729BE4ED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913064"/>
        <c:axId val="437917744"/>
      </c:lineChart>
      <c:catAx>
        <c:axId val="437913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917744"/>
        <c:crosses val="autoZero"/>
        <c:auto val="1"/>
        <c:lblAlgn val="ctr"/>
        <c:lblOffset val="100"/>
        <c:noMultiLvlLbl val="0"/>
      </c:catAx>
      <c:valAx>
        <c:axId val="4379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91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'3A'!$BB$143:$BB$148</c:f>
              <c:strCache>
                <c:ptCount val="6"/>
                <c:pt idx="0">
                  <c:v>Muy negativo</c:v>
                </c:pt>
                <c:pt idx="1">
                  <c:v>Negativo</c:v>
                </c:pt>
                <c:pt idx="2">
                  <c:v>Tendencia negativo</c:v>
                </c:pt>
                <c:pt idx="3">
                  <c:v>Tendencia positivo</c:v>
                </c:pt>
                <c:pt idx="4">
                  <c:v>Positivo</c:v>
                </c:pt>
                <c:pt idx="5">
                  <c:v>Muy positivo</c:v>
                </c:pt>
              </c:strCache>
            </c:strRef>
          </c:cat>
          <c:val>
            <c:numRef>
              <c:f>'3A'!$BG$143:$BG$148</c:f>
              <c:numCache>
                <c:formatCode>0.00%</c:formatCode>
                <c:ptCount val="6"/>
                <c:pt idx="0">
                  <c:v>0</c:v>
                </c:pt>
                <c:pt idx="1">
                  <c:v>0.1111111111111111</c:v>
                </c:pt>
                <c:pt idx="2">
                  <c:v>0.25925925925925924</c:v>
                </c:pt>
                <c:pt idx="3">
                  <c:v>0.59259259259259256</c:v>
                </c:pt>
                <c:pt idx="4">
                  <c:v>3.7037037037037035E-2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7-42C8-9C77-EE84B26133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3377400"/>
        <c:axId val="583386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BO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'3A'!$BB$143:$BB$148</c15:sqref>
                        </c15:formulaRef>
                      </c:ext>
                    </c:extLst>
                    <c:strCache>
                      <c:ptCount val="6"/>
                      <c:pt idx="0">
                        <c:v>Muy negativo</c:v>
                      </c:pt>
                      <c:pt idx="1">
                        <c:v>Negativo</c:v>
                      </c:pt>
                      <c:pt idx="2">
                        <c:v>Tendencia negativo</c:v>
                      </c:pt>
                      <c:pt idx="3">
                        <c:v>Tendencia positivo</c:v>
                      </c:pt>
                      <c:pt idx="4">
                        <c:v>Positivo</c:v>
                      </c:pt>
                      <c:pt idx="5">
                        <c:v>Muy positivo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'3A'!$BC$143:$BC$148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07-42C8-9C77-EE84B261336F}"/>
                  </c:ext>
                </c:extLst>
              </c15:ser>
            </c15:filteredBarSeries>
          </c:ext>
        </c:extLst>
      </c:barChart>
      <c:catAx>
        <c:axId val="58337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83386040"/>
        <c:crosses val="autoZero"/>
        <c:auto val="1"/>
        <c:lblAlgn val="ctr"/>
        <c:lblOffset val="100"/>
        <c:noMultiLvlLbl val="0"/>
      </c:catAx>
      <c:valAx>
        <c:axId val="58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8337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51</xdr:row>
      <xdr:rowOff>129540</xdr:rowOff>
    </xdr:from>
    <xdr:to>
      <xdr:col>13</xdr:col>
      <xdr:colOff>304800</xdr:colOff>
      <xdr:row>62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980013-CB2B-7169-12B1-9364ECFF5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8</xdr:row>
      <xdr:rowOff>0</xdr:rowOff>
    </xdr:from>
    <xdr:to>
      <xdr:col>12</xdr:col>
      <xdr:colOff>403860</xdr:colOff>
      <xdr:row>18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F3C40D-21B5-451B-3875-32256B97F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18</xdr:row>
      <xdr:rowOff>91440</xdr:rowOff>
    </xdr:from>
    <xdr:to>
      <xdr:col>12</xdr:col>
      <xdr:colOff>487680</xdr:colOff>
      <xdr:row>27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5C31CE-FEBA-854A-782C-CD826D8D7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213360</xdr:colOff>
      <xdr:row>27</xdr:row>
      <xdr:rowOff>167640</xdr:rowOff>
    </xdr:from>
    <xdr:to>
      <xdr:col>12</xdr:col>
      <xdr:colOff>579120</xdr:colOff>
      <xdr:row>40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2D16E3E-FF9F-E49E-9755-233DDBB14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137160</xdr:colOff>
      <xdr:row>61</xdr:row>
      <xdr:rowOff>99060</xdr:rowOff>
    </xdr:from>
    <xdr:to>
      <xdr:col>13</xdr:col>
      <xdr:colOff>205740</xdr:colOff>
      <xdr:row>75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F01DFF-7EE5-9062-1F42-38FF7C6C4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335280</xdr:colOff>
      <xdr:row>40</xdr:row>
      <xdr:rowOff>60960</xdr:rowOff>
    </xdr:from>
    <xdr:to>
      <xdr:col>12</xdr:col>
      <xdr:colOff>7620</xdr:colOff>
      <xdr:row>50</xdr:row>
      <xdr:rowOff>167640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E1500E1-1735-9F47-70E1-32297B2DF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628650</xdr:colOff>
      <xdr:row>28</xdr:row>
      <xdr:rowOff>38100</xdr:rowOff>
    </xdr:from>
    <xdr:to>
      <xdr:col>19</xdr:col>
      <xdr:colOff>529590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B0EC7-F84B-4013-3633-6066EDE9B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468085</xdr:colOff>
      <xdr:row>76</xdr:row>
      <xdr:rowOff>70757</xdr:rowOff>
    </xdr:from>
    <xdr:to>
      <xdr:col>12</xdr:col>
      <xdr:colOff>87085</xdr:colOff>
      <xdr:row>96</xdr:row>
      <xdr:rowOff>65314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0B590B-288C-E1C2-E5A5-452A32D99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609600</xdr:colOff>
      <xdr:row>150</xdr:row>
      <xdr:rowOff>5444</xdr:rowOff>
    </xdr:from>
    <xdr:to>
      <xdr:col>61</xdr:col>
      <xdr:colOff>65314</xdr:colOff>
      <xdr:row>167</xdr:row>
      <xdr:rowOff>87086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F2B514-B8A2-1EC0-209A-BE20108A6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272143</xdr:colOff>
      <xdr:row>73</xdr:row>
      <xdr:rowOff>59872</xdr:rowOff>
    </xdr:from>
    <xdr:to>
      <xdr:col>11</xdr:col>
      <xdr:colOff>54428</xdr:colOff>
      <xdr:row>96</xdr:row>
      <xdr:rowOff>108857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4F733E-A27C-DF01-F709-89C38FFCB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250372</xdr:colOff>
      <xdr:row>149</xdr:row>
      <xdr:rowOff>146958</xdr:rowOff>
    </xdr:from>
    <xdr:to>
      <xdr:col>59</xdr:col>
      <xdr:colOff>979714</xdr:colOff>
      <xdr:row>167</xdr:row>
      <xdr:rowOff>97971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626C13-FEC2-31BF-584C-EE82E9B40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805543</xdr:colOff>
      <xdr:row>77</xdr:row>
      <xdr:rowOff>59871</xdr:rowOff>
    </xdr:from>
    <xdr:to>
      <xdr:col>13</xdr:col>
      <xdr:colOff>326571</xdr:colOff>
      <xdr:row>95</xdr:row>
      <xdr:rowOff>130628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6985FE-9409-77B5-1D48-BBDB43B34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0</xdr:colOff>
      <xdr:row>150</xdr:row>
      <xdr:rowOff>125186</xdr:rowOff>
    </xdr:from>
    <xdr:to>
      <xdr:col>60</xdr:col>
      <xdr:colOff>272143</xdr:colOff>
      <xdr:row>171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A31B1-5E90-AC64-A640-8FA0D52AF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468085</xdr:colOff>
      <xdr:row>76</xdr:row>
      <xdr:rowOff>70757</xdr:rowOff>
    </xdr:from>
    <xdr:to>
      <xdr:col>12</xdr:col>
      <xdr:colOff>87085</xdr:colOff>
      <xdr:row>96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86B72-67EF-4A62-B91B-2D112D08C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555170</xdr:colOff>
      <xdr:row>143</xdr:row>
      <xdr:rowOff>48985</xdr:rowOff>
    </xdr:from>
    <xdr:to>
      <xdr:col>59</xdr:col>
      <xdr:colOff>424541</xdr:colOff>
      <xdr:row>163</xdr:row>
      <xdr:rowOff>163285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FDC400-C418-5491-F44A-C0B9C49A6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50</xdr:row>
      <xdr:rowOff>45720</xdr:rowOff>
    </xdr:from>
    <xdr:to>
      <xdr:col>16</xdr:col>
      <xdr:colOff>472440</xdr:colOff>
      <xdr:row>68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1CA84-8EBF-BE80-818B-AAC5060A3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373380</xdr:colOff>
      <xdr:row>73</xdr:row>
      <xdr:rowOff>129540</xdr:rowOff>
    </xdr:from>
    <xdr:to>
      <xdr:col>13</xdr:col>
      <xdr:colOff>335280</xdr:colOff>
      <xdr:row>88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EB59E9-D6DD-BFDA-96B8-4BCB0FFF6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12</xdr:row>
      <xdr:rowOff>99060</xdr:rowOff>
    </xdr:from>
    <xdr:to>
      <xdr:col>16</xdr:col>
      <xdr:colOff>114300</xdr:colOff>
      <xdr:row>31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E7E895-B016-B1AC-86F6-59110E38C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BDA67-EC4E-4231-99EA-9B17637C5AA2}">
  <dimension ref="A2:W79"/>
  <sheetViews>
    <sheetView topLeftCell="A4" workbookViewId="0">
      <selection activeCell="N27" sqref="N27"/>
    </sheetView>
  </sheetViews>
  <sheetFormatPr defaultColWidth="9.109375" defaultRowHeight="14.4" x14ac:dyDescent="0.3"/>
  <cols>
    <col min="14" max="14" width="16.5546875" customWidth="1"/>
    <col min="15" max="15" width="16" customWidth="1"/>
  </cols>
  <sheetData>
    <row r="2" spans="1:15" x14ac:dyDescent="0.3">
      <c r="A2" t="s">
        <v>14</v>
      </c>
      <c r="B2" t="s">
        <v>15</v>
      </c>
      <c r="N2" t="s">
        <v>21</v>
      </c>
      <c r="O2" t="s">
        <v>22</v>
      </c>
    </row>
    <row r="3" spans="1:15" x14ac:dyDescent="0.3">
      <c r="A3" t="s">
        <v>16</v>
      </c>
      <c r="B3" t="s">
        <v>17</v>
      </c>
      <c r="N3" t="s">
        <v>20</v>
      </c>
    </row>
    <row r="4" spans="1:15" x14ac:dyDescent="0.3">
      <c r="A4" t="s">
        <v>18</v>
      </c>
      <c r="B4" t="s">
        <v>19</v>
      </c>
    </row>
    <row r="9" spans="1:15" ht="25.8" x14ac:dyDescent="0.5">
      <c r="A9" s="5" t="s">
        <v>1</v>
      </c>
      <c r="B9" s="5"/>
      <c r="C9" s="5"/>
    </row>
    <row r="11" spans="1:15" x14ac:dyDescent="0.3">
      <c r="A11" t="s">
        <v>2</v>
      </c>
      <c r="C11" s="3" t="s">
        <v>7</v>
      </c>
      <c r="D11" s="3">
        <v>27</v>
      </c>
    </row>
    <row r="12" spans="1:15" x14ac:dyDescent="0.3">
      <c r="A12" t="s">
        <v>4</v>
      </c>
      <c r="D12" t="s">
        <v>0</v>
      </c>
    </row>
    <row r="13" spans="1:15" x14ac:dyDescent="0.3">
      <c r="A13" s="2" t="s">
        <v>10</v>
      </c>
      <c r="B13" s="2" t="s">
        <v>11</v>
      </c>
      <c r="D13" s="2" t="s">
        <v>12</v>
      </c>
      <c r="E13" s="2" t="s">
        <v>13</v>
      </c>
      <c r="N13" t="s">
        <v>30</v>
      </c>
    </row>
    <row r="14" spans="1:15" x14ac:dyDescent="0.3">
      <c r="A14" s="1">
        <v>13</v>
      </c>
      <c r="B14" s="1">
        <v>2</v>
      </c>
      <c r="D14" s="1">
        <v>13</v>
      </c>
      <c r="E14" s="1">
        <v>1</v>
      </c>
    </row>
    <row r="15" spans="1:15" x14ac:dyDescent="0.3">
      <c r="A15" s="1">
        <v>14</v>
      </c>
      <c r="B15" s="1">
        <v>14</v>
      </c>
      <c r="D15" s="1">
        <v>14</v>
      </c>
      <c r="E15" s="1">
        <v>5</v>
      </c>
    </row>
    <row r="16" spans="1:15" x14ac:dyDescent="0.3">
      <c r="A16" s="4" t="s">
        <v>9</v>
      </c>
      <c r="B16" s="4">
        <v>16</v>
      </c>
      <c r="D16" s="1">
        <v>15</v>
      </c>
      <c r="E16" s="1">
        <v>3</v>
      </c>
    </row>
    <row r="17" spans="1:19" x14ac:dyDescent="0.3">
      <c r="D17" s="1">
        <v>16</v>
      </c>
      <c r="E17" s="1">
        <v>2</v>
      </c>
      <c r="O17" t="s">
        <v>99</v>
      </c>
      <c r="P17">
        <f>SUM(D11,D20,D29,D42)</f>
        <v>100</v>
      </c>
    </row>
    <row r="18" spans="1:19" x14ac:dyDescent="0.3">
      <c r="D18" s="4" t="s">
        <v>9</v>
      </c>
      <c r="E18" s="4">
        <v>11</v>
      </c>
    </row>
    <row r="20" spans="1:19" x14ac:dyDescent="0.3">
      <c r="A20" t="s">
        <v>5</v>
      </c>
      <c r="C20" s="3" t="s">
        <v>7</v>
      </c>
      <c r="D20" s="3">
        <v>27</v>
      </c>
    </row>
    <row r="21" spans="1:19" x14ac:dyDescent="0.3">
      <c r="A21" t="s">
        <v>4</v>
      </c>
      <c r="D21" t="s">
        <v>0</v>
      </c>
    </row>
    <row r="22" spans="1:19" x14ac:dyDescent="0.3">
      <c r="A22" s="2" t="s">
        <v>3</v>
      </c>
      <c r="B22" s="2" t="s">
        <v>11</v>
      </c>
      <c r="D22" s="2" t="s">
        <v>3</v>
      </c>
      <c r="E22" s="2" t="s">
        <v>13</v>
      </c>
      <c r="O22" s="47" t="s">
        <v>100</v>
      </c>
      <c r="P22" s="47" t="s">
        <v>101</v>
      </c>
      <c r="Q22" s="47" t="s">
        <v>102</v>
      </c>
      <c r="R22" s="47" t="s">
        <v>9</v>
      </c>
      <c r="S22" s="47" t="s">
        <v>54</v>
      </c>
    </row>
    <row r="23" spans="1:19" x14ac:dyDescent="0.3">
      <c r="A23" s="1">
        <v>13</v>
      </c>
      <c r="B23" s="1">
        <v>4</v>
      </c>
      <c r="D23" s="1">
        <v>13</v>
      </c>
      <c r="E23" s="1">
        <v>1</v>
      </c>
      <c r="O23" s="1" t="str">
        <f>A11</f>
        <v>3° A de Secundaria</v>
      </c>
      <c r="P23" s="1">
        <f>E18</f>
        <v>11</v>
      </c>
      <c r="Q23" s="1">
        <f>B16</f>
        <v>16</v>
      </c>
      <c r="R23" s="1">
        <f>SUM(P23:Q23)</f>
        <v>27</v>
      </c>
      <c r="S23" s="20">
        <f>R23/$R$27</f>
        <v>0.27</v>
      </c>
    </row>
    <row r="24" spans="1:19" x14ac:dyDescent="0.3">
      <c r="A24" s="1">
        <v>14</v>
      </c>
      <c r="B24" s="1">
        <v>9</v>
      </c>
      <c r="D24" s="1">
        <v>14</v>
      </c>
      <c r="E24" s="1">
        <v>9</v>
      </c>
      <c r="O24" s="1" t="str">
        <f>A20</f>
        <v>3° B de Secundaria</v>
      </c>
      <c r="P24" s="1">
        <f>E27</f>
        <v>12</v>
      </c>
      <c r="Q24" s="1">
        <f>B26</f>
        <v>15</v>
      </c>
      <c r="R24" s="1">
        <f t="shared" ref="R24:R26" si="0">SUM(P24:Q24)</f>
        <v>27</v>
      </c>
      <c r="S24" s="20">
        <f t="shared" ref="S24:S26" si="1">R24/$R$27</f>
        <v>0.27</v>
      </c>
    </row>
    <row r="25" spans="1:19" x14ac:dyDescent="0.3">
      <c r="A25" s="1">
        <v>15</v>
      </c>
      <c r="B25" s="1">
        <v>2</v>
      </c>
      <c r="D25" s="1">
        <v>15</v>
      </c>
      <c r="E25" s="1">
        <v>1</v>
      </c>
      <c r="O25" s="1" t="str">
        <f>A29</f>
        <v>3° C de Secundaria</v>
      </c>
      <c r="P25" s="1">
        <f>E36</f>
        <v>11</v>
      </c>
      <c r="Q25" s="1">
        <f>B36</f>
        <v>14</v>
      </c>
      <c r="R25" s="1">
        <f t="shared" si="0"/>
        <v>25</v>
      </c>
      <c r="S25" s="20">
        <f t="shared" si="1"/>
        <v>0.25</v>
      </c>
    </row>
    <row r="26" spans="1:19" x14ac:dyDescent="0.3">
      <c r="A26" s="4" t="s">
        <v>9</v>
      </c>
      <c r="B26" s="4">
        <v>15</v>
      </c>
      <c r="D26" s="1">
        <v>16</v>
      </c>
      <c r="E26" s="1">
        <v>1</v>
      </c>
      <c r="O26" s="1" t="str">
        <f>A42</f>
        <v>3 San Jose Obrero</v>
      </c>
      <c r="P26" s="1">
        <f>E49</f>
        <v>12</v>
      </c>
      <c r="Q26" s="1">
        <f>B49</f>
        <v>9</v>
      </c>
      <c r="R26" s="1">
        <f t="shared" si="0"/>
        <v>21</v>
      </c>
      <c r="S26" s="20">
        <f t="shared" si="1"/>
        <v>0.21</v>
      </c>
    </row>
    <row r="27" spans="1:19" x14ac:dyDescent="0.3">
      <c r="D27" s="4" t="s">
        <v>9</v>
      </c>
      <c r="E27" s="4">
        <v>12</v>
      </c>
      <c r="O27" s="1" t="s">
        <v>9</v>
      </c>
      <c r="P27" s="1">
        <f>SUM(P23:P26)</f>
        <v>46</v>
      </c>
      <c r="Q27" s="1">
        <f>SUM(Q23:Q26)</f>
        <v>54</v>
      </c>
      <c r="R27" s="1">
        <f>SUM(R23:R26)</f>
        <v>100</v>
      </c>
      <c r="S27" s="21">
        <f>SUM(S23:S26)</f>
        <v>1</v>
      </c>
    </row>
    <row r="29" spans="1:19" x14ac:dyDescent="0.3">
      <c r="A29" t="s">
        <v>6</v>
      </c>
      <c r="C29" s="3" t="s">
        <v>8</v>
      </c>
      <c r="D29" s="3">
        <v>25</v>
      </c>
    </row>
    <row r="30" spans="1:19" x14ac:dyDescent="0.3">
      <c r="A30" t="s">
        <v>4</v>
      </c>
      <c r="D30" t="s">
        <v>0</v>
      </c>
    </row>
    <row r="31" spans="1:19" x14ac:dyDescent="0.3">
      <c r="A31" s="2" t="s">
        <v>3</v>
      </c>
      <c r="B31" s="2" t="s">
        <v>11</v>
      </c>
      <c r="D31" s="2" t="s">
        <v>3</v>
      </c>
      <c r="E31" s="2" t="s">
        <v>13</v>
      </c>
    </row>
    <row r="32" spans="1:19" x14ac:dyDescent="0.3">
      <c r="A32" s="1">
        <v>13</v>
      </c>
      <c r="B32" s="1">
        <v>3</v>
      </c>
      <c r="D32" s="12">
        <v>13</v>
      </c>
      <c r="E32" s="12">
        <v>0</v>
      </c>
    </row>
    <row r="33" spans="1:23" x14ac:dyDescent="0.3">
      <c r="A33" s="1">
        <v>14</v>
      </c>
      <c r="B33" s="1">
        <v>10</v>
      </c>
      <c r="D33" s="1">
        <v>14</v>
      </c>
      <c r="E33" s="1">
        <v>6</v>
      </c>
    </row>
    <row r="34" spans="1:23" x14ac:dyDescent="0.3">
      <c r="A34" s="1">
        <v>15</v>
      </c>
      <c r="B34" s="1">
        <v>1</v>
      </c>
      <c r="D34" s="1">
        <v>15</v>
      </c>
      <c r="E34" s="1">
        <v>4</v>
      </c>
    </row>
    <row r="35" spans="1:23" x14ac:dyDescent="0.3">
      <c r="A35" s="1">
        <v>16</v>
      </c>
      <c r="B35" s="1">
        <v>0</v>
      </c>
      <c r="D35" s="1">
        <v>16</v>
      </c>
      <c r="E35" s="1">
        <v>1</v>
      </c>
    </row>
    <row r="36" spans="1:23" x14ac:dyDescent="0.3">
      <c r="A36" s="4" t="s">
        <v>9</v>
      </c>
      <c r="B36" s="4">
        <f>SUM(B32:B35)</f>
        <v>14</v>
      </c>
      <c r="D36" s="4" t="s">
        <v>9</v>
      </c>
      <c r="E36" s="4">
        <f>SUM(E32:E35)</f>
        <v>11</v>
      </c>
    </row>
    <row r="42" spans="1:23" x14ac:dyDescent="0.3">
      <c r="A42" t="s">
        <v>103</v>
      </c>
      <c r="C42" s="3" t="s">
        <v>7</v>
      </c>
      <c r="D42">
        <f>SUM(B49+E49)</f>
        <v>21</v>
      </c>
    </row>
    <row r="43" spans="1:23" x14ac:dyDescent="0.3">
      <c r="A43" t="s">
        <v>4</v>
      </c>
      <c r="D43" t="s">
        <v>0</v>
      </c>
    </row>
    <row r="44" spans="1:23" x14ac:dyDescent="0.3">
      <c r="A44" s="2" t="s">
        <v>10</v>
      </c>
      <c r="B44" s="2" t="s">
        <v>11</v>
      </c>
      <c r="D44" s="2" t="s">
        <v>12</v>
      </c>
      <c r="E44" s="2" t="s">
        <v>13</v>
      </c>
    </row>
    <row r="45" spans="1:23" x14ac:dyDescent="0.3">
      <c r="A45" s="12">
        <v>13</v>
      </c>
      <c r="B45" s="12">
        <v>2</v>
      </c>
      <c r="D45" s="1">
        <v>13</v>
      </c>
      <c r="E45" s="1">
        <v>1</v>
      </c>
    </row>
    <row r="46" spans="1:23" x14ac:dyDescent="0.3">
      <c r="A46" s="1">
        <v>14</v>
      </c>
      <c r="B46" s="1">
        <v>5</v>
      </c>
      <c r="D46" s="1">
        <v>14</v>
      </c>
      <c r="E46" s="1">
        <v>10</v>
      </c>
    </row>
    <row r="47" spans="1:23" x14ac:dyDescent="0.3">
      <c r="A47" s="1">
        <v>15</v>
      </c>
      <c r="B47" s="1">
        <v>1</v>
      </c>
      <c r="D47" s="1">
        <v>15</v>
      </c>
      <c r="E47" s="1">
        <v>1</v>
      </c>
    </row>
    <row r="48" spans="1:23" x14ac:dyDescent="0.3">
      <c r="A48" s="1">
        <v>16</v>
      </c>
      <c r="B48" s="1">
        <v>1</v>
      </c>
      <c r="D48" s="1">
        <v>16</v>
      </c>
      <c r="E48" s="1">
        <v>0</v>
      </c>
      <c r="Q48" s="16"/>
      <c r="R48" s="16"/>
      <c r="S48" s="16"/>
      <c r="T48" s="16"/>
      <c r="U48" s="16"/>
      <c r="V48" s="16"/>
      <c r="W48" s="16"/>
    </row>
    <row r="49" spans="1:23" x14ac:dyDescent="0.3">
      <c r="A49" s="4" t="s">
        <v>9</v>
      </c>
      <c r="B49" s="4">
        <f>SUM(B45:B48)</f>
        <v>9</v>
      </c>
      <c r="D49" s="13" t="s">
        <v>9</v>
      </c>
      <c r="E49" s="13">
        <f>SUM(E45:E48)</f>
        <v>12</v>
      </c>
      <c r="Q49" s="17"/>
      <c r="R49" s="17"/>
      <c r="S49" s="17"/>
      <c r="T49" s="17"/>
      <c r="U49" s="17"/>
      <c r="V49" s="17"/>
      <c r="W49" s="16"/>
    </row>
    <row r="50" spans="1:23" x14ac:dyDescent="0.3">
      <c r="D50" s="16"/>
      <c r="E50" s="16"/>
      <c r="Q50" s="17"/>
      <c r="R50" s="17"/>
      <c r="S50" s="17"/>
      <c r="T50" s="17"/>
      <c r="U50" s="17"/>
      <c r="V50" s="17"/>
      <c r="W50" s="16"/>
    </row>
    <row r="51" spans="1:23" x14ac:dyDescent="0.3">
      <c r="D51" s="16"/>
      <c r="E51" s="16"/>
      <c r="Q51" s="17"/>
      <c r="R51" s="17"/>
      <c r="S51" s="17"/>
      <c r="T51" s="17"/>
      <c r="U51" s="17"/>
      <c r="V51" s="17"/>
      <c r="W51" s="16"/>
    </row>
    <row r="52" spans="1:23" x14ac:dyDescent="0.3">
      <c r="D52" s="16"/>
      <c r="E52" s="16"/>
      <c r="Q52" s="17"/>
      <c r="R52" s="17"/>
      <c r="S52" s="17"/>
      <c r="T52" s="17"/>
      <c r="U52" s="17"/>
      <c r="V52" s="17"/>
      <c r="W52" s="16"/>
    </row>
    <row r="53" spans="1:23" x14ac:dyDescent="0.3">
      <c r="E53" s="16"/>
      <c r="F53" s="16"/>
      <c r="Q53" s="16"/>
      <c r="R53" s="17"/>
      <c r="S53" s="17"/>
      <c r="T53" s="17"/>
      <c r="U53" s="17"/>
      <c r="V53" s="17"/>
      <c r="W53" s="17"/>
    </row>
    <row r="54" spans="1:23" x14ac:dyDescent="0.3">
      <c r="D54" s="14" t="s">
        <v>0</v>
      </c>
      <c r="E54" s="15">
        <v>33</v>
      </c>
      <c r="F54" s="15">
        <v>33</v>
      </c>
      <c r="G54" s="1">
        <v>33</v>
      </c>
      <c r="H54" s="6">
        <f>(F54/F56)</f>
        <v>0.41772151898734178</v>
      </c>
      <c r="I54" s="7">
        <f>H54</f>
        <v>0.41772151898734178</v>
      </c>
      <c r="Q54" s="16"/>
      <c r="R54" s="16"/>
      <c r="S54" s="16"/>
      <c r="T54" s="16"/>
      <c r="U54" s="16"/>
      <c r="V54" s="16"/>
      <c r="W54" s="16"/>
    </row>
    <row r="55" spans="1:23" x14ac:dyDescent="0.3">
      <c r="D55" s="9" t="s">
        <v>4</v>
      </c>
      <c r="E55" s="1">
        <v>46</v>
      </c>
      <c r="F55" s="1">
        <v>46</v>
      </c>
      <c r="G55" s="1">
        <v>79</v>
      </c>
      <c r="H55" s="6">
        <f>(F55/F56)</f>
        <v>0.58227848101265822</v>
      </c>
      <c r="I55" s="8">
        <f>H54+H55</f>
        <v>1</v>
      </c>
    </row>
    <row r="56" spans="1:23" x14ac:dyDescent="0.3">
      <c r="D56" s="9" t="s">
        <v>7</v>
      </c>
      <c r="E56" s="1"/>
      <c r="F56" s="1">
        <v>79</v>
      </c>
      <c r="G56" s="1"/>
      <c r="H56" s="7">
        <f>SUM(H54:H55)</f>
        <v>1</v>
      </c>
      <c r="I56" s="1"/>
      <c r="O56" t="s">
        <v>31</v>
      </c>
    </row>
    <row r="57" spans="1:23" x14ac:dyDescent="0.3">
      <c r="O57" t="s">
        <v>29</v>
      </c>
    </row>
    <row r="65" spans="2:15" x14ac:dyDescent="0.3">
      <c r="B65" s="2" t="s">
        <v>3</v>
      </c>
      <c r="C65" s="2" t="s">
        <v>43</v>
      </c>
      <c r="D65" s="2" t="s">
        <v>42</v>
      </c>
      <c r="E65" s="2" t="s">
        <v>40</v>
      </c>
      <c r="F65" s="2" t="s">
        <v>41</v>
      </c>
      <c r="O65" t="s">
        <v>31</v>
      </c>
    </row>
    <row r="66" spans="2:15" x14ac:dyDescent="0.3">
      <c r="B66" s="1">
        <v>13</v>
      </c>
      <c r="C66" s="1">
        <f>(B14+E14+B23+E23+B32+E45)</f>
        <v>12</v>
      </c>
      <c r="D66" s="1">
        <f>C66</f>
        <v>12</v>
      </c>
      <c r="E66" s="6">
        <f>(C66/$C$70)</f>
        <v>0.12371134020618557</v>
      </c>
      <c r="F66" s="7">
        <f>(E66)</f>
        <v>0.12371134020618557</v>
      </c>
    </row>
    <row r="67" spans="2:15" x14ac:dyDescent="0.3">
      <c r="B67" s="1">
        <v>14</v>
      </c>
      <c r="C67" s="1">
        <f>(B15+E15+B24+E24+B33+E33+B46+E46)</f>
        <v>68</v>
      </c>
      <c r="D67" s="1">
        <f>(D66+C67)</f>
        <v>80</v>
      </c>
      <c r="E67" s="6">
        <f>(C67/$C$70)</f>
        <v>0.7010309278350515</v>
      </c>
      <c r="F67" s="7">
        <f>(E66+E67)</f>
        <v>0.82474226804123707</v>
      </c>
    </row>
    <row r="68" spans="2:15" x14ac:dyDescent="0.3">
      <c r="B68" s="1">
        <v>15</v>
      </c>
      <c r="C68" s="1">
        <f>(E16+B25+E25+B34+E34+B47+E47)</f>
        <v>13</v>
      </c>
      <c r="D68" s="1">
        <f>(D67+C68)</f>
        <v>93</v>
      </c>
      <c r="E68" s="6">
        <f>(C68/$C$70)</f>
        <v>0.13402061855670103</v>
      </c>
      <c r="F68" s="7">
        <f>(F67+E68)</f>
        <v>0.95876288659793807</v>
      </c>
    </row>
    <row r="69" spans="2:15" x14ac:dyDescent="0.3">
      <c r="B69" s="1">
        <v>16</v>
      </c>
      <c r="C69" s="1">
        <f>(E17+E26+B48+E48)</f>
        <v>4</v>
      </c>
      <c r="D69" s="1">
        <f>(D68+C69)</f>
        <v>97</v>
      </c>
      <c r="E69" s="6">
        <f>(C69/$C$70)</f>
        <v>4.1237113402061855E-2</v>
      </c>
      <c r="F69" s="7">
        <f>(F68+E69)</f>
        <v>0.99999999999999989</v>
      </c>
    </row>
    <row r="70" spans="2:15" x14ac:dyDescent="0.3">
      <c r="B70" s="10" t="s">
        <v>9</v>
      </c>
      <c r="C70" s="10">
        <f>SUM(C66:C69)</f>
        <v>97</v>
      </c>
      <c r="D70" s="10"/>
      <c r="E70" s="11">
        <f>SUM(E66:E69)</f>
        <v>0.99999999999999989</v>
      </c>
      <c r="F70" s="10"/>
    </row>
    <row r="73" spans="2:15" x14ac:dyDescent="0.3">
      <c r="B73" t="s">
        <v>23</v>
      </c>
      <c r="C73">
        <f>AVERAGE(B66:B69)</f>
        <v>14.5</v>
      </c>
    </row>
    <row r="74" spans="2:15" x14ac:dyDescent="0.3">
      <c r="B74" t="s">
        <v>24</v>
      </c>
      <c r="C74">
        <v>14</v>
      </c>
    </row>
    <row r="78" spans="2:15" x14ac:dyDescent="0.3">
      <c r="B78" t="s">
        <v>25</v>
      </c>
      <c r="E78" t="s">
        <v>27</v>
      </c>
    </row>
    <row r="79" spans="2:15" x14ac:dyDescent="0.3">
      <c r="B79" t="s">
        <v>26</v>
      </c>
      <c r="E79" t="s">
        <v>28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A1D19-4DA3-48D9-A090-85DF2BB7C4B0}">
  <dimension ref="B4:Q12"/>
  <sheetViews>
    <sheetView workbookViewId="0">
      <selection activeCell="P2" sqref="P2"/>
    </sheetView>
  </sheetViews>
  <sheetFormatPr defaultColWidth="9.109375" defaultRowHeight="14.4" x14ac:dyDescent="0.3"/>
  <sheetData>
    <row r="4" spans="2:17" x14ac:dyDescent="0.3">
      <c r="B4" s="1" t="s">
        <v>95</v>
      </c>
      <c r="C4" s="75" t="s">
        <v>96</v>
      </c>
      <c r="D4" s="75"/>
      <c r="E4" s="75"/>
      <c r="F4" s="75"/>
      <c r="G4" s="75"/>
      <c r="H4" s="75"/>
      <c r="I4" s="75"/>
      <c r="J4" s="75"/>
      <c r="K4" s="71"/>
      <c r="L4" s="1">
        <v>13</v>
      </c>
      <c r="M4" s="1">
        <v>14</v>
      </c>
      <c r="N4" s="1">
        <v>15</v>
      </c>
      <c r="O4" s="1">
        <v>16</v>
      </c>
      <c r="P4" s="1" t="s">
        <v>9</v>
      </c>
      <c r="Q4" s="1" t="s">
        <v>109</v>
      </c>
    </row>
    <row r="5" spans="2:17" x14ac:dyDescent="0.3">
      <c r="B5" s="1" t="s">
        <v>127</v>
      </c>
      <c r="C5" s="72" t="s">
        <v>121</v>
      </c>
      <c r="D5" s="75"/>
      <c r="E5" s="75"/>
      <c r="F5" s="75"/>
      <c r="G5" s="75"/>
      <c r="H5" s="75"/>
      <c r="I5" s="75"/>
      <c r="J5" s="75"/>
      <c r="K5" s="75"/>
      <c r="L5" s="1">
        <f>SUM('3A'!AN136+'3B'!AN136+'3C'!AN136+SJO!AN129)</f>
        <v>0</v>
      </c>
      <c r="M5" s="1">
        <f>SUM('3A'!AO136+'3B'!AO136+'3C'!AO136+SJO!AO129)</f>
        <v>0</v>
      </c>
      <c r="N5" s="1">
        <f>SUM('3A'!AP136+'3B'!AP136+'3C'!AP136+SJO!AP129)</f>
        <v>0</v>
      </c>
      <c r="O5" s="1">
        <f>SUM('3A'!AQ136+'3B'!AQ136+'3C'!AQ136+SJO!AQ129)</f>
        <v>0</v>
      </c>
      <c r="P5" s="1">
        <f>SUM(L5:O5)</f>
        <v>0</v>
      </c>
      <c r="Q5" s="6">
        <f t="shared" ref="Q5:Q10" si="0">P5/$P$11</f>
        <v>0</v>
      </c>
    </row>
    <row r="6" spans="2:17" x14ac:dyDescent="0.3">
      <c r="B6" s="1" t="s">
        <v>128</v>
      </c>
      <c r="C6" s="72" t="s">
        <v>122</v>
      </c>
      <c r="D6" s="75"/>
      <c r="E6" s="75"/>
      <c r="F6" s="75"/>
      <c r="G6" s="75"/>
      <c r="H6" s="75"/>
      <c r="I6" s="75"/>
      <c r="J6" s="75"/>
      <c r="K6" s="75"/>
      <c r="L6" s="1">
        <f>SUM('3A'!AN137+'3B'!AN137+'3C'!AN137+SJO!AN130)</f>
        <v>3</v>
      </c>
      <c r="M6" s="1">
        <f>SUM('3A'!AO137+'3B'!AO137+'3C'!AO137+SJO!AO130)</f>
        <v>7</v>
      </c>
      <c r="N6" s="1">
        <f>SUM('3A'!AP137+'3B'!AP137+'3C'!AP137+SJO!AP130)</f>
        <v>1</v>
      </c>
      <c r="O6" s="1">
        <f>SUM('3A'!AQ137+'3B'!AQ137+'3C'!AQ137+SJO!AQ130)</f>
        <v>2</v>
      </c>
      <c r="P6" s="1">
        <f t="shared" ref="P6:P10" si="1">SUM(L6:O6)</f>
        <v>13</v>
      </c>
      <c r="Q6" s="6">
        <f t="shared" si="0"/>
        <v>0.13</v>
      </c>
    </row>
    <row r="7" spans="2:17" x14ac:dyDescent="0.3">
      <c r="B7" s="1" t="s">
        <v>129</v>
      </c>
      <c r="C7" s="72" t="s">
        <v>123</v>
      </c>
      <c r="D7" s="75"/>
      <c r="E7" s="75"/>
      <c r="F7" s="75"/>
      <c r="G7" s="75"/>
      <c r="H7" s="75"/>
      <c r="I7" s="75"/>
      <c r="J7" s="75"/>
      <c r="K7" s="75"/>
      <c r="L7" s="1">
        <f>SUM('3A'!AN138+'3B'!AN138+'3C'!AN138+SJO!AN131)</f>
        <v>4</v>
      </c>
      <c r="M7" s="1">
        <f>SUM('3A'!AO138+'3B'!AO138+'3C'!AO138+SJO!AO131)</f>
        <v>21</v>
      </c>
      <c r="N7" s="1">
        <f>SUM('3A'!AP138+'3B'!AP138+'3C'!AP138+SJO!AP131)</f>
        <v>7</v>
      </c>
      <c r="O7" s="1">
        <f>SUM('3A'!AQ138+'3B'!AQ138+'3C'!AQ138+SJO!AQ131)</f>
        <v>0</v>
      </c>
      <c r="P7" s="1">
        <f t="shared" si="1"/>
        <v>32</v>
      </c>
      <c r="Q7" s="6">
        <f t="shared" si="0"/>
        <v>0.32</v>
      </c>
    </row>
    <row r="8" spans="2:17" x14ac:dyDescent="0.3">
      <c r="B8" s="1" t="s">
        <v>130</v>
      </c>
      <c r="C8" s="72" t="s">
        <v>124</v>
      </c>
      <c r="D8" s="75"/>
      <c r="E8" s="75"/>
      <c r="F8" s="75"/>
      <c r="G8" s="75"/>
      <c r="H8" s="75"/>
      <c r="I8" s="75"/>
      <c r="J8" s="75"/>
      <c r="K8" s="75"/>
      <c r="L8" s="1">
        <f>SUM('3A'!AN139+'3B'!AN139+'3C'!AN139+SJO!AN132)</f>
        <v>4</v>
      </c>
      <c r="M8" s="1">
        <f>SUM('3A'!AO139+'3B'!AO139+'3C'!AO139+SJO!AO132)</f>
        <v>37</v>
      </c>
      <c r="N8" s="1">
        <f>SUM('3A'!AP139+'3B'!AP139+'3C'!AP139+SJO!AP132)</f>
        <v>6</v>
      </c>
      <c r="O8" s="1">
        <f>SUM('3A'!AQ139+'3B'!AQ139+'3C'!AQ139+SJO!AQ132)</f>
        <v>4</v>
      </c>
      <c r="P8" s="1">
        <f t="shared" si="1"/>
        <v>51</v>
      </c>
      <c r="Q8" s="6">
        <f t="shared" si="0"/>
        <v>0.51</v>
      </c>
    </row>
    <row r="9" spans="2:17" x14ac:dyDescent="0.3">
      <c r="B9" s="67" t="s">
        <v>131</v>
      </c>
      <c r="C9" s="72" t="s">
        <v>125</v>
      </c>
      <c r="D9" s="75"/>
      <c r="E9" s="75"/>
      <c r="F9" s="75"/>
      <c r="G9" s="75"/>
      <c r="H9" s="75"/>
      <c r="I9" s="75"/>
      <c r="J9" s="75"/>
      <c r="K9" s="75"/>
      <c r="L9" s="1">
        <f>SUM('3A'!AN140+'3B'!AN140+'3C'!AN140+SJO!AN133)</f>
        <v>2</v>
      </c>
      <c r="M9" s="1">
        <f>SUM('3A'!AO140+'3B'!AO140+'3C'!AO140+SJO!AO133)</f>
        <v>2</v>
      </c>
      <c r="N9" s="1">
        <f>SUM('3A'!AP140+'3B'!AP140+'3C'!AP140+SJO!AP133)</f>
        <v>0</v>
      </c>
      <c r="O9" s="1">
        <f>SUM('3A'!AQ140+'3B'!AQ140+'3C'!AQ140+SJO!AQ133)</f>
        <v>0</v>
      </c>
      <c r="P9" s="1">
        <f t="shared" si="1"/>
        <v>4</v>
      </c>
      <c r="Q9" s="6">
        <f t="shared" si="0"/>
        <v>0.04</v>
      </c>
    </row>
    <row r="10" spans="2:17" x14ac:dyDescent="0.3">
      <c r="B10" s="1" t="s">
        <v>132</v>
      </c>
      <c r="C10" s="72" t="s">
        <v>126</v>
      </c>
      <c r="D10" s="75"/>
      <c r="E10" s="75"/>
      <c r="F10" s="75"/>
      <c r="G10" s="75"/>
      <c r="H10" s="75"/>
      <c r="I10" s="75"/>
      <c r="J10" s="75"/>
      <c r="K10" s="75"/>
      <c r="L10" s="1">
        <f>SUM('3A'!AN141+'3B'!AN141+'3C'!AN141+SJO!AN134)</f>
        <v>0</v>
      </c>
      <c r="M10" s="1">
        <f>SUM('3A'!AO141+'3B'!AO141+'3C'!AO141+SJO!AO134)</f>
        <v>0</v>
      </c>
      <c r="N10" s="1">
        <f>SUM('3A'!AP141+'3B'!AP141+'3C'!AP141+SJO!AP134)</f>
        <v>0</v>
      </c>
      <c r="O10" s="1">
        <f>SUM('3A'!AQ141+'3B'!AQ141+'3C'!AQ141+SJO!AQ134)</f>
        <v>0</v>
      </c>
      <c r="P10" s="1">
        <f t="shared" si="1"/>
        <v>0</v>
      </c>
      <c r="Q10" s="6">
        <f t="shared" si="0"/>
        <v>0</v>
      </c>
    </row>
    <row r="11" spans="2:17" x14ac:dyDescent="0.3">
      <c r="L11" s="1">
        <f t="shared" ref="L11:Q11" si="2">SUM(L5:L10)</f>
        <v>13</v>
      </c>
      <c r="M11" s="1">
        <f t="shared" si="2"/>
        <v>67</v>
      </c>
      <c r="N11" s="1">
        <f t="shared" si="2"/>
        <v>14</v>
      </c>
      <c r="O11" s="1">
        <f t="shared" si="2"/>
        <v>6</v>
      </c>
      <c r="P11" s="1">
        <f t="shared" si="2"/>
        <v>100</v>
      </c>
      <c r="Q11" s="7">
        <f t="shared" si="2"/>
        <v>1</v>
      </c>
    </row>
    <row r="12" spans="2:17" x14ac:dyDescent="0.3">
      <c r="L12" s="45"/>
      <c r="M12" s="45"/>
      <c r="N12" s="45"/>
      <c r="O12" s="45"/>
      <c r="Q12" s="41"/>
    </row>
  </sheetData>
  <mergeCells count="7">
    <mergeCell ref="C10:K10"/>
    <mergeCell ref="C4:K4"/>
    <mergeCell ref="C5:K5"/>
    <mergeCell ref="C6:K6"/>
    <mergeCell ref="C7:K7"/>
    <mergeCell ref="C8:K8"/>
    <mergeCell ref="C9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8D41-7560-4C9A-BF47-8F41A0C56CE3}">
  <dimension ref="A1:BX150"/>
  <sheetViews>
    <sheetView topLeftCell="AD121" zoomScale="70" zoomScaleNormal="70" workbookViewId="0">
      <selection activeCell="BF143" sqref="BF143"/>
    </sheetView>
  </sheetViews>
  <sheetFormatPr defaultColWidth="9.109375" defaultRowHeight="14.4" x14ac:dyDescent="0.3"/>
  <cols>
    <col min="1" max="1" width="17.6640625" customWidth="1"/>
    <col min="4" max="4" width="13.33203125" customWidth="1"/>
    <col min="5" max="5" width="13.5546875" customWidth="1"/>
    <col min="8" max="8" width="15" customWidth="1"/>
    <col min="9" max="9" width="15.6640625" customWidth="1"/>
    <col min="10" max="10" width="16.109375" customWidth="1"/>
    <col min="11" max="11" width="16.5546875" customWidth="1"/>
    <col min="12" max="12" width="9.6640625" bestFit="1" customWidth="1"/>
    <col min="13" max="13" width="12.33203125" customWidth="1"/>
    <col min="15" max="15" width="9.6640625" customWidth="1"/>
    <col min="20" max="20" width="9.5546875" customWidth="1"/>
    <col min="29" max="29" width="12" customWidth="1"/>
    <col min="35" max="35" width="9.21875" customWidth="1"/>
    <col min="57" max="57" width="30" customWidth="1"/>
  </cols>
  <sheetData>
    <row r="1" spans="1:23" x14ac:dyDescent="0.3">
      <c r="A1" t="s">
        <v>33</v>
      </c>
      <c r="C1" t="s">
        <v>33</v>
      </c>
    </row>
    <row r="2" spans="1:23" x14ac:dyDescent="0.3">
      <c r="A2" s="18" t="s">
        <v>32</v>
      </c>
      <c r="B2" s="18" t="s">
        <v>111</v>
      </c>
      <c r="C2" s="18" t="s">
        <v>112</v>
      </c>
      <c r="D2" s="1" t="s">
        <v>24</v>
      </c>
      <c r="E2" s="1" t="s">
        <v>9</v>
      </c>
      <c r="F2" s="1" t="s">
        <v>110</v>
      </c>
      <c r="G2" s="1" t="s">
        <v>45</v>
      </c>
      <c r="H2" s="1" t="s">
        <v>40</v>
      </c>
      <c r="I2" s="1" t="s">
        <v>41</v>
      </c>
      <c r="J2" s="1"/>
      <c r="K2" s="1"/>
    </row>
    <row r="3" spans="1:23" x14ac:dyDescent="0.3">
      <c r="A3" s="19">
        <v>1</v>
      </c>
      <c r="B3" s="1">
        <f>C130</f>
        <v>16</v>
      </c>
      <c r="C3" s="1">
        <v>0</v>
      </c>
      <c r="D3" s="1" t="s">
        <v>113</v>
      </c>
      <c r="E3" s="1">
        <f>SUM(B3:C3)</f>
        <v>16</v>
      </c>
      <c r="F3" s="1">
        <f>E3</f>
        <v>16</v>
      </c>
      <c r="G3" s="1">
        <f>F3</f>
        <v>16</v>
      </c>
      <c r="H3" s="29">
        <f>(F3/$F$55)</f>
        <v>2.2191400832177532E-2</v>
      </c>
      <c r="I3" s="20">
        <f>H3</f>
        <v>2.2191400832177532E-2</v>
      </c>
      <c r="J3" s="21"/>
      <c r="K3" s="22"/>
      <c r="U3" s="40"/>
      <c r="V3" s="41"/>
      <c r="W3" s="42"/>
    </row>
    <row r="4" spans="1:23" x14ac:dyDescent="0.3">
      <c r="A4" s="19">
        <v>2</v>
      </c>
      <c r="B4" s="1">
        <f>D130</f>
        <v>14</v>
      </c>
      <c r="C4" s="1">
        <v>0</v>
      </c>
      <c r="D4" s="1" t="s">
        <v>113</v>
      </c>
      <c r="E4" s="1">
        <f t="shared" ref="E4:E54" si="0">SUM(B4:C4)</f>
        <v>14</v>
      </c>
      <c r="F4" s="1">
        <f t="shared" ref="F4:F19" si="1">E4</f>
        <v>14</v>
      </c>
      <c r="G4" s="1">
        <f>G3+F4</f>
        <v>30</v>
      </c>
      <c r="H4" s="29">
        <f t="shared" ref="H4:H54" si="2">(F4/$F$55)</f>
        <v>1.9417475728155338E-2</v>
      </c>
      <c r="I4" s="20">
        <f>I3+H4</f>
        <v>4.1608876560332866E-2</v>
      </c>
      <c r="J4" s="21"/>
      <c r="K4" s="22"/>
      <c r="U4" s="40"/>
      <c r="V4" s="41"/>
      <c r="W4" s="42"/>
    </row>
    <row r="5" spans="1:23" x14ac:dyDescent="0.3">
      <c r="A5" s="19">
        <v>3</v>
      </c>
      <c r="B5" s="1">
        <f>E130</f>
        <v>18</v>
      </c>
      <c r="C5" s="1">
        <v>0</v>
      </c>
      <c r="D5" s="1" t="s">
        <v>113</v>
      </c>
      <c r="E5" s="1">
        <f t="shared" si="0"/>
        <v>18</v>
      </c>
      <c r="F5" s="1">
        <f t="shared" si="1"/>
        <v>18</v>
      </c>
      <c r="G5" s="1">
        <f>G4+F5</f>
        <v>48</v>
      </c>
      <c r="H5" s="29">
        <f t="shared" si="2"/>
        <v>2.4965325936199722E-2</v>
      </c>
      <c r="I5" s="20">
        <f t="shared" ref="I5:I54" si="3">I4+H5</f>
        <v>6.6574202496532592E-2</v>
      </c>
      <c r="J5" s="21"/>
      <c r="K5" s="22"/>
      <c r="U5" s="40"/>
      <c r="V5" s="41"/>
      <c r="W5" s="42"/>
    </row>
    <row r="6" spans="1:23" x14ac:dyDescent="0.3">
      <c r="A6" s="19">
        <v>4</v>
      </c>
      <c r="B6" s="1">
        <f>F130</f>
        <v>16</v>
      </c>
      <c r="C6" s="1">
        <v>0</v>
      </c>
      <c r="D6" s="1" t="s">
        <v>113</v>
      </c>
      <c r="E6" s="1">
        <f t="shared" si="0"/>
        <v>16</v>
      </c>
      <c r="F6" s="1">
        <f t="shared" si="1"/>
        <v>16</v>
      </c>
      <c r="G6" s="1">
        <f>G5+F6</f>
        <v>64</v>
      </c>
      <c r="H6" s="29">
        <f t="shared" si="2"/>
        <v>2.2191400832177532E-2</v>
      </c>
      <c r="I6" s="20">
        <f t="shared" si="3"/>
        <v>8.8765603328710127E-2</v>
      </c>
      <c r="J6" s="21"/>
      <c r="K6" s="22"/>
      <c r="U6" s="40"/>
      <c r="V6" s="41"/>
      <c r="W6" s="42"/>
    </row>
    <row r="7" spans="1:23" x14ac:dyDescent="0.3">
      <c r="A7" s="19">
        <v>5</v>
      </c>
      <c r="B7" s="1">
        <f>G130</f>
        <v>20</v>
      </c>
      <c r="C7" s="1">
        <v>0</v>
      </c>
      <c r="D7" s="1" t="s">
        <v>113</v>
      </c>
      <c r="E7" s="1">
        <f t="shared" si="0"/>
        <v>20</v>
      </c>
      <c r="F7" s="1">
        <f t="shared" si="1"/>
        <v>20</v>
      </c>
      <c r="G7" s="1">
        <f>G6+F7</f>
        <v>84</v>
      </c>
      <c r="H7" s="29">
        <f t="shared" si="2"/>
        <v>2.7739251040221916E-2</v>
      </c>
      <c r="I7" s="20">
        <f t="shared" si="3"/>
        <v>0.11650485436893204</v>
      </c>
      <c r="J7" s="21"/>
      <c r="K7" s="22"/>
      <c r="U7" s="40"/>
      <c r="V7" s="41"/>
      <c r="W7" s="42"/>
    </row>
    <row r="8" spans="1:23" x14ac:dyDescent="0.3">
      <c r="A8" s="19">
        <v>6</v>
      </c>
      <c r="B8" s="1">
        <f>H130</f>
        <v>19</v>
      </c>
      <c r="C8" s="1">
        <v>0</v>
      </c>
      <c r="D8" s="1" t="s">
        <v>113</v>
      </c>
      <c r="E8" s="1">
        <f t="shared" si="0"/>
        <v>19</v>
      </c>
      <c r="F8" s="1">
        <f t="shared" si="1"/>
        <v>19</v>
      </c>
      <c r="G8" s="1">
        <f t="shared" ref="G8:G54" si="4">G7+F8</f>
        <v>103</v>
      </c>
      <c r="H8" s="29">
        <f t="shared" si="2"/>
        <v>2.6352288488210817E-2</v>
      </c>
      <c r="I8" s="20">
        <f t="shared" si="3"/>
        <v>0.14285714285714285</v>
      </c>
      <c r="J8" s="21"/>
      <c r="K8" s="22"/>
      <c r="U8" s="40"/>
      <c r="V8" s="41"/>
      <c r="W8" s="42"/>
    </row>
    <row r="9" spans="1:23" x14ac:dyDescent="0.3">
      <c r="A9" s="19">
        <v>7</v>
      </c>
      <c r="B9" s="1">
        <v>0</v>
      </c>
      <c r="C9" s="1">
        <f>I130</f>
        <v>9</v>
      </c>
      <c r="D9" s="1" t="s">
        <v>114</v>
      </c>
      <c r="E9" s="1">
        <f t="shared" si="0"/>
        <v>9</v>
      </c>
      <c r="F9" s="1">
        <f t="shared" si="1"/>
        <v>9</v>
      </c>
      <c r="G9" s="1">
        <f t="shared" si="4"/>
        <v>112</v>
      </c>
      <c r="H9" s="29">
        <f t="shared" si="2"/>
        <v>1.2482662968099861E-2</v>
      </c>
      <c r="I9" s="20">
        <f t="shared" si="3"/>
        <v>0.1553398058252427</v>
      </c>
      <c r="J9" s="21"/>
      <c r="K9" s="22"/>
      <c r="U9" s="40"/>
      <c r="V9" s="41"/>
      <c r="W9" s="42"/>
    </row>
    <row r="10" spans="1:23" x14ac:dyDescent="0.3">
      <c r="A10" s="19">
        <v>8</v>
      </c>
      <c r="B10" s="1">
        <v>0</v>
      </c>
      <c r="C10" s="1">
        <f>J130</f>
        <v>9</v>
      </c>
      <c r="D10" s="1" t="s">
        <v>114</v>
      </c>
      <c r="E10" s="1">
        <f t="shared" si="0"/>
        <v>9</v>
      </c>
      <c r="F10" s="1">
        <f t="shared" si="1"/>
        <v>9</v>
      </c>
      <c r="G10" s="1">
        <f t="shared" si="4"/>
        <v>121</v>
      </c>
      <c r="H10" s="29">
        <f t="shared" si="2"/>
        <v>1.2482662968099861E-2</v>
      </c>
      <c r="I10" s="20">
        <f t="shared" si="3"/>
        <v>0.16782246879334256</v>
      </c>
      <c r="J10" s="21"/>
      <c r="K10" s="22"/>
      <c r="U10" s="40"/>
      <c r="V10" s="41"/>
      <c r="W10" s="42"/>
    </row>
    <row r="11" spans="1:23" x14ac:dyDescent="0.3">
      <c r="A11" s="19">
        <v>9</v>
      </c>
      <c r="B11" s="1">
        <f>K130</f>
        <v>6</v>
      </c>
      <c r="C11" s="1">
        <v>0</v>
      </c>
      <c r="D11" s="1" t="s">
        <v>113</v>
      </c>
      <c r="E11" s="1">
        <f t="shared" si="0"/>
        <v>6</v>
      </c>
      <c r="F11" s="1">
        <f t="shared" si="1"/>
        <v>6</v>
      </c>
      <c r="G11" s="1">
        <f t="shared" si="4"/>
        <v>127</v>
      </c>
      <c r="H11" s="29">
        <f t="shared" si="2"/>
        <v>8.321775312066574E-3</v>
      </c>
      <c r="I11" s="20">
        <f t="shared" si="3"/>
        <v>0.17614424410540913</v>
      </c>
      <c r="J11" s="21"/>
      <c r="K11" s="22"/>
      <c r="U11" s="40"/>
      <c r="V11" s="41"/>
      <c r="W11" s="42"/>
    </row>
    <row r="12" spans="1:23" x14ac:dyDescent="0.3">
      <c r="A12" s="19">
        <v>10</v>
      </c>
      <c r="B12" s="1">
        <v>0</v>
      </c>
      <c r="C12" s="1">
        <f>L130</f>
        <v>9</v>
      </c>
      <c r="D12" s="1" t="s">
        <v>114</v>
      </c>
      <c r="E12" s="1">
        <f t="shared" si="0"/>
        <v>9</v>
      </c>
      <c r="F12" s="1">
        <f t="shared" si="1"/>
        <v>9</v>
      </c>
      <c r="G12" s="1">
        <f t="shared" si="4"/>
        <v>136</v>
      </c>
      <c r="H12" s="29">
        <f t="shared" si="2"/>
        <v>1.2482662968099861E-2</v>
      </c>
      <c r="I12" s="20">
        <f t="shared" si="3"/>
        <v>0.18862690707350899</v>
      </c>
      <c r="J12" s="21"/>
      <c r="K12" s="22"/>
      <c r="U12" s="40"/>
      <c r="V12" s="41"/>
      <c r="W12" s="42"/>
    </row>
    <row r="13" spans="1:23" x14ac:dyDescent="0.3">
      <c r="A13" s="19">
        <v>11</v>
      </c>
      <c r="B13" s="1">
        <f>M130</f>
        <v>9</v>
      </c>
      <c r="C13" s="1">
        <v>0</v>
      </c>
      <c r="D13" s="1" t="s">
        <v>113</v>
      </c>
      <c r="E13" s="1">
        <f t="shared" si="0"/>
        <v>9</v>
      </c>
      <c r="F13" s="1">
        <f t="shared" si="1"/>
        <v>9</v>
      </c>
      <c r="G13" s="1">
        <f t="shared" si="4"/>
        <v>145</v>
      </c>
      <c r="H13" s="29">
        <f t="shared" si="2"/>
        <v>1.2482662968099861E-2</v>
      </c>
      <c r="I13" s="20">
        <f t="shared" si="3"/>
        <v>0.20110957004160884</v>
      </c>
      <c r="J13" s="21"/>
      <c r="K13" s="22"/>
      <c r="U13" s="40"/>
      <c r="V13" s="41"/>
      <c r="W13" s="42"/>
    </row>
    <row r="14" spans="1:23" x14ac:dyDescent="0.3">
      <c r="A14" s="19">
        <v>12</v>
      </c>
      <c r="B14" s="1">
        <v>0</v>
      </c>
      <c r="C14" s="1">
        <f>N130</f>
        <v>8</v>
      </c>
      <c r="D14" s="1" t="s">
        <v>114</v>
      </c>
      <c r="E14" s="1">
        <f t="shared" si="0"/>
        <v>8</v>
      </c>
      <c r="F14" s="1">
        <f t="shared" si="1"/>
        <v>8</v>
      </c>
      <c r="G14" s="1">
        <f t="shared" si="4"/>
        <v>153</v>
      </c>
      <c r="H14" s="29">
        <f t="shared" si="2"/>
        <v>1.1095700416088766E-2</v>
      </c>
      <c r="I14" s="20">
        <f t="shared" si="3"/>
        <v>0.2122052704576976</v>
      </c>
      <c r="J14" s="21"/>
      <c r="K14" s="22"/>
      <c r="U14" s="40"/>
      <c r="V14" s="41"/>
      <c r="W14" s="42"/>
    </row>
    <row r="15" spans="1:23" x14ac:dyDescent="0.3">
      <c r="A15" s="19">
        <v>13</v>
      </c>
      <c r="B15" s="1">
        <v>0</v>
      </c>
      <c r="C15" s="1">
        <f>O130</f>
        <v>6</v>
      </c>
      <c r="D15" s="1" t="s">
        <v>114</v>
      </c>
      <c r="E15" s="1">
        <f t="shared" si="0"/>
        <v>6</v>
      </c>
      <c r="F15" s="1">
        <f t="shared" si="1"/>
        <v>6</v>
      </c>
      <c r="G15" s="1">
        <f t="shared" si="4"/>
        <v>159</v>
      </c>
      <c r="H15" s="29">
        <f t="shared" si="2"/>
        <v>8.321775312066574E-3</v>
      </c>
      <c r="I15" s="20">
        <f t="shared" si="3"/>
        <v>0.22052704576976417</v>
      </c>
      <c r="J15" s="21"/>
      <c r="K15" s="22"/>
      <c r="U15" s="40"/>
      <c r="V15" s="41"/>
      <c r="W15" s="42"/>
    </row>
    <row r="16" spans="1:23" x14ac:dyDescent="0.3">
      <c r="A16" s="19">
        <v>14</v>
      </c>
      <c r="B16" s="1">
        <f>P130</f>
        <v>20</v>
      </c>
      <c r="C16" s="1">
        <v>0</v>
      </c>
      <c r="D16" s="1" t="s">
        <v>113</v>
      </c>
      <c r="E16" s="1">
        <f t="shared" si="0"/>
        <v>20</v>
      </c>
      <c r="F16" s="1">
        <f t="shared" si="1"/>
        <v>20</v>
      </c>
      <c r="G16" s="1">
        <f t="shared" si="4"/>
        <v>179</v>
      </c>
      <c r="H16" s="29">
        <f t="shared" si="2"/>
        <v>2.7739251040221916E-2</v>
      </c>
      <c r="I16" s="20">
        <f t="shared" si="3"/>
        <v>0.24826629680998608</v>
      </c>
      <c r="J16" s="21"/>
      <c r="K16" s="22"/>
      <c r="U16" s="40"/>
      <c r="V16" s="41"/>
      <c r="W16" s="42"/>
    </row>
    <row r="17" spans="1:23" x14ac:dyDescent="0.3">
      <c r="A17" s="19">
        <v>15</v>
      </c>
      <c r="B17" s="1">
        <v>0</v>
      </c>
      <c r="C17" s="1">
        <f>Q130</f>
        <v>16</v>
      </c>
      <c r="D17" s="1" t="s">
        <v>114</v>
      </c>
      <c r="E17" s="1">
        <f t="shared" si="0"/>
        <v>16</v>
      </c>
      <c r="F17" s="1">
        <f t="shared" si="1"/>
        <v>16</v>
      </c>
      <c r="G17" s="1">
        <f t="shared" si="4"/>
        <v>195</v>
      </c>
      <c r="H17" s="29">
        <f t="shared" si="2"/>
        <v>2.2191400832177532E-2</v>
      </c>
      <c r="I17" s="20">
        <f t="shared" si="3"/>
        <v>0.2704576976421636</v>
      </c>
      <c r="J17" s="21"/>
      <c r="K17" s="22"/>
      <c r="U17" s="40"/>
      <c r="V17" s="41"/>
      <c r="W17" s="42"/>
    </row>
    <row r="18" spans="1:23" x14ac:dyDescent="0.3">
      <c r="A18" s="19">
        <v>16</v>
      </c>
      <c r="B18" s="1">
        <v>0</v>
      </c>
      <c r="C18" s="1">
        <f>R130</f>
        <v>11</v>
      </c>
      <c r="D18" s="1" t="s">
        <v>114</v>
      </c>
      <c r="E18" s="1">
        <f t="shared" si="0"/>
        <v>11</v>
      </c>
      <c r="F18" s="1">
        <f t="shared" si="1"/>
        <v>11</v>
      </c>
      <c r="G18" s="1">
        <f t="shared" si="4"/>
        <v>206</v>
      </c>
      <c r="H18" s="29">
        <f t="shared" si="2"/>
        <v>1.5256588072122053E-2</v>
      </c>
      <c r="I18" s="20">
        <f t="shared" si="3"/>
        <v>0.28571428571428564</v>
      </c>
      <c r="J18" s="21"/>
      <c r="K18" s="22"/>
      <c r="U18" s="40"/>
      <c r="V18" s="41"/>
      <c r="W18" s="42"/>
    </row>
    <row r="19" spans="1:23" x14ac:dyDescent="0.3">
      <c r="A19" s="19">
        <v>17</v>
      </c>
      <c r="B19" s="1">
        <v>0</v>
      </c>
      <c r="C19" s="1">
        <f>S130</f>
        <v>11</v>
      </c>
      <c r="D19" s="1" t="s">
        <v>114</v>
      </c>
      <c r="E19" s="1">
        <f t="shared" si="0"/>
        <v>11</v>
      </c>
      <c r="F19" s="1">
        <f t="shared" si="1"/>
        <v>11</v>
      </c>
      <c r="G19" s="1">
        <f t="shared" si="4"/>
        <v>217</v>
      </c>
      <c r="H19" s="29">
        <f t="shared" si="2"/>
        <v>1.5256588072122053E-2</v>
      </c>
      <c r="I19" s="20">
        <f t="shared" si="3"/>
        <v>0.30097087378640769</v>
      </c>
      <c r="J19" s="21"/>
      <c r="K19" s="22"/>
      <c r="U19" s="40"/>
      <c r="V19" s="41"/>
      <c r="W19" s="42"/>
    </row>
    <row r="20" spans="1:23" x14ac:dyDescent="0.3">
      <c r="A20" s="19">
        <v>18</v>
      </c>
      <c r="B20" s="1">
        <v>0</v>
      </c>
      <c r="C20" s="1">
        <f>T130</f>
        <v>21</v>
      </c>
      <c r="D20" s="1" t="s">
        <v>114</v>
      </c>
      <c r="E20" s="1">
        <f t="shared" si="0"/>
        <v>21</v>
      </c>
      <c r="F20" s="1">
        <f t="shared" ref="F20:F35" si="5">E20</f>
        <v>21</v>
      </c>
      <c r="G20" s="1">
        <f t="shared" si="4"/>
        <v>238</v>
      </c>
      <c r="H20" s="29">
        <f t="shared" si="2"/>
        <v>2.9126213592233011E-2</v>
      </c>
      <c r="I20" s="20">
        <f t="shared" si="3"/>
        <v>0.33009708737864069</v>
      </c>
      <c r="J20" s="21"/>
      <c r="K20" s="22"/>
      <c r="U20" s="40"/>
      <c r="V20" s="41"/>
      <c r="W20" s="42"/>
    </row>
    <row r="21" spans="1:23" x14ac:dyDescent="0.3">
      <c r="A21" s="19">
        <v>19</v>
      </c>
      <c r="B21" s="1">
        <v>0</v>
      </c>
      <c r="C21" s="1">
        <f>U130</f>
        <v>13</v>
      </c>
      <c r="D21" s="1" t="s">
        <v>114</v>
      </c>
      <c r="E21" s="1">
        <f t="shared" si="0"/>
        <v>13</v>
      </c>
      <c r="F21" s="1">
        <f t="shared" si="5"/>
        <v>13</v>
      </c>
      <c r="G21" s="1">
        <f t="shared" si="4"/>
        <v>251</v>
      </c>
      <c r="H21" s="29">
        <f t="shared" si="2"/>
        <v>1.8030513176144243E-2</v>
      </c>
      <c r="I21" s="20">
        <f t="shared" si="3"/>
        <v>0.34812760055478492</v>
      </c>
      <c r="J21" s="21"/>
      <c r="K21" s="22"/>
      <c r="U21" s="40"/>
      <c r="V21" s="41"/>
      <c r="W21" s="42"/>
    </row>
    <row r="22" spans="1:23" x14ac:dyDescent="0.3">
      <c r="A22" s="19">
        <v>20</v>
      </c>
      <c r="B22" s="1">
        <v>0</v>
      </c>
      <c r="C22" s="1">
        <f>V130</f>
        <v>18</v>
      </c>
      <c r="D22" s="1" t="s">
        <v>114</v>
      </c>
      <c r="E22" s="1">
        <f t="shared" si="0"/>
        <v>18</v>
      </c>
      <c r="F22" s="1">
        <f t="shared" si="5"/>
        <v>18</v>
      </c>
      <c r="G22" s="1">
        <f t="shared" si="4"/>
        <v>269</v>
      </c>
      <c r="H22" s="29">
        <f t="shared" si="2"/>
        <v>2.4965325936199722E-2</v>
      </c>
      <c r="I22" s="20">
        <f t="shared" si="3"/>
        <v>0.37309292649098463</v>
      </c>
      <c r="J22" s="21"/>
      <c r="K22" s="22"/>
      <c r="U22" s="40"/>
      <c r="V22" s="41"/>
      <c r="W22" s="42"/>
    </row>
    <row r="23" spans="1:23" x14ac:dyDescent="0.3">
      <c r="A23" s="19">
        <v>21</v>
      </c>
      <c r="B23" s="1">
        <v>0</v>
      </c>
      <c r="C23" s="1">
        <f>W130</f>
        <v>18</v>
      </c>
      <c r="D23" s="1" t="s">
        <v>114</v>
      </c>
      <c r="E23" s="1">
        <f t="shared" si="0"/>
        <v>18</v>
      </c>
      <c r="F23" s="1">
        <f t="shared" si="5"/>
        <v>18</v>
      </c>
      <c r="G23" s="1">
        <f t="shared" si="4"/>
        <v>287</v>
      </c>
      <c r="H23" s="29">
        <f t="shared" si="2"/>
        <v>2.4965325936199722E-2</v>
      </c>
      <c r="I23" s="20">
        <f t="shared" si="3"/>
        <v>0.39805825242718434</v>
      </c>
      <c r="J23" s="21"/>
      <c r="K23" s="22"/>
      <c r="U23" s="40"/>
      <c r="V23" s="41"/>
      <c r="W23" s="42"/>
    </row>
    <row r="24" spans="1:23" x14ac:dyDescent="0.3">
      <c r="A24" s="19">
        <v>22</v>
      </c>
      <c r="B24" s="1">
        <f>X130</f>
        <v>22</v>
      </c>
      <c r="C24" s="1">
        <v>0</v>
      </c>
      <c r="D24" s="1" t="s">
        <v>113</v>
      </c>
      <c r="E24" s="1">
        <f t="shared" si="0"/>
        <v>22</v>
      </c>
      <c r="F24" s="1">
        <f t="shared" si="5"/>
        <v>22</v>
      </c>
      <c r="G24" s="1">
        <f t="shared" si="4"/>
        <v>309</v>
      </c>
      <c r="H24" s="29">
        <f t="shared" si="2"/>
        <v>3.0513176144244106E-2</v>
      </c>
      <c r="I24" s="20">
        <f t="shared" si="3"/>
        <v>0.42857142857142844</v>
      </c>
      <c r="J24" s="21"/>
      <c r="K24" s="22"/>
      <c r="U24" s="40"/>
      <c r="V24" s="41"/>
      <c r="W24" s="42"/>
    </row>
    <row r="25" spans="1:23" x14ac:dyDescent="0.3">
      <c r="A25" s="19">
        <v>23</v>
      </c>
      <c r="B25" s="1">
        <f>Y130</f>
        <v>10</v>
      </c>
      <c r="C25" s="1">
        <v>0</v>
      </c>
      <c r="D25" s="1" t="s">
        <v>113</v>
      </c>
      <c r="E25" s="1">
        <f t="shared" si="0"/>
        <v>10</v>
      </c>
      <c r="F25" s="1">
        <f t="shared" si="5"/>
        <v>10</v>
      </c>
      <c r="G25" s="1">
        <f t="shared" si="4"/>
        <v>319</v>
      </c>
      <c r="H25" s="29">
        <f t="shared" si="2"/>
        <v>1.3869625520110958E-2</v>
      </c>
      <c r="I25" s="20">
        <f t="shared" si="3"/>
        <v>0.44244105409153939</v>
      </c>
      <c r="J25" s="21"/>
      <c r="K25" s="22"/>
      <c r="U25" s="40"/>
      <c r="V25" s="41"/>
      <c r="W25" s="42"/>
    </row>
    <row r="26" spans="1:23" x14ac:dyDescent="0.3">
      <c r="A26" s="19">
        <v>24</v>
      </c>
      <c r="B26" s="1">
        <v>0</v>
      </c>
      <c r="C26" s="1">
        <f>Z130</f>
        <v>15</v>
      </c>
      <c r="D26" s="1" t="s">
        <v>114</v>
      </c>
      <c r="E26" s="1">
        <f t="shared" si="0"/>
        <v>15</v>
      </c>
      <c r="F26" s="1">
        <f t="shared" si="5"/>
        <v>15</v>
      </c>
      <c r="G26" s="1">
        <f t="shared" si="4"/>
        <v>334</v>
      </c>
      <c r="H26" s="29">
        <f t="shared" si="2"/>
        <v>2.0804438280166437E-2</v>
      </c>
      <c r="I26" s="20">
        <f t="shared" si="3"/>
        <v>0.46324549237170581</v>
      </c>
      <c r="J26" s="21"/>
      <c r="K26" s="22"/>
      <c r="U26" s="40"/>
      <c r="V26" s="41"/>
      <c r="W26" s="42"/>
    </row>
    <row r="27" spans="1:23" x14ac:dyDescent="0.3">
      <c r="A27" s="19">
        <v>25</v>
      </c>
      <c r="B27" s="1">
        <v>0</v>
      </c>
      <c r="C27" s="1">
        <f>AA130</f>
        <v>12</v>
      </c>
      <c r="D27" s="1" t="s">
        <v>114</v>
      </c>
      <c r="E27" s="1">
        <f t="shared" si="0"/>
        <v>12</v>
      </c>
      <c r="F27" s="1">
        <f t="shared" si="5"/>
        <v>12</v>
      </c>
      <c r="G27" s="1">
        <f t="shared" si="4"/>
        <v>346</v>
      </c>
      <c r="H27" s="29">
        <f t="shared" si="2"/>
        <v>1.6643550624133148E-2</v>
      </c>
      <c r="I27" s="20">
        <f t="shared" si="3"/>
        <v>0.47988904299583895</v>
      </c>
      <c r="J27" s="21"/>
      <c r="K27" s="22"/>
      <c r="U27" s="40"/>
      <c r="V27" s="41"/>
      <c r="W27" s="42"/>
    </row>
    <row r="28" spans="1:23" x14ac:dyDescent="0.3">
      <c r="A28" s="19">
        <v>26</v>
      </c>
      <c r="B28" s="1">
        <v>0</v>
      </c>
      <c r="C28" s="1">
        <f>AB130</f>
        <v>17</v>
      </c>
      <c r="D28" s="1" t="s">
        <v>114</v>
      </c>
      <c r="E28" s="1">
        <f t="shared" si="0"/>
        <v>17</v>
      </c>
      <c r="F28" s="1">
        <f t="shared" si="5"/>
        <v>17</v>
      </c>
      <c r="G28" s="1">
        <f t="shared" si="4"/>
        <v>363</v>
      </c>
      <c r="H28" s="29">
        <f t="shared" si="2"/>
        <v>2.3578363384188627E-2</v>
      </c>
      <c r="I28" s="20">
        <f t="shared" si="3"/>
        <v>0.50346740638002763</v>
      </c>
      <c r="J28" s="21"/>
      <c r="K28" s="22"/>
      <c r="U28" s="40"/>
      <c r="V28" s="41"/>
      <c r="W28" s="42"/>
    </row>
    <row r="29" spans="1:23" x14ac:dyDescent="0.3">
      <c r="A29" s="19">
        <v>27</v>
      </c>
      <c r="B29" s="1">
        <v>0</v>
      </c>
      <c r="C29" s="1">
        <f>AC130</f>
        <v>7</v>
      </c>
      <c r="D29" s="1" t="s">
        <v>114</v>
      </c>
      <c r="E29" s="1">
        <f t="shared" si="0"/>
        <v>7</v>
      </c>
      <c r="F29" s="1">
        <f t="shared" si="5"/>
        <v>7</v>
      </c>
      <c r="G29" s="1">
        <f t="shared" si="4"/>
        <v>370</v>
      </c>
      <c r="H29" s="29">
        <f t="shared" si="2"/>
        <v>9.7087378640776691E-3</v>
      </c>
      <c r="I29" s="20">
        <f t="shared" si="3"/>
        <v>0.51317614424410529</v>
      </c>
      <c r="J29" s="21"/>
      <c r="K29" s="22"/>
      <c r="U29" s="40"/>
      <c r="V29" s="41"/>
      <c r="W29" s="42"/>
    </row>
    <row r="30" spans="1:23" x14ac:dyDescent="0.3">
      <c r="A30" s="19">
        <v>28</v>
      </c>
      <c r="B30" s="1">
        <v>0</v>
      </c>
      <c r="C30" s="1">
        <f>AD130</f>
        <v>13</v>
      </c>
      <c r="D30" s="1" t="s">
        <v>114</v>
      </c>
      <c r="E30" s="1">
        <f t="shared" si="0"/>
        <v>13</v>
      </c>
      <c r="F30" s="1">
        <f t="shared" si="5"/>
        <v>13</v>
      </c>
      <c r="G30" s="1">
        <f t="shared" si="4"/>
        <v>383</v>
      </c>
      <c r="H30" s="29">
        <f t="shared" si="2"/>
        <v>1.8030513176144243E-2</v>
      </c>
      <c r="I30" s="20">
        <f t="shared" si="3"/>
        <v>0.53120665742024953</v>
      </c>
      <c r="J30" s="21"/>
      <c r="K30" s="22"/>
      <c r="U30" s="40"/>
      <c r="V30" s="41"/>
      <c r="W30" s="42"/>
    </row>
    <row r="31" spans="1:23" x14ac:dyDescent="0.3">
      <c r="A31" s="19">
        <v>29</v>
      </c>
      <c r="B31" s="1">
        <v>0</v>
      </c>
      <c r="C31" s="1">
        <f>AE130</f>
        <v>22</v>
      </c>
      <c r="D31" s="1" t="s">
        <v>114</v>
      </c>
      <c r="E31" s="1">
        <f t="shared" si="0"/>
        <v>22</v>
      </c>
      <c r="F31" s="1">
        <f t="shared" si="5"/>
        <v>22</v>
      </c>
      <c r="G31" s="1">
        <f t="shared" si="4"/>
        <v>405</v>
      </c>
      <c r="H31" s="29">
        <f t="shared" si="2"/>
        <v>3.0513176144244106E-2</v>
      </c>
      <c r="I31" s="20">
        <f>I30+H31</f>
        <v>0.56171983356449362</v>
      </c>
      <c r="J31" s="21"/>
      <c r="K31" s="22"/>
      <c r="U31" s="40"/>
      <c r="V31" s="41"/>
      <c r="W31" s="42"/>
    </row>
    <row r="32" spans="1:23" x14ac:dyDescent="0.3">
      <c r="A32" s="19">
        <v>30</v>
      </c>
      <c r="B32" s="1">
        <v>0</v>
      </c>
      <c r="C32" s="1">
        <f>AF130</f>
        <v>9</v>
      </c>
      <c r="D32" s="1" t="s">
        <v>114</v>
      </c>
      <c r="E32" s="1">
        <f t="shared" si="0"/>
        <v>9</v>
      </c>
      <c r="F32" s="1">
        <f t="shared" si="5"/>
        <v>9</v>
      </c>
      <c r="G32" s="1">
        <f t="shared" si="4"/>
        <v>414</v>
      </c>
      <c r="H32" s="29">
        <f t="shared" si="2"/>
        <v>1.2482662968099861E-2</v>
      </c>
      <c r="I32" s="20">
        <f t="shared" si="3"/>
        <v>0.57420249653259348</v>
      </c>
      <c r="J32" s="21"/>
      <c r="K32" s="22"/>
      <c r="U32" s="40"/>
      <c r="V32" s="41"/>
      <c r="W32" s="42"/>
    </row>
    <row r="33" spans="1:23" x14ac:dyDescent="0.3">
      <c r="A33" s="19">
        <v>31</v>
      </c>
      <c r="B33" s="1">
        <f>AG130</f>
        <v>14</v>
      </c>
      <c r="C33" s="1">
        <v>0</v>
      </c>
      <c r="D33" s="1" t="s">
        <v>113</v>
      </c>
      <c r="E33" s="1">
        <f t="shared" si="0"/>
        <v>14</v>
      </c>
      <c r="F33" s="1">
        <f t="shared" si="5"/>
        <v>14</v>
      </c>
      <c r="G33" s="1">
        <f t="shared" si="4"/>
        <v>428</v>
      </c>
      <c r="H33" s="29">
        <f t="shared" si="2"/>
        <v>1.9417475728155338E-2</v>
      </c>
      <c r="I33" s="20">
        <f t="shared" si="3"/>
        <v>0.59361997226074881</v>
      </c>
      <c r="J33" s="21"/>
      <c r="K33" s="22"/>
      <c r="U33" s="40"/>
      <c r="V33" s="41"/>
      <c r="W33" s="42"/>
    </row>
    <row r="34" spans="1:23" x14ac:dyDescent="0.3">
      <c r="A34" s="19">
        <v>32</v>
      </c>
      <c r="B34" s="1">
        <v>0</v>
      </c>
      <c r="C34" s="1">
        <f>AH130</f>
        <v>17</v>
      </c>
      <c r="D34" s="1" t="s">
        <v>114</v>
      </c>
      <c r="E34" s="1">
        <f t="shared" si="0"/>
        <v>17</v>
      </c>
      <c r="F34" s="1">
        <f t="shared" si="5"/>
        <v>17</v>
      </c>
      <c r="G34" s="1">
        <f t="shared" si="4"/>
        <v>445</v>
      </c>
      <c r="H34" s="29">
        <f t="shared" si="2"/>
        <v>2.3578363384188627E-2</v>
      </c>
      <c r="I34" s="20">
        <f t="shared" si="3"/>
        <v>0.61719833564493742</v>
      </c>
      <c r="J34" s="21"/>
      <c r="K34" s="22"/>
      <c r="U34" s="40"/>
      <c r="V34" s="41"/>
      <c r="W34" s="42"/>
    </row>
    <row r="35" spans="1:23" x14ac:dyDescent="0.3">
      <c r="A35" s="19">
        <v>33</v>
      </c>
      <c r="B35" s="1">
        <v>0</v>
      </c>
      <c r="C35" s="1">
        <f>AI130</f>
        <v>7</v>
      </c>
      <c r="D35" s="1" t="s">
        <v>114</v>
      </c>
      <c r="E35" s="1">
        <f t="shared" si="0"/>
        <v>7</v>
      </c>
      <c r="F35" s="1">
        <f t="shared" si="5"/>
        <v>7</v>
      </c>
      <c r="G35" s="1">
        <f>G34+F35</f>
        <v>452</v>
      </c>
      <c r="H35" s="29">
        <f t="shared" si="2"/>
        <v>9.7087378640776691E-3</v>
      </c>
      <c r="I35" s="20">
        <f t="shared" si="3"/>
        <v>0.62690707350901509</v>
      </c>
      <c r="J35" s="21"/>
      <c r="K35" s="22"/>
      <c r="U35" s="40"/>
      <c r="V35" s="41"/>
      <c r="W35" s="42"/>
    </row>
    <row r="36" spans="1:23" x14ac:dyDescent="0.3">
      <c r="A36" s="19">
        <v>34</v>
      </c>
      <c r="B36" s="1">
        <v>0</v>
      </c>
      <c r="C36" s="1">
        <f>AJ130</f>
        <v>7</v>
      </c>
      <c r="D36" s="1" t="s">
        <v>114</v>
      </c>
      <c r="E36" s="1">
        <f t="shared" si="0"/>
        <v>7</v>
      </c>
      <c r="F36" s="1">
        <f t="shared" ref="F36:F51" si="6">E36</f>
        <v>7</v>
      </c>
      <c r="G36" s="1">
        <f t="shared" si="4"/>
        <v>459</v>
      </c>
      <c r="H36" s="29">
        <f t="shared" si="2"/>
        <v>9.7087378640776691E-3</v>
      </c>
      <c r="I36" s="20">
        <f t="shared" si="3"/>
        <v>0.63661581137309275</v>
      </c>
      <c r="J36" s="21"/>
      <c r="K36" s="22"/>
      <c r="U36" s="40"/>
      <c r="V36" s="41"/>
      <c r="W36" s="42"/>
    </row>
    <row r="37" spans="1:23" x14ac:dyDescent="0.3">
      <c r="A37" s="19">
        <v>35</v>
      </c>
      <c r="B37" s="1">
        <f>AK130</f>
        <v>20</v>
      </c>
      <c r="C37" s="1">
        <v>0</v>
      </c>
      <c r="D37" s="1" t="s">
        <v>113</v>
      </c>
      <c r="E37" s="1">
        <f t="shared" si="0"/>
        <v>20</v>
      </c>
      <c r="F37" s="1">
        <f t="shared" si="6"/>
        <v>20</v>
      </c>
      <c r="G37" s="1">
        <f t="shared" si="4"/>
        <v>479</v>
      </c>
      <c r="H37" s="29">
        <f t="shared" si="2"/>
        <v>2.7739251040221916E-2</v>
      </c>
      <c r="I37" s="20">
        <f t="shared" si="3"/>
        <v>0.66435506241331466</v>
      </c>
      <c r="J37" s="21"/>
      <c r="K37" s="22"/>
      <c r="U37" s="40"/>
      <c r="V37" s="41"/>
      <c r="W37" s="42"/>
    </row>
    <row r="38" spans="1:23" x14ac:dyDescent="0.3">
      <c r="A38" s="19">
        <v>36</v>
      </c>
      <c r="B38" s="1">
        <f>AL130</f>
        <v>13</v>
      </c>
      <c r="C38" s="1">
        <v>0</v>
      </c>
      <c r="D38" s="1" t="s">
        <v>113</v>
      </c>
      <c r="E38" s="1">
        <f t="shared" si="0"/>
        <v>13</v>
      </c>
      <c r="F38" s="1">
        <f t="shared" si="6"/>
        <v>13</v>
      </c>
      <c r="G38" s="1">
        <f t="shared" si="4"/>
        <v>492</v>
      </c>
      <c r="H38" s="29">
        <f t="shared" si="2"/>
        <v>1.8030513176144243E-2</v>
      </c>
      <c r="I38" s="20">
        <f t="shared" si="3"/>
        <v>0.68238557558945889</v>
      </c>
      <c r="J38" s="21"/>
      <c r="K38" s="22"/>
      <c r="U38" s="40"/>
      <c r="V38" s="41"/>
      <c r="W38" s="42"/>
    </row>
    <row r="39" spans="1:23" x14ac:dyDescent="0.3">
      <c r="A39" s="19">
        <v>37</v>
      </c>
      <c r="B39" s="1">
        <f>AM130</f>
        <v>11</v>
      </c>
      <c r="C39" s="1">
        <v>0</v>
      </c>
      <c r="D39" s="1" t="s">
        <v>113</v>
      </c>
      <c r="E39" s="1">
        <f t="shared" si="0"/>
        <v>11</v>
      </c>
      <c r="F39" s="1">
        <f t="shared" si="6"/>
        <v>11</v>
      </c>
      <c r="G39" s="1">
        <f t="shared" si="4"/>
        <v>503</v>
      </c>
      <c r="H39" s="29">
        <f t="shared" si="2"/>
        <v>1.5256588072122053E-2</v>
      </c>
      <c r="I39" s="20">
        <f t="shared" si="3"/>
        <v>0.69764216366158094</v>
      </c>
      <c r="J39" s="21"/>
      <c r="K39" s="22"/>
      <c r="U39" s="40"/>
      <c r="V39" s="41"/>
      <c r="W39" s="42"/>
    </row>
    <row r="40" spans="1:23" x14ac:dyDescent="0.3">
      <c r="A40" s="19">
        <v>38</v>
      </c>
      <c r="B40" s="1">
        <v>0</v>
      </c>
      <c r="C40" s="1">
        <f>AN130</f>
        <v>21</v>
      </c>
      <c r="D40" s="1" t="s">
        <v>114</v>
      </c>
      <c r="E40" s="1">
        <f t="shared" si="0"/>
        <v>21</v>
      </c>
      <c r="F40" s="1">
        <f t="shared" si="6"/>
        <v>21</v>
      </c>
      <c r="G40" s="1">
        <f t="shared" si="4"/>
        <v>524</v>
      </c>
      <c r="H40" s="29">
        <f t="shared" si="2"/>
        <v>2.9126213592233011E-2</v>
      </c>
      <c r="I40" s="20">
        <f t="shared" si="3"/>
        <v>0.72676837725381394</v>
      </c>
      <c r="J40" s="21"/>
      <c r="K40" s="22"/>
      <c r="U40" s="40"/>
      <c r="V40" s="41"/>
      <c r="W40" s="42"/>
    </row>
    <row r="41" spans="1:23" x14ac:dyDescent="0.3">
      <c r="A41" s="19">
        <v>39</v>
      </c>
      <c r="B41" s="1">
        <v>0</v>
      </c>
      <c r="C41" s="1">
        <f>AO130</f>
        <v>12</v>
      </c>
      <c r="D41" s="1" t="s">
        <v>114</v>
      </c>
      <c r="E41" s="1">
        <f t="shared" si="0"/>
        <v>12</v>
      </c>
      <c r="F41" s="1">
        <f t="shared" si="6"/>
        <v>12</v>
      </c>
      <c r="G41" s="1">
        <f t="shared" si="4"/>
        <v>536</v>
      </c>
      <c r="H41" s="29">
        <f t="shared" si="2"/>
        <v>1.6643550624133148E-2</v>
      </c>
      <c r="I41" s="20">
        <f t="shared" si="3"/>
        <v>0.74341192787794708</v>
      </c>
      <c r="J41" s="21"/>
      <c r="K41" s="22"/>
      <c r="U41" s="40"/>
      <c r="V41" s="41"/>
      <c r="W41" s="42"/>
    </row>
    <row r="42" spans="1:23" x14ac:dyDescent="0.3">
      <c r="A42" s="19">
        <v>40</v>
      </c>
      <c r="B42" s="1">
        <v>0</v>
      </c>
      <c r="C42" s="1">
        <f>AP130</f>
        <v>11</v>
      </c>
      <c r="D42" s="1" t="s">
        <v>114</v>
      </c>
      <c r="E42" s="1">
        <f t="shared" si="0"/>
        <v>11</v>
      </c>
      <c r="F42" s="1">
        <f t="shared" si="6"/>
        <v>11</v>
      </c>
      <c r="G42" s="1">
        <f t="shared" si="4"/>
        <v>547</v>
      </c>
      <c r="H42" s="29">
        <f t="shared" si="2"/>
        <v>1.5256588072122053E-2</v>
      </c>
      <c r="I42" s="20">
        <f t="shared" si="3"/>
        <v>0.75866851595006912</v>
      </c>
      <c r="J42" s="21"/>
      <c r="K42" s="22"/>
      <c r="U42" s="40"/>
      <c r="V42" s="41"/>
      <c r="W42" s="42"/>
    </row>
    <row r="43" spans="1:23" x14ac:dyDescent="0.3">
      <c r="A43" s="19">
        <v>41</v>
      </c>
      <c r="B43" s="1">
        <v>0</v>
      </c>
      <c r="C43" s="1">
        <f>AQ130</f>
        <v>19</v>
      </c>
      <c r="D43" s="1" t="s">
        <v>114</v>
      </c>
      <c r="E43" s="1">
        <f t="shared" si="0"/>
        <v>19</v>
      </c>
      <c r="F43" s="1">
        <f t="shared" si="6"/>
        <v>19</v>
      </c>
      <c r="G43" s="1">
        <f t="shared" si="4"/>
        <v>566</v>
      </c>
      <c r="H43" s="29">
        <f t="shared" si="2"/>
        <v>2.6352288488210817E-2</v>
      </c>
      <c r="I43" s="20">
        <f t="shared" si="3"/>
        <v>0.78502080443827993</v>
      </c>
      <c r="J43" s="21"/>
      <c r="K43" s="22"/>
      <c r="U43" s="40"/>
      <c r="V43" s="41"/>
      <c r="W43" s="42"/>
    </row>
    <row r="44" spans="1:23" x14ac:dyDescent="0.3">
      <c r="A44" s="19">
        <v>42</v>
      </c>
      <c r="B44" s="1">
        <v>0</v>
      </c>
      <c r="C44" s="1">
        <f>AR130</f>
        <v>12</v>
      </c>
      <c r="D44" s="1" t="s">
        <v>114</v>
      </c>
      <c r="E44" s="1">
        <f t="shared" si="0"/>
        <v>12</v>
      </c>
      <c r="F44" s="1">
        <f t="shared" si="6"/>
        <v>12</v>
      </c>
      <c r="G44" s="1">
        <f t="shared" si="4"/>
        <v>578</v>
      </c>
      <c r="H44" s="29">
        <f t="shared" si="2"/>
        <v>1.6643550624133148E-2</v>
      </c>
      <c r="I44" s="20">
        <f t="shared" si="3"/>
        <v>0.80166435506241307</v>
      </c>
      <c r="J44" s="21"/>
      <c r="K44" s="22"/>
      <c r="U44" s="40"/>
      <c r="V44" s="41"/>
      <c r="W44" s="42"/>
    </row>
    <row r="45" spans="1:23" x14ac:dyDescent="0.3">
      <c r="A45" s="19">
        <v>43</v>
      </c>
      <c r="B45" s="1">
        <v>0</v>
      </c>
      <c r="C45" s="1">
        <f>AS130</f>
        <v>13</v>
      </c>
      <c r="D45" s="1" t="s">
        <v>114</v>
      </c>
      <c r="E45" s="1">
        <f t="shared" si="0"/>
        <v>13</v>
      </c>
      <c r="F45" s="1">
        <f t="shared" si="6"/>
        <v>13</v>
      </c>
      <c r="G45" s="1">
        <f t="shared" si="4"/>
        <v>591</v>
      </c>
      <c r="H45" s="29">
        <f t="shared" si="2"/>
        <v>1.8030513176144243E-2</v>
      </c>
      <c r="I45" s="20">
        <f t="shared" si="3"/>
        <v>0.81969486823855731</v>
      </c>
      <c r="J45" s="21"/>
      <c r="K45" s="22"/>
      <c r="U45" s="40"/>
      <c r="V45" s="41"/>
      <c r="W45" s="42"/>
    </row>
    <row r="46" spans="1:23" x14ac:dyDescent="0.3">
      <c r="A46" s="19">
        <v>44</v>
      </c>
      <c r="B46" s="1">
        <v>0</v>
      </c>
      <c r="C46" s="1">
        <f>AT130</f>
        <v>17</v>
      </c>
      <c r="D46" s="1" t="s">
        <v>114</v>
      </c>
      <c r="E46" s="1">
        <f t="shared" si="0"/>
        <v>17</v>
      </c>
      <c r="F46" s="1">
        <f t="shared" si="6"/>
        <v>17</v>
      </c>
      <c r="G46" s="1">
        <f t="shared" si="4"/>
        <v>608</v>
      </c>
      <c r="H46" s="29">
        <f t="shared" si="2"/>
        <v>2.3578363384188627E-2</v>
      </c>
      <c r="I46" s="20">
        <f>I45+H46</f>
        <v>0.84327323162274592</v>
      </c>
      <c r="J46" s="21"/>
      <c r="K46" s="22"/>
      <c r="U46" s="40"/>
      <c r="V46" s="41"/>
      <c r="W46" s="42"/>
    </row>
    <row r="47" spans="1:23" x14ac:dyDescent="0.3">
      <c r="A47" s="19">
        <v>45</v>
      </c>
      <c r="B47" s="1">
        <v>0</v>
      </c>
      <c r="C47" s="1">
        <f>AU130</f>
        <v>18</v>
      </c>
      <c r="D47" s="1" t="s">
        <v>114</v>
      </c>
      <c r="E47" s="1">
        <f t="shared" si="0"/>
        <v>18</v>
      </c>
      <c r="F47" s="1">
        <f t="shared" si="6"/>
        <v>18</v>
      </c>
      <c r="G47" s="1">
        <f t="shared" si="4"/>
        <v>626</v>
      </c>
      <c r="H47" s="29">
        <f t="shared" si="2"/>
        <v>2.4965325936199722E-2</v>
      </c>
      <c r="I47" s="20">
        <f t="shared" si="3"/>
        <v>0.86823855755894563</v>
      </c>
      <c r="J47" s="21"/>
      <c r="K47" s="22"/>
      <c r="U47" s="40"/>
      <c r="V47" s="41"/>
      <c r="W47" s="42"/>
    </row>
    <row r="48" spans="1:23" x14ac:dyDescent="0.3">
      <c r="A48" s="19">
        <v>46</v>
      </c>
      <c r="B48" s="1">
        <v>0</v>
      </c>
      <c r="C48" s="1">
        <f>AV130</f>
        <v>8</v>
      </c>
      <c r="D48" s="1" t="s">
        <v>114</v>
      </c>
      <c r="E48" s="1">
        <f t="shared" si="0"/>
        <v>8</v>
      </c>
      <c r="F48" s="1">
        <f t="shared" si="6"/>
        <v>8</v>
      </c>
      <c r="G48" s="1">
        <f t="shared" si="4"/>
        <v>634</v>
      </c>
      <c r="H48" s="29">
        <f t="shared" si="2"/>
        <v>1.1095700416088766E-2</v>
      </c>
      <c r="I48" s="20">
        <f t="shared" si="3"/>
        <v>0.87933425797503439</v>
      </c>
      <c r="J48" s="21"/>
      <c r="K48" s="22"/>
      <c r="U48" s="40"/>
      <c r="V48" s="41"/>
      <c r="W48" s="42"/>
    </row>
    <row r="49" spans="1:23" x14ac:dyDescent="0.3">
      <c r="A49" s="19">
        <v>47</v>
      </c>
      <c r="B49" s="1">
        <v>0</v>
      </c>
      <c r="C49" s="1">
        <f>AW130</f>
        <v>19</v>
      </c>
      <c r="D49" s="1" t="s">
        <v>114</v>
      </c>
      <c r="E49" s="1">
        <f t="shared" si="0"/>
        <v>19</v>
      </c>
      <c r="F49" s="1">
        <f t="shared" si="6"/>
        <v>19</v>
      </c>
      <c r="G49" s="1">
        <f t="shared" si="4"/>
        <v>653</v>
      </c>
      <c r="H49" s="29">
        <f t="shared" si="2"/>
        <v>2.6352288488210817E-2</v>
      </c>
      <c r="I49" s="20">
        <f t="shared" si="3"/>
        <v>0.9056865464632452</v>
      </c>
      <c r="J49" s="21"/>
      <c r="K49" s="22"/>
      <c r="U49" s="40"/>
      <c r="V49" s="41"/>
      <c r="W49" s="42"/>
    </row>
    <row r="50" spans="1:23" x14ac:dyDescent="0.3">
      <c r="A50" s="19">
        <v>48</v>
      </c>
      <c r="B50" s="1">
        <f>AX130</f>
        <v>20</v>
      </c>
      <c r="C50" s="1">
        <v>0</v>
      </c>
      <c r="D50" s="1" t="s">
        <v>113</v>
      </c>
      <c r="E50" s="1">
        <f t="shared" si="0"/>
        <v>20</v>
      </c>
      <c r="F50" s="1">
        <f t="shared" si="6"/>
        <v>20</v>
      </c>
      <c r="G50" s="1">
        <f t="shared" si="4"/>
        <v>673</v>
      </c>
      <c r="H50" s="29">
        <f t="shared" si="2"/>
        <v>2.7739251040221916E-2</v>
      </c>
      <c r="I50" s="20">
        <f t="shared" si="3"/>
        <v>0.9334257975034671</v>
      </c>
      <c r="J50" s="21"/>
      <c r="K50" s="22"/>
      <c r="U50" s="40"/>
      <c r="V50" s="41"/>
      <c r="W50" s="42"/>
    </row>
    <row r="51" spans="1:23" x14ac:dyDescent="0.3">
      <c r="A51" s="19">
        <v>49</v>
      </c>
      <c r="B51" s="1">
        <v>0</v>
      </c>
      <c r="C51" s="1">
        <f>AY130</f>
        <v>9</v>
      </c>
      <c r="D51" s="1" t="s">
        <v>114</v>
      </c>
      <c r="E51" s="1">
        <f t="shared" si="0"/>
        <v>9</v>
      </c>
      <c r="F51" s="1">
        <f t="shared" si="6"/>
        <v>9</v>
      </c>
      <c r="G51" s="1">
        <f t="shared" si="4"/>
        <v>682</v>
      </c>
      <c r="H51" s="29">
        <f t="shared" si="2"/>
        <v>1.2482662968099861E-2</v>
      </c>
      <c r="I51" s="20">
        <f t="shared" si="3"/>
        <v>0.94590846047156696</v>
      </c>
      <c r="J51" s="21"/>
      <c r="K51" s="22"/>
      <c r="U51" s="40"/>
      <c r="V51" s="41"/>
      <c r="W51" s="42"/>
    </row>
    <row r="52" spans="1:23" x14ac:dyDescent="0.3">
      <c r="A52" s="19">
        <v>50</v>
      </c>
      <c r="B52" s="1">
        <v>0</v>
      </c>
      <c r="C52" s="1">
        <f>AZ130</f>
        <v>12</v>
      </c>
      <c r="D52" s="1" t="s">
        <v>114</v>
      </c>
      <c r="E52" s="1">
        <f t="shared" si="0"/>
        <v>12</v>
      </c>
      <c r="F52" s="1">
        <f t="shared" ref="F52:F54" si="7">E52</f>
        <v>12</v>
      </c>
      <c r="G52" s="1">
        <f t="shared" si="4"/>
        <v>694</v>
      </c>
      <c r="H52" s="29">
        <f t="shared" si="2"/>
        <v>1.6643550624133148E-2</v>
      </c>
      <c r="I52" s="20">
        <f t="shared" si="3"/>
        <v>0.9625520110957001</v>
      </c>
      <c r="J52" s="21"/>
      <c r="K52" s="22"/>
      <c r="U52" s="40"/>
      <c r="V52" s="41"/>
      <c r="W52" s="42"/>
    </row>
    <row r="53" spans="1:23" x14ac:dyDescent="0.3">
      <c r="A53" s="19">
        <v>51</v>
      </c>
      <c r="B53" s="1">
        <v>0</v>
      </c>
      <c r="C53" s="1">
        <f>BA130</f>
        <v>12</v>
      </c>
      <c r="D53" s="1" t="s">
        <v>114</v>
      </c>
      <c r="E53" s="1">
        <f t="shared" si="0"/>
        <v>12</v>
      </c>
      <c r="F53" s="1">
        <f t="shared" si="7"/>
        <v>12</v>
      </c>
      <c r="G53" s="1">
        <f t="shared" si="4"/>
        <v>706</v>
      </c>
      <c r="H53" s="29">
        <f t="shared" si="2"/>
        <v>1.6643550624133148E-2</v>
      </c>
      <c r="I53" s="20">
        <f t="shared" si="3"/>
        <v>0.97919556171983324</v>
      </c>
      <c r="J53" s="21"/>
      <c r="K53" s="22"/>
      <c r="U53" s="40"/>
      <c r="V53" s="41"/>
      <c r="W53" s="42"/>
    </row>
    <row r="54" spans="1:23" x14ac:dyDescent="0.3">
      <c r="A54" s="19">
        <v>52</v>
      </c>
      <c r="B54" s="1">
        <v>0</v>
      </c>
      <c r="C54" s="1">
        <f>BB130</f>
        <v>15</v>
      </c>
      <c r="D54" s="1" t="s">
        <v>114</v>
      </c>
      <c r="E54" s="1">
        <f t="shared" si="0"/>
        <v>15</v>
      </c>
      <c r="F54" s="1">
        <f t="shared" si="7"/>
        <v>15</v>
      </c>
      <c r="G54" s="1">
        <f t="shared" si="4"/>
        <v>721</v>
      </c>
      <c r="H54" s="29">
        <f t="shared" si="2"/>
        <v>2.0804438280166437E-2</v>
      </c>
      <c r="I54" s="20">
        <f t="shared" si="3"/>
        <v>0.99999999999999967</v>
      </c>
      <c r="J54" s="21"/>
      <c r="K54" s="22"/>
      <c r="U54" s="40"/>
      <c r="V54" s="41"/>
      <c r="W54" s="42"/>
    </row>
    <row r="55" spans="1:23" x14ac:dyDescent="0.3">
      <c r="A55" s="53" t="s">
        <v>9</v>
      </c>
      <c r="B55" s="1">
        <f>SUM(B3:B54)</f>
        <v>248</v>
      </c>
      <c r="C55" s="1">
        <f>SUM(C3:C54)</f>
        <v>473</v>
      </c>
      <c r="D55" s="1"/>
      <c r="E55" s="1"/>
      <c r="F55" s="1">
        <f>SUM(F3:F54)</f>
        <v>721</v>
      </c>
      <c r="G55" s="1"/>
      <c r="H55" s="61">
        <f>SUM(H3:H54)</f>
        <v>0.99999999999999967</v>
      </c>
      <c r="I55" s="20"/>
      <c r="J55" s="21"/>
      <c r="K55" s="22"/>
      <c r="T55" s="42"/>
      <c r="U55" s="41"/>
      <c r="W55" s="42"/>
    </row>
    <row r="56" spans="1:23" x14ac:dyDescent="0.3">
      <c r="B56" s="54"/>
      <c r="C56" s="24"/>
      <c r="D56" s="24"/>
      <c r="E56" s="24"/>
      <c r="F56" s="24"/>
      <c r="G56" s="24"/>
      <c r="H56" s="24"/>
      <c r="I56" s="55"/>
      <c r="J56" s="56"/>
      <c r="K56" s="57"/>
    </row>
    <row r="57" spans="1:23" x14ac:dyDescent="0.3">
      <c r="I57" s="58"/>
      <c r="J57" s="59"/>
      <c r="K57" s="23"/>
    </row>
    <row r="58" spans="1:23" x14ac:dyDescent="0.3">
      <c r="I58" s="58"/>
      <c r="J58" s="59"/>
      <c r="K58" s="23"/>
    </row>
    <row r="59" spans="1:23" x14ac:dyDescent="0.3">
      <c r="I59" s="58"/>
      <c r="J59" s="59"/>
      <c r="K59" s="23"/>
    </row>
    <row r="60" spans="1:23" x14ac:dyDescent="0.3">
      <c r="I60" s="58"/>
      <c r="J60" s="59"/>
      <c r="K60" s="23"/>
    </row>
    <row r="61" spans="1:23" x14ac:dyDescent="0.3">
      <c r="I61" s="58"/>
      <c r="J61" s="59"/>
      <c r="K61" s="23"/>
    </row>
    <row r="62" spans="1:23" x14ac:dyDescent="0.3">
      <c r="I62" s="58"/>
      <c r="J62" s="59"/>
      <c r="K62" s="23"/>
    </row>
    <row r="63" spans="1:23" x14ac:dyDescent="0.3">
      <c r="H63" s="23"/>
      <c r="I63" s="44"/>
      <c r="K63" s="23"/>
    </row>
    <row r="69" spans="1:21" x14ac:dyDescent="0.3">
      <c r="A69" s="1"/>
      <c r="B69" s="1" t="s">
        <v>38</v>
      </c>
      <c r="C69" s="1"/>
      <c r="H69" s="1" t="s">
        <v>39</v>
      </c>
      <c r="I69" s="22">
        <f>MEDIAN(E3:E54)</f>
        <v>13</v>
      </c>
      <c r="U69" s="23"/>
    </row>
    <row r="70" spans="1:21" x14ac:dyDescent="0.3">
      <c r="A70" s="1" t="s">
        <v>111</v>
      </c>
      <c r="B70" s="1">
        <f>B55</f>
        <v>248</v>
      </c>
      <c r="C70" s="1">
        <f>COUNTIF(D3:D54,"S")</f>
        <v>16</v>
      </c>
      <c r="H70" s="1" t="s">
        <v>44</v>
      </c>
      <c r="I70" s="22">
        <f>_xlfn.VAR.S(B3:C54)</f>
        <v>59.422610156833457</v>
      </c>
      <c r="U70" s="23"/>
    </row>
    <row r="71" spans="1:21" x14ac:dyDescent="0.3">
      <c r="A71" s="1" t="s">
        <v>112</v>
      </c>
      <c r="B71" s="1">
        <f>C55</f>
        <v>473</v>
      </c>
      <c r="C71" s="1">
        <f>COUNTIF(D3:D54,"N")</f>
        <v>36</v>
      </c>
      <c r="H71" s="1" t="s">
        <v>68</v>
      </c>
      <c r="I71" s="22">
        <f>_xlfn.STDEV.S(B3:C54)</f>
        <v>7.7086062395762216</v>
      </c>
      <c r="U71" s="23"/>
    </row>
    <row r="72" spans="1:21" x14ac:dyDescent="0.3">
      <c r="A72" s="24" t="s">
        <v>9</v>
      </c>
      <c r="B72" s="24"/>
      <c r="C72" s="24">
        <f>SUM(C70:C71)</f>
        <v>52</v>
      </c>
      <c r="H72" s="1" t="s">
        <v>69</v>
      </c>
      <c r="I72" s="1">
        <f>I71/SQRT(27)</f>
        <v>1.4835219624987201</v>
      </c>
    </row>
    <row r="93" spans="3:19" x14ac:dyDescent="0.3">
      <c r="C93" s="59"/>
      <c r="D93" s="48"/>
      <c r="E93" s="48"/>
      <c r="Q93" s="44"/>
      <c r="S93" s="43"/>
    </row>
    <row r="94" spans="3:19" x14ac:dyDescent="0.3">
      <c r="C94" s="59"/>
      <c r="D94" s="48"/>
      <c r="E94" s="48"/>
      <c r="Q94" s="41"/>
      <c r="R94" s="43"/>
      <c r="S94" s="43"/>
    </row>
    <row r="95" spans="3:19" x14ac:dyDescent="0.3">
      <c r="C95" s="59"/>
      <c r="E95" s="48"/>
      <c r="Q95" s="41"/>
      <c r="S95" s="43"/>
    </row>
    <row r="96" spans="3:19" x14ac:dyDescent="0.3">
      <c r="E96" s="48"/>
      <c r="S96" s="43"/>
    </row>
    <row r="102" spans="2:76" x14ac:dyDescent="0.3">
      <c r="B102" s="30" t="s">
        <v>94</v>
      </c>
      <c r="C102" s="30">
        <v>1</v>
      </c>
      <c r="D102" s="30">
        <v>2</v>
      </c>
      <c r="E102" s="30">
        <v>3</v>
      </c>
      <c r="F102" s="30">
        <v>4</v>
      </c>
      <c r="G102" s="30">
        <v>5</v>
      </c>
      <c r="H102" s="30">
        <v>6</v>
      </c>
      <c r="I102" s="30">
        <v>7</v>
      </c>
      <c r="J102" s="30">
        <v>8</v>
      </c>
      <c r="K102" s="30">
        <v>9</v>
      </c>
      <c r="L102" s="30">
        <v>10</v>
      </c>
      <c r="M102" s="30">
        <v>11</v>
      </c>
      <c r="N102" s="30">
        <v>12</v>
      </c>
      <c r="O102" s="30">
        <v>13</v>
      </c>
      <c r="P102" s="30">
        <v>14</v>
      </c>
      <c r="Q102" s="30">
        <v>15</v>
      </c>
      <c r="R102" s="30">
        <v>16</v>
      </c>
      <c r="S102" s="30">
        <v>17</v>
      </c>
      <c r="T102" s="30">
        <v>18</v>
      </c>
      <c r="U102" s="30">
        <v>19</v>
      </c>
      <c r="V102" s="30">
        <v>20</v>
      </c>
      <c r="W102" s="30">
        <v>21</v>
      </c>
      <c r="X102" s="30">
        <v>22</v>
      </c>
      <c r="Y102" s="30">
        <v>23</v>
      </c>
      <c r="Z102" s="30">
        <v>24</v>
      </c>
      <c r="AA102" s="30">
        <v>25</v>
      </c>
      <c r="AB102" s="30">
        <v>26</v>
      </c>
      <c r="AC102" s="30">
        <v>27</v>
      </c>
      <c r="AD102" s="30">
        <v>28</v>
      </c>
      <c r="AE102" s="30">
        <v>29</v>
      </c>
      <c r="AF102" s="30">
        <v>30</v>
      </c>
      <c r="AG102" s="30">
        <v>31</v>
      </c>
      <c r="AH102" s="30">
        <v>32</v>
      </c>
      <c r="AI102" s="30">
        <v>33</v>
      </c>
      <c r="AJ102" s="30">
        <v>34</v>
      </c>
      <c r="AK102" s="30">
        <v>35</v>
      </c>
      <c r="AL102" s="30">
        <v>36</v>
      </c>
      <c r="AM102" s="30">
        <v>37</v>
      </c>
      <c r="AN102" s="30">
        <v>38</v>
      </c>
      <c r="AO102" s="30">
        <v>39</v>
      </c>
      <c r="AP102" s="30">
        <v>40</v>
      </c>
      <c r="AQ102" s="30">
        <v>41</v>
      </c>
      <c r="AR102" s="30">
        <v>42</v>
      </c>
      <c r="AS102" s="30">
        <v>43</v>
      </c>
      <c r="AT102" s="30">
        <v>44</v>
      </c>
      <c r="AU102" s="30">
        <v>45</v>
      </c>
      <c r="AV102" s="30">
        <v>46</v>
      </c>
      <c r="AW102" s="30">
        <v>47</v>
      </c>
      <c r="AX102" s="30">
        <v>48</v>
      </c>
      <c r="AY102" s="30">
        <v>49</v>
      </c>
      <c r="AZ102" s="30">
        <v>50</v>
      </c>
      <c r="BA102" s="30">
        <v>51</v>
      </c>
      <c r="BB102" s="30">
        <v>52</v>
      </c>
      <c r="BC102" s="30" t="s">
        <v>9</v>
      </c>
      <c r="BD102" s="30" t="s">
        <v>3</v>
      </c>
      <c r="BE102" s="76" t="s">
        <v>97</v>
      </c>
      <c r="BF102" s="77"/>
      <c r="BG102" s="77"/>
      <c r="BH102" s="77"/>
      <c r="BI102" s="77"/>
      <c r="BJ102" s="78"/>
      <c r="BP102" s="74"/>
      <c r="BQ102" s="74"/>
      <c r="BR102" s="74"/>
      <c r="BS102" s="74"/>
      <c r="BT102" s="74"/>
      <c r="BU102" s="74"/>
      <c r="BV102" s="74"/>
      <c r="BW102" s="74"/>
      <c r="BX102" s="74"/>
    </row>
    <row r="103" spans="2:76" x14ac:dyDescent="0.3">
      <c r="B103" s="28" t="s">
        <v>34</v>
      </c>
      <c r="C103" s="1">
        <v>0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0</v>
      </c>
      <c r="P103" s="1">
        <v>1</v>
      </c>
      <c r="Q103" s="1">
        <v>1</v>
      </c>
      <c r="R103" s="1">
        <v>1</v>
      </c>
      <c r="S103" s="1">
        <v>0</v>
      </c>
      <c r="T103" s="1">
        <v>1</v>
      </c>
      <c r="U103" s="1">
        <v>1</v>
      </c>
      <c r="V103" s="1">
        <v>0</v>
      </c>
      <c r="W103" s="1">
        <v>1</v>
      </c>
      <c r="X103" s="1">
        <v>1</v>
      </c>
      <c r="Y103" s="1">
        <v>0</v>
      </c>
      <c r="Z103" s="1">
        <v>0</v>
      </c>
      <c r="AA103" s="1">
        <v>1</v>
      </c>
      <c r="AB103" s="1">
        <v>0</v>
      </c>
      <c r="AC103" s="1">
        <v>0</v>
      </c>
      <c r="AD103" s="1">
        <v>1</v>
      </c>
      <c r="AE103" s="1">
        <v>1</v>
      </c>
      <c r="AF103" s="1">
        <v>0</v>
      </c>
      <c r="AG103" s="1">
        <v>1</v>
      </c>
      <c r="AH103" s="1">
        <v>0</v>
      </c>
      <c r="AI103" s="1">
        <v>0</v>
      </c>
      <c r="AJ103" s="1">
        <v>1</v>
      </c>
      <c r="AK103" s="1">
        <v>0</v>
      </c>
      <c r="AL103" s="1">
        <v>0</v>
      </c>
      <c r="AM103" s="1">
        <v>1</v>
      </c>
      <c r="AN103" s="1">
        <v>1</v>
      </c>
      <c r="AO103" s="1">
        <v>0</v>
      </c>
      <c r="AP103" s="1">
        <v>0</v>
      </c>
      <c r="AQ103" s="1">
        <v>1</v>
      </c>
      <c r="AR103" s="1">
        <v>0</v>
      </c>
      <c r="AS103" s="1">
        <v>0</v>
      </c>
      <c r="AT103" s="1">
        <v>0</v>
      </c>
      <c r="AU103" s="1">
        <v>1</v>
      </c>
      <c r="AV103" s="1">
        <v>1</v>
      </c>
      <c r="AW103" s="1">
        <v>1</v>
      </c>
      <c r="AX103" s="1">
        <v>1</v>
      </c>
      <c r="AY103" s="1">
        <v>0</v>
      </c>
      <c r="AZ103" s="1">
        <v>1</v>
      </c>
      <c r="BA103" s="1">
        <v>0</v>
      </c>
      <c r="BB103" s="1">
        <v>0</v>
      </c>
      <c r="BC103" s="1">
        <f t="shared" ref="BC103:BC129" si="8">SUM(C103:BB103)</f>
        <v>25</v>
      </c>
      <c r="BD103" s="1">
        <v>14</v>
      </c>
      <c r="BE103" s="75" t="str">
        <f>_xlfn.SWITCH(BC103,0,"Muy positivo",1,"Muy Positivo",2,"Muy positivo",3,"Muy positivo",4,"Muy positivo",5,"Muy positivo",6,"Muy positivo",7,"Muy positivo",8,"Muy positivo",9,"Positivo",10,"Positivo",11,"Positivo",13,"Positivo",14,"Positivo",15,"Positivo",16,"Positivo",17,"Positivo",18,"Tendencia positivo",19,"Tendencia positivo",20,"Tendencia positivo",21,"Tendencia positivo",22,"Tendencia positivo",23,"Tendencia positivo",24,"Tendencia positivo",25,"Tendencia positivo",26,"Tendencia positivo",27,"Tendencia positivo",28,"Tendencia negativo",29,"Tendencia negativo",30,"Tendencia negativo",31,"Tendencia negativo",32,"Tendencia negativo",33,"Tendencia negativo",34,"Tendencia negativo",35,"Tendencia negativo",36,"Negativo",37,"Negativo",38,"Negativo",39,"Negativo",40,"Negativo",41,"Negativo",42,"Negativo",43,"Negativo",44,"Muy negativo",45,"Muy negativo",46,"Muy negativo",47,"Muy negativo",48,"Muy negativo",49,"Muy negativo",50,"Muy negativo",51,"Muy negativo",52,"Muy negativo",53,"Muy negativo")</f>
        <v>Tendencia positivo</v>
      </c>
      <c r="BF103" s="75"/>
      <c r="BG103" s="75"/>
      <c r="BH103" s="75"/>
      <c r="BI103" s="75"/>
      <c r="BJ103" s="75"/>
      <c r="BP103" s="74"/>
      <c r="BQ103" s="74"/>
      <c r="BR103" s="74"/>
      <c r="BS103" s="74"/>
      <c r="BT103" s="74"/>
      <c r="BU103" s="74"/>
      <c r="BV103" s="74"/>
      <c r="BW103" s="74"/>
      <c r="BX103" s="74"/>
    </row>
    <row r="104" spans="2:76" x14ac:dyDescent="0.3">
      <c r="B104" s="28" t="s">
        <v>35</v>
      </c>
      <c r="C104" s="1">
        <v>0</v>
      </c>
      <c r="D104" s="1">
        <v>1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">
        <v>0</v>
      </c>
      <c r="P104" s="1">
        <v>1</v>
      </c>
      <c r="Q104" s="1">
        <v>0</v>
      </c>
      <c r="R104" s="1">
        <v>1</v>
      </c>
      <c r="S104" s="1">
        <v>0</v>
      </c>
      <c r="T104" s="1">
        <v>1</v>
      </c>
      <c r="U104" s="1">
        <v>1</v>
      </c>
      <c r="V104" s="1">
        <v>0</v>
      </c>
      <c r="W104" s="1">
        <v>0</v>
      </c>
      <c r="X104" s="1">
        <v>0</v>
      </c>
      <c r="Y104" s="1">
        <v>1</v>
      </c>
      <c r="Z104" s="1">
        <v>0</v>
      </c>
      <c r="AA104" s="1">
        <v>0</v>
      </c>
      <c r="AB104" s="1">
        <v>1</v>
      </c>
      <c r="AC104" s="1">
        <v>0</v>
      </c>
      <c r="AD104" s="1">
        <v>0</v>
      </c>
      <c r="AE104" s="1">
        <v>0</v>
      </c>
      <c r="AF104" s="1">
        <v>0</v>
      </c>
      <c r="AG104" s="1">
        <v>1</v>
      </c>
      <c r="AH104" s="1">
        <v>0</v>
      </c>
      <c r="AI104" s="1">
        <v>0</v>
      </c>
      <c r="AJ104" s="1">
        <v>0</v>
      </c>
      <c r="AK104" s="1">
        <v>1</v>
      </c>
      <c r="AL104" s="1">
        <v>1</v>
      </c>
      <c r="AM104" s="1">
        <v>0</v>
      </c>
      <c r="AN104" s="1">
        <v>1</v>
      </c>
      <c r="AO104" s="1">
        <v>0</v>
      </c>
      <c r="AP104" s="1">
        <v>0</v>
      </c>
      <c r="AQ104" s="1">
        <v>0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0</v>
      </c>
      <c r="AZ104" s="1">
        <v>0</v>
      </c>
      <c r="BA104" s="1">
        <v>1</v>
      </c>
      <c r="BB104" s="1">
        <v>1</v>
      </c>
      <c r="BC104" s="1">
        <f t="shared" si="8"/>
        <v>23</v>
      </c>
      <c r="BD104" s="1">
        <v>14</v>
      </c>
      <c r="BE104" s="75" t="str">
        <f t="shared" ref="BE104:BE127" si="9">_xlfn.SWITCH(BC104,0,"Muy positivo",1,"Muy Positivo",2,"Muy positivo",3,"Muy positivo",4,"Muy positivo",5,"Muy positivo",6,"Muy positivo",7,"Muy positivo",8,"Muy positivo",9,"Positivo",10,"Positivo",11,"Positivo",13,"Positivo",14,"Positivo",15,"Positivo",16,"Positivo",17,"Positivo",18,"Tendencia positivo",19,"Tendencia positivo",20,"Tendencia positivo",21,"Tendencia positivo",22,"Tendencia positivo",23,"Tendencia positivo",24,"Tendencia positivo",25,"Tendencia positivo",26,"Tendencia positivo",27,"Tendencia positivo",28,"Tendencia negativo",29,"Tendencia negativo",30,"Tendencia negativo",31,"Tendencia negativo",32,"Tendencia negativo",33,"Tendencia negativo",34,"Tendencia negativo",35,"Tendencia negativo",36,"Negativo",37,"Negativo",38,"Negativo",39,"Negativo",40,"Negativo",41,"Negativo",42,"Negativo",43,"Negativo",44,"Muy negativo",45,"Muy negativo",46,"Muy negativo",47,"Muy negativo",48,"Muy negativo",49,"Muy negativo",50,"Muy negativo",51,"Muy negativo",52,"Muy negativo",53,"Muy negativo")</f>
        <v>Tendencia positivo</v>
      </c>
      <c r="BF104" s="75"/>
      <c r="BG104" s="75"/>
      <c r="BH104" s="75"/>
      <c r="BI104" s="75"/>
      <c r="BJ104" s="75"/>
      <c r="BP104" s="74"/>
      <c r="BQ104" s="74"/>
      <c r="BR104" s="74"/>
      <c r="BS104" s="74"/>
      <c r="BT104" s="74"/>
      <c r="BU104" s="74"/>
      <c r="BV104" s="74"/>
      <c r="BW104" s="74"/>
      <c r="BX104" s="74"/>
    </row>
    <row r="105" spans="2:76" x14ac:dyDescent="0.3">
      <c r="B105" s="28" t="s">
        <v>36</v>
      </c>
      <c r="C105" s="1">
        <v>0</v>
      </c>
      <c r="D105" s="1">
        <v>1</v>
      </c>
      <c r="E105" s="1">
        <v>1</v>
      </c>
      <c r="F105" s="1">
        <v>1</v>
      </c>
      <c r="G105" s="1">
        <v>0</v>
      </c>
      <c r="H105" s="1">
        <v>0</v>
      </c>
      <c r="I105" s="1">
        <v>0</v>
      </c>
      <c r="J105" s="1">
        <v>1</v>
      </c>
      <c r="K105" s="1">
        <v>0</v>
      </c>
      <c r="L105" s="1">
        <v>0</v>
      </c>
      <c r="M105" s="1">
        <v>0</v>
      </c>
      <c r="N105" s="1">
        <v>1</v>
      </c>
      <c r="O105" s="1">
        <v>0</v>
      </c>
      <c r="P105" s="1">
        <v>0</v>
      </c>
      <c r="Q105" s="1">
        <v>0</v>
      </c>
      <c r="R105" s="1">
        <v>1</v>
      </c>
      <c r="S105" s="1">
        <v>0</v>
      </c>
      <c r="T105" s="1">
        <v>1</v>
      </c>
      <c r="U105" s="1">
        <v>0</v>
      </c>
      <c r="V105" s="1">
        <v>0</v>
      </c>
      <c r="W105" s="1">
        <v>0</v>
      </c>
      <c r="X105" s="1">
        <v>1</v>
      </c>
      <c r="Y105" s="1">
        <v>0</v>
      </c>
      <c r="Z105" s="1">
        <v>0</v>
      </c>
      <c r="AA105" s="1">
        <v>0</v>
      </c>
      <c r="AB105" s="1">
        <v>1</v>
      </c>
      <c r="AC105" s="1">
        <v>0</v>
      </c>
      <c r="AD105" s="1">
        <v>1</v>
      </c>
      <c r="AE105" s="1">
        <v>1</v>
      </c>
      <c r="AF105" s="1">
        <v>0</v>
      </c>
      <c r="AG105" s="1">
        <v>1</v>
      </c>
      <c r="AH105" s="1">
        <v>1</v>
      </c>
      <c r="AI105" s="1">
        <v>0</v>
      </c>
      <c r="AJ105" s="1">
        <v>0</v>
      </c>
      <c r="AK105" s="1">
        <v>1</v>
      </c>
      <c r="AL105" s="1">
        <v>0</v>
      </c>
      <c r="AM105" s="1">
        <v>0</v>
      </c>
      <c r="AN105" s="1">
        <v>1</v>
      </c>
      <c r="AO105" s="1">
        <v>0</v>
      </c>
      <c r="AP105" s="1">
        <v>0</v>
      </c>
      <c r="AQ105" s="1">
        <v>1</v>
      </c>
      <c r="AR105" s="1">
        <v>1</v>
      </c>
      <c r="AS105" s="1">
        <v>0</v>
      </c>
      <c r="AT105" s="1">
        <v>1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1</v>
      </c>
      <c r="BB105" s="1">
        <v>0</v>
      </c>
      <c r="BC105" s="1">
        <f t="shared" si="8"/>
        <v>19</v>
      </c>
      <c r="BD105" s="1">
        <v>14</v>
      </c>
      <c r="BE105" s="75" t="str">
        <f t="shared" si="9"/>
        <v>Tendencia positivo</v>
      </c>
      <c r="BF105" s="75"/>
      <c r="BG105" s="75"/>
      <c r="BH105" s="75"/>
      <c r="BI105" s="75"/>
      <c r="BJ105" s="75"/>
      <c r="BP105" s="74"/>
      <c r="BQ105" s="74"/>
      <c r="BR105" s="74"/>
      <c r="BS105" s="74"/>
      <c r="BT105" s="74"/>
      <c r="BU105" s="74"/>
      <c r="BV105" s="74"/>
      <c r="BW105" s="74"/>
      <c r="BX105" s="74"/>
    </row>
    <row r="106" spans="2:76" x14ac:dyDescent="0.3">
      <c r="B106" s="28" t="s">
        <v>37</v>
      </c>
      <c r="C106" s="1">
        <v>1</v>
      </c>
      <c r="D106" s="1">
        <v>0</v>
      </c>
      <c r="E106" s="1">
        <v>1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1</v>
      </c>
      <c r="T106" s="1">
        <v>1</v>
      </c>
      <c r="U106" s="1">
        <v>0</v>
      </c>
      <c r="V106" s="1">
        <v>1</v>
      </c>
      <c r="W106" s="1">
        <v>1</v>
      </c>
      <c r="X106" s="1">
        <v>1</v>
      </c>
      <c r="Y106" s="1">
        <v>0</v>
      </c>
      <c r="Z106" s="1">
        <v>1</v>
      </c>
      <c r="AA106" s="1">
        <v>0</v>
      </c>
      <c r="AB106" s="1">
        <v>1</v>
      </c>
      <c r="AC106" s="1">
        <v>1</v>
      </c>
      <c r="AD106" s="1">
        <v>0</v>
      </c>
      <c r="AE106" s="1">
        <v>1</v>
      </c>
      <c r="AF106" s="1">
        <v>0</v>
      </c>
      <c r="AG106" s="1">
        <v>1</v>
      </c>
      <c r="AH106" s="1">
        <v>1</v>
      </c>
      <c r="AI106" s="1">
        <v>1</v>
      </c>
      <c r="AJ106" s="1">
        <v>0</v>
      </c>
      <c r="AK106" s="1">
        <v>1</v>
      </c>
      <c r="AL106" s="1">
        <v>0</v>
      </c>
      <c r="AM106" s="1">
        <v>0</v>
      </c>
      <c r="AN106" s="1">
        <v>1</v>
      </c>
      <c r="AO106" s="1">
        <v>1</v>
      </c>
      <c r="AP106" s="1">
        <v>0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0</v>
      </c>
      <c r="AZ106" s="1">
        <v>0</v>
      </c>
      <c r="BA106" s="1">
        <v>0</v>
      </c>
      <c r="BB106" s="1">
        <v>0</v>
      </c>
      <c r="BC106" s="1">
        <f t="shared" si="8"/>
        <v>27</v>
      </c>
      <c r="BD106" s="1">
        <v>14</v>
      </c>
      <c r="BE106" s="75" t="str">
        <f t="shared" si="9"/>
        <v>Tendencia positivo</v>
      </c>
      <c r="BF106" s="75"/>
      <c r="BG106" s="75"/>
      <c r="BH106" s="75"/>
      <c r="BI106" s="75"/>
      <c r="BJ106" s="75"/>
      <c r="BP106" s="74"/>
      <c r="BQ106" s="74"/>
      <c r="BR106" s="74"/>
      <c r="BS106" s="74"/>
      <c r="BT106" s="74"/>
      <c r="BU106" s="74"/>
      <c r="BV106" s="74"/>
      <c r="BW106" s="74"/>
      <c r="BX106" s="74"/>
    </row>
    <row r="107" spans="2:76" x14ac:dyDescent="0.3">
      <c r="B107" s="28" t="s">
        <v>71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0</v>
      </c>
      <c r="J107" s="1">
        <v>0</v>
      </c>
      <c r="K107" s="1">
        <v>1</v>
      </c>
      <c r="L107" s="1">
        <v>0</v>
      </c>
      <c r="M107" s="1">
        <v>1</v>
      </c>
      <c r="N107" s="1">
        <v>1</v>
      </c>
      <c r="O107" s="1">
        <v>0</v>
      </c>
      <c r="P107" s="1">
        <v>1</v>
      </c>
      <c r="Q107" s="1">
        <v>1</v>
      </c>
      <c r="R107" s="1">
        <v>0</v>
      </c>
      <c r="S107" s="1">
        <v>0</v>
      </c>
      <c r="T107" s="1">
        <v>1</v>
      </c>
      <c r="U107" s="1">
        <v>1</v>
      </c>
      <c r="V107" s="1">
        <v>0</v>
      </c>
      <c r="W107" s="1">
        <v>1</v>
      </c>
      <c r="X107" s="1">
        <v>1</v>
      </c>
      <c r="Y107" s="1">
        <v>1</v>
      </c>
      <c r="Z107" s="1">
        <v>0</v>
      </c>
      <c r="AA107" s="1">
        <v>0</v>
      </c>
      <c r="AB107" s="1">
        <v>1</v>
      </c>
      <c r="AC107" s="1">
        <v>0</v>
      </c>
      <c r="AD107" s="1">
        <v>0</v>
      </c>
      <c r="AE107" s="1">
        <v>1</v>
      </c>
      <c r="AF107" s="1">
        <v>0</v>
      </c>
      <c r="AG107" s="1">
        <v>1</v>
      </c>
      <c r="AH107" s="1">
        <v>1</v>
      </c>
      <c r="AI107" s="1">
        <v>1</v>
      </c>
      <c r="AJ107" s="1">
        <v>0</v>
      </c>
      <c r="AK107" s="1">
        <v>1</v>
      </c>
      <c r="AL107" s="1">
        <v>1</v>
      </c>
      <c r="AM107" s="1">
        <v>0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f t="shared" si="8"/>
        <v>31</v>
      </c>
      <c r="BD107" s="1">
        <v>14</v>
      </c>
      <c r="BE107" s="75" t="str">
        <f t="shared" si="9"/>
        <v>Tendencia negativo</v>
      </c>
      <c r="BF107" s="75"/>
      <c r="BG107" s="75"/>
      <c r="BH107" s="75"/>
      <c r="BI107" s="75"/>
      <c r="BJ107" s="75"/>
      <c r="BL107">
        <f>COUNTIF(BE103:BJ129, Parametros!#REF!)</f>
        <v>0</v>
      </c>
      <c r="BP107" s="74"/>
      <c r="BQ107" s="74"/>
      <c r="BR107" s="74"/>
      <c r="BS107" s="74"/>
      <c r="BT107" s="74"/>
      <c r="BU107" s="74"/>
      <c r="BV107" s="74"/>
      <c r="BW107" s="74"/>
      <c r="BX107" s="74"/>
    </row>
    <row r="108" spans="2:76" x14ac:dyDescent="0.3">
      <c r="B108" s="28" t="s">
        <v>72</v>
      </c>
      <c r="C108" s="1">
        <v>0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0</v>
      </c>
      <c r="P108" s="1">
        <v>1</v>
      </c>
      <c r="Q108" s="1">
        <v>1</v>
      </c>
      <c r="R108" s="1">
        <v>0</v>
      </c>
      <c r="S108" s="1">
        <v>0</v>
      </c>
      <c r="T108" s="1">
        <v>0</v>
      </c>
      <c r="U108" s="1">
        <v>1</v>
      </c>
      <c r="V108" s="1">
        <v>1</v>
      </c>
      <c r="W108" s="1">
        <v>1</v>
      </c>
      <c r="X108" s="1">
        <v>0</v>
      </c>
      <c r="Y108" s="1">
        <v>0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0</v>
      </c>
      <c r="AI108" s="1">
        <v>0</v>
      </c>
      <c r="AJ108" s="1">
        <v>0</v>
      </c>
      <c r="AK108" s="1">
        <v>1</v>
      </c>
      <c r="AL108" s="1">
        <v>0</v>
      </c>
      <c r="AM108" s="1">
        <v>0</v>
      </c>
      <c r="AN108" s="1">
        <v>1</v>
      </c>
      <c r="AO108" s="1">
        <v>1</v>
      </c>
      <c r="AP108" s="1">
        <v>1</v>
      </c>
      <c r="AQ108" s="1">
        <v>0</v>
      </c>
      <c r="AR108" s="1">
        <v>0</v>
      </c>
      <c r="AS108" s="1">
        <v>1</v>
      </c>
      <c r="AT108" s="1">
        <v>1</v>
      </c>
      <c r="AU108" s="1">
        <v>1</v>
      </c>
      <c r="AV108" s="1">
        <v>0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1</v>
      </c>
      <c r="BC108" s="1">
        <f t="shared" si="8"/>
        <v>27</v>
      </c>
      <c r="BD108" s="1">
        <v>14</v>
      </c>
      <c r="BE108" s="75" t="str">
        <f t="shared" si="9"/>
        <v>Tendencia positivo</v>
      </c>
      <c r="BF108" s="75"/>
      <c r="BG108" s="75"/>
      <c r="BH108" s="75"/>
      <c r="BI108" s="75"/>
      <c r="BJ108" s="75"/>
      <c r="BP108" s="74"/>
      <c r="BQ108" s="74"/>
      <c r="BR108" s="74"/>
      <c r="BS108" s="74"/>
      <c r="BT108" s="74"/>
      <c r="BU108" s="74"/>
      <c r="BV108" s="74"/>
      <c r="BW108" s="74"/>
      <c r="BX108" s="74"/>
    </row>
    <row r="109" spans="2:76" x14ac:dyDescent="0.3">
      <c r="B109" s="28" t="s">
        <v>73</v>
      </c>
      <c r="C109" s="1">
        <v>1</v>
      </c>
      <c r="D109" s="1">
        <v>1</v>
      </c>
      <c r="E109" s="1">
        <v>1</v>
      </c>
      <c r="F109" s="1">
        <v>0</v>
      </c>
      <c r="G109" s="1">
        <v>0</v>
      </c>
      <c r="H109" s="1">
        <v>0</v>
      </c>
      <c r="I109" s="1">
        <v>1</v>
      </c>
      <c r="J109" s="1">
        <v>1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0</v>
      </c>
      <c r="V109" s="1">
        <v>1</v>
      </c>
      <c r="W109" s="1">
        <v>1</v>
      </c>
      <c r="X109" s="1">
        <v>1</v>
      </c>
      <c r="Y109" s="1">
        <v>0</v>
      </c>
      <c r="Z109" s="1">
        <v>0</v>
      </c>
      <c r="AA109" s="1">
        <v>0</v>
      </c>
      <c r="AB109" s="1">
        <v>1</v>
      </c>
      <c r="AC109" s="1">
        <v>0</v>
      </c>
      <c r="AD109" s="1">
        <v>1</v>
      </c>
      <c r="AE109" s="1">
        <v>1</v>
      </c>
      <c r="AF109" s="1">
        <v>0</v>
      </c>
      <c r="AG109" s="1">
        <v>1</v>
      </c>
      <c r="AH109" s="1">
        <v>1</v>
      </c>
      <c r="AI109" s="1">
        <v>0</v>
      </c>
      <c r="AJ109" s="1">
        <v>0</v>
      </c>
      <c r="AK109" s="1">
        <v>0</v>
      </c>
      <c r="AL109" s="1">
        <v>1</v>
      </c>
      <c r="AM109" s="1">
        <v>0</v>
      </c>
      <c r="AN109" s="1">
        <v>1</v>
      </c>
      <c r="AO109" s="1">
        <v>1</v>
      </c>
      <c r="AP109" s="1">
        <v>0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f t="shared" si="8"/>
        <v>33</v>
      </c>
      <c r="BD109" s="1">
        <v>13</v>
      </c>
      <c r="BE109" s="75" t="str">
        <f t="shared" si="9"/>
        <v>Tendencia negativo</v>
      </c>
      <c r="BF109" s="75"/>
      <c r="BG109" s="75"/>
      <c r="BH109" s="75"/>
      <c r="BI109" s="75"/>
      <c r="BJ109" s="75"/>
      <c r="BP109" s="74"/>
      <c r="BQ109" s="74"/>
      <c r="BR109" s="74"/>
      <c r="BS109" s="74"/>
      <c r="BT109" s="74"/>
      <c r="BU109" s="74"/>
      <c r="BV109" s="74"/>
      <c r="BW109" s="74"/>
      <c r="BX109" s="74"/>
    </row>
    <row r="110" spans="2:76" x14ac:dyDescent="0.3">
      <c r="B110" s="28" t="s">
        <v>74</v>
      </c>
      <c r="C110" s="1">
        <v>0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1</v>
      </c>
      <c r="K110" s="1">
        <v>1</v>
      </c>
      <c r="L110" s="1">
        <v>0</v>
      </c>
      <c r="M110" s="1">
        <v>0</v>
      </c>
      <c r="N110" s="1">
        <v>1</v>
      </c>
      <c r="O110" s="1">
        <v>0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0</v>
      </c>
      <c r="AB110" s="1">
        <v>1</v>
      </c>
      <c r="AC110" s="1">
        <v>0</v>
      </c>
      <c r="AD110" s="1">
        <v>0</v>
      </c>
      <c r="AE110" s="1">
        <v>1</v>
      </c>
      <c r="AF110" s="1">
        <v>1</v>
      </c>
      <c r="AG110" s="1">
        <v>0</v>
      </c>
      <c r="AH110" s="1">
        <v>1</v>
      </c>
      <c r="AI110" s="1">
        <v>1</v>
      </c>
      <c r="AJ110" s="1">
        <v>1</v>
      </c>
      <c r="AK110" s="1">
        <v>1</v>
      </c>
      <c r="AL110" s="1">
        <v>0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0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0</v>
      </c>
      <c r="AZ110" s="1">
        <v>0</v>
      </c>
      <c r="BA110" s="1">
        <v>1</v>
      </c>
      <c r="BB110" s="1">
        <v>1</v>
      </c>
      <c r="BC110" s="1">
        <f t="shared" si="8"/>
        <v>36</v>
      </c>
      <c r="BD110" s="1">
        <v>14</v>
      </c>
      <c r="BE110" s="75" t="str">
        <f t="shared" si="9"/>
        <v>Negativo</v>
      </c>
      <c r="BF110" s="75"/>
      <c r="BG110" s="75"/>
      <c r="BH110" s="75"/>
      <c r="BI110" s="75"/>
      <c r="BJ110" s="75"/>
    </row>
    <row r="111" spans="2:76" x14ac:dyDescent="0.3">
      <c r="B111" s="28" t="s">
        <v>75</v>
      </c>
      <c r="C111" s="1">
        <v>1</v>
      </c>
      <c r="D111" s="1">
        <v>0</v>
      </c>
      <c r="E111" s="1">
        <v>1</v>
      </c>
      <c r="F111" s="1">
        <v>0</v>
      </c>
      <c r="G111" s="1">
        <v>1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1</v>
      </c>
      <c r="V111" s="1">
        <v>1</v>
      </c>
      <c r="W111" s="1">
        <v>0</v>
      </c>
      <c r="X111" s="1">
        <v>1</v>
      </c>
      <c r="Y111" s="1">
        <v>0</v>
      </c>
      <c r="Z111" s="1">
        <v>0</v>
      </c>
      <c r="AA111" s="1">
        <v>1</v>
      </c>
      <c r="AB111" s="1">
        <v>1</v>
      </c>
      <c r="AC111" s="1">
        <v>1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1</v>
      </c>
      <c r="AK111" s="1">
        <v>1</v>
      </c>
      <c r="AL111" s="1">
        <v>1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1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f t="shared" si="8"/>
        <v>18</v>
      </c>
      <c r="BD111" s="1">
        <v>14</v>
      </c>
      <c r="BE111" s="75" t="str">
        <f t="shared" si="9"/>
        <v>Tendencia positivo</v>
      </c>
      <c r="BF111" s="75"/>
      <c r="BG111" s="75"/>
      <c r="BH111" s="75"/>
      <c r="BI111" s="75"/>
      <c r="BJ111" s="75"/>
    </row>
    <row r="112" spans="2:76" x14ac:dyDescent="0.3">
      <c r="B112" s="28" t="s">
        <v>76</v>
      </c>
      <c r="C112" s="1">
        <v>0</v>
      </c>
      <c r="D112" s="1">
        <v>0</v>
      </c>
      <c r="E112" s="1">
        <v>1</v>
      </c>
      <c r="F112" s="1">
        <v>0</v>
      </c>
      <c r="G112" s="1">
        <v>0</v>
      </c>
      <c r="H112" s="1">
        <v>1</v>
      </c>
      <c r="I112" s="1">
        <v>0</v>
      </c>
      <c r="J112" s="1">
        <v>1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1</v>
      </c>
      <c r="Q112" s="1">
        <v>1</v>
      </c>
      <c r="R112" s="1">
        <v>0</v>
      </c>
      <c r="S112" s="1">
        <v>0</v>
      </c>
      <c r="T112" s="1">
        <v>1</v>
      </c>
      <c r="U112" s="1">
        <v>0</v>
      </c>
      <c r="V112" s="1">
        <v>0</v>
      </c>
      <c r="W112" s="1">
        <v>1</v>
      </c>
      <c r="X112" s="1">
        <v>1</v>
      </c>
      <c r="Y112" s="1">
        <v>0</v>
      </c>
      <c r="Z112" s="1">
        <v>1</v>
      </c>
      <c r="AA112" s="1">
        <v>0</v>
      </c>
      <c r="AB112" s="1">
        <v>1</v>
      </c>
      <c r="AC112" s="1">
        <v>1</v>
      </c>
      <c r="AD112" s="1">
        <v>0</v>
      </c>
      <c r="AE112" s="1">
        <v>1</v>
      </c>
      <c r="AF112" s="1">
        <v>0</v>
      </c>
      <c r="AG112" s="1">
        <v>1</v>
      </c>
      <c r="AH112" s="1">
        <v>0</v>
      </c>
      <c r="AI112" s="1">
        <v>0</v>
      </c>
      <c r="AJ112" s="1">
        <v>0</v>
      </c>
      <c r="AK112" s="1">
        <v>1</v>
      </c>
      <c r="AL112" s="1">
        <v>1</v>
      </c>
      <c r="AM112" s="1">
        <v>1</v>
      </c>
      <c r="AN112" s="1">
        <v>1</v>
      </c>
      <c r="AO112" s="1">
        <v>0</v>
      </c>
      <c r="AP112" s="1">
        <v>0</v>
      </c>
      <c r="AQ112" s="1">
        <v>1</v>
      </c>
      <c r="AR112" s="1">
        <v>1</v>
      </c>
      <c r="AS112" s="1">
        <v>0</v>
      </c>
      <c r="AT112" s="1">
        <v>0</v>
      </c>
      <c r="AU112" s="1">
        <v>1</v>
      </c>
      <c r="AV112" s="1">
        <v>0</v>
      </c>
      <c r="AW112" s="1">
        <v>1</v>
      </c>
      <c r="AX112" s="1">
        <v>0</v>
      </c>
      <c r="AY112" s="1">
        <v>0</v>
      </c>
      <c r="AZ112" s="1">
        <v>1</v>
      </c>
      <c r="BA112" s="1">
        <v>0</v>
      </c>
      <c r="BB112" s="1">
        <v>1</v>
      </c>
      <c r="BC112" s="1">
        <f t="shared" si="8"/>
        <v>23</v>
      </c>
      <c r="BD112" s="1">
        <v>14</v>
      </c>
      <c r="BE112" s="75" t="str">
        <f t="shared" si="9"/>
        <v>Tendencia positivo</v>
      </c>
      <c r="BF112" s="75"/>
      <c r="BG112" s="75"/>
      <c r="BH112" s="75"/>
      <c r="BI112" s="75"/>
      <c r="BJ112" s="75"/>
    </row>
    <row r="113" spans="2:65" x14ac:dyDescent="0.3">
      <c r="B113" s="28" t="s">
        <v>77</v>
      </c>
      <c r="C113" s="1">
        <v>0</v>
      </c>
      <c r="D113" s="1">
        <v>0</v>
      </c>
      <c r="E113" s="1">
        <v>0</v>
      </c>
      <c r="F113" s="1">
        <v>1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0</v>
      </c>
      <c r="P113" s="1">
        <v>1</v>
      </c>
      <c r="Q113" s="1">
        <v>1</v>
      </c>
      <c r="R113" s="1">
        <v>1</v>
      </c>
      <c r="S113" s="1">
        <v>0</v>
      </c>
      <c r="T113" s="1">
        <v>0</v>
      </c>
      <c r="U113" s="1">
        <v>0</v>
      </c>
      <c r="V113" s="1">
        <v>0</v>
      </c>
      <c r="W113" s="1">
        <v>1</v>
      </c>
      <c r="X113" s="1">
        <v>1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1</v>
      </c>
      <c r="AG113" s="1">
        <v>0</v>
      </c>
      <c r="AH113" s="1">
        <v>1</v>
      </c>
      <c r="AI113" s="1">
        <v>0</v>
      </c>
      <c r="AJ113" s="1">
        <v>1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1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1</v>
      </c>
      <c r="AX113" s="1">
        <v>1</v>
      </c>
      <c r="AY113" s="1">
        <v>0</v>
      </c>
      <c r="AZ113" s="1">
        <v>0</v>
      </c>
      <c r="BA113" s="1">
        <v>0</v>
      </c>
      <c r="BB113" s="1">
        <v>0</v>
      </c>
      <c r="BC113" s="1">
        <f t="shared" si="8"/>
        <v>16</v>
      </c>
      <c r="BD113" s="1">
        <v>13</v>
      </c>
      <c r="BE113" s="75" t="str">
        <f t="shared" si="9"/>
        <v>Positivo</v>
      </c>
      <c r="BF113" s="75"/>
      <c r="BG113" s="75"/>
      <c r="BH113" s="75"/>
      <c r="BI113" s="75"/>
      <c r="BJ113" s="75"/>
    </row>
    <row r="114" spans="2:65" x14ac:dyDescent="0.3">
      <c r="B114" s="28" t="s">
        <v>78</v>
      </c>
      <c r="C114" s="1">
        <v>1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1</v>
      </c>
      <c r="J114" s="1">
        <v>1</v>
      </c>
      <c r="K114" s="1">
        <v>0</v>
      </c>
      <c r="L114" s="1">
        <v>1</v>
      </c>
      <c r="M114" s="1">
        <v>0</v>
      </c>
      <c r="N114" s="1">
        <v>0</v>
      </c>
      <c r="O114" s="1">
        <v>0</v>
      </c>
      <c r="P114" s="1">
        <v>1</v>
      </c>
      <c r="Q114" s="1">
        <v>0</v>
      </c>
      <c r="R114" s="1">
        <v>1</v>
      </c>
      <c r="S114" s="1">
        <v>1</v>
      </c>
      <c r="T114" s="1">
        <v>1</v>
      </c>
      <c r="U114" s="1">
        <v>0</v>
      </c>
      <c r="V114" s="1">
        <v>0</v>
      </c>
      <c r="W114" s="1">
        <v>0</v>
      </c>
      <c r="X114" s="1">
        <v>1</v>
      </c>
      <c r="Y114" s="1">
        <v>0</v>
      </c>
      <c r="Z114" s="1">
        <v>1</v>
      </c>
      <c r="AA114" s="1">
        <v>1</v>
      </c>
      <c r="AB114" s="1">
        <v>1</v>
      </c>
      <c r="AC114" s="1">
        <v>0</v>
      </c>
      <c r="AD114" s="1">
        <v>1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</v>
      </c>
      <c r="AO114" s="1">
        <v>0</v>
      </c>
      <c r="AP114" s="1">
        <v>1</v>
      </c>
      <c r="AQ114" s="1">
        <v>1</v>
      </c>
      <c r="AR114" s="1">
        <v>0</v>
      </c>
      <c r="AS114" s="1">
        <v>0</v>
      </c>
      <c r="AT114" s="1">
        <v>1</v>
      </c>
      <c r="AU114" s="1">
        <v>1</v>
      </c>
      <c r="AV114" s="1">
        <v>0</v>
      </c>
      <c r="AW114" s="1">
        <v>0</v>
      </c>
      <c r="AX114" s="1">
        <v>1</v>
      </c>
      <c r="AY114" s="1">
        <v>0</v>
      </c>
      <c r="AZ114" s="1">
        <v>0</v>
      </c>
      <c r="BA114" s="1">
        <v>1</v>
      </c>
      <c r="BB114" s="1">
        <v>1</v>
      </c>
      <c r="BC114" s="1">
        <f t="shared" si="8"/>
        <v>25</v>
      </c>
      <c r="BD114" s="1">
        <v>13</v>
      </c>
      <c r="BE114" s="75" t="str">
        <f t="shared" si="9"/>
        <v>Tendencia positivo</v>
      </c>
      <c r="BF114" s="75"/>
      <c r="BG114" s="75"/>
      <c r="BH114" s="75"/>
      <c r="BI114" s="75"/>
      <c r="BJ114" s="75"/>
    </row>
    <row r="115" spans="2:65" x14ac:dyDescent="0.3">
      <c r="B115" s="28" t="s">
        <v>79</v>
      </c>
      <c r="C115" s="1">
        <v>1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0</v>
      </c>
      <c r="J115" s="1">
        <v>1</v>
      </c>
      <c r="K115" s="1">
        <v>0</v>
      </c>
      <c r="L115" s="1">
        <v>0</v>
      </c>
      <c r="M115" s="1">
        <v>1</v>
      </c>
      <c r="N115" s="1">
        <v>0</v>
      </c>
      <c r="O115" s="1">
        <v>0</v>
      </c>
      <c r="P115" s="1">
        <v>1</v>
      </c>
      <c r="Q115" s="1">
        <v>1</v>
      </c>
      <c r="R115" s="1">
        <v>1</v>
      </c>
      <c r="S115" s="1">
        <v>1</v>
      </c>
      <c r="T115" s="1">
        <v>0</v>
      </c>
      <c r="U115" s="1">
        <v>0</v>
      </c>
      <c r="V115" s="1">
        <v>1</v>
      </c>
      <c r="W115" s="1">
        <v>0</v>
      </c>
      <c r="X115" s="1">
        <v>1</v>
      </c>
      <c r="Y115" s="1">
        <v>0</v>
      </c>
      <c r="Z115" s="1">
        <v>1</v>
      </c>
      <c r="AA115" s="1">
        <v>1</v>
      </c>
      <c r="AB115" s="1">
        <v>0</v>
      </c>
      <c r="AC115" s="1">
        <v>0</v>
      </c>
      <c r="AD115" s="1">
        <v>0</v>
      </c>
      <c r="AE115" s="1">
        <v>1</v>
      </c>
      <c r="AF115" s="1">
        <v>0</v>
      </c>
      <c r="AG115" s="1">
        <v>0</v>
      </c>
      <c r="AH115" s="1">
        <v>1</v>
      </c>
      <c r="AI115" s="1">
        <v>0</v>
      </c>
      <c r="AJ115" s="1">
        <v>0</v>
      </c>
      <c r="AK115" s="1">
        <v>1</v>
      </c>
      <c r="AL115" s="1">
        <v>0</v>
      </c>
      <c r="AM115" s="1">
        <v>1</v>
      </c>
      <c r="AN115" s="1">
        <v>1</v>
      </c>
      <c r="AO115" s="1">
        <v>0</v>
      </c>
      <c r="AP115" s="1">
        <v>1</v>
      </c>
      <c r="AQ115" s="1">
        <v>1</v>
      </c>
      <c r="AR115" s="1">
        <v>1</v>
      </c>
      <c r="AS115" s="1">
        <v>0</v>
      </c>
      <c r="AT115" s="1">
        <v>1</v>
      </c>
      <c r="AU115" s="1">
        <v>1</v>
      </c>
      <c r="AV115" s="1">
        <v>0</v>
      </c>
      <c r="AW115" s="1">
        <v>1</v>
      </c>
      <c r="AX115" s="1">
        <v>1</v>
      </c>
      <c r="AY115" s="1">
        <v>0</v>
      </c>
      <c r="AZ115" s="1">
        <v>0</v>
      </c>
      <c r="BA115" s="1">
        <v>1</v>
      </c>
      <c r="BB115" s="1">
        <v>0</v>
      </c>
      <c r="BC115" s="1">
        <f t="shared" si="8"/>
        <v>27</v>
      </c>
      <c r="BD115" s="1">
        <v>16</v>
      </c>
      <c r="BE115" s="75" t="str">
        <f t="shared" si="9"/>
        <v>Tendencia positivo</v>
      </c>
      <c r="BF115" s="75"/>
      <c r="BG115" s="75"/>
      <c r="BH115" s="75"/>
      <c r="BI115" s="75"/>
      <c r="BJ115" s="75"/>
    </row>
    <row r="116" spans="2:65" x14ac:dyDescent="0.3">
      <c r="B116" s="28" t="s">
        <v>80</v>
      </c>
      <c r="C116" s="1">
        <v>1</v>
      </c>
      <c r="D116" s="1">
        <v>1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1</v>
      </c>
      <c r="L116" s="1">
        <v>0</v>
      </c>
      <c r="M116" s="1">
        <v>1</v>
      </c>
      <c r="N116" s="1">
        <v>0</v>
      </c>
      <c r="O116" s="1">
        <v>0</v>
      </c>
      <c r="P116" s="1">
        <v>1</v>
      </c>
      <c r="Q116" s="1">
        <v>1</v>
      </c>
      <c r="R116" s="1">
        <v>0</v>
      </c>
      <c r="S116" s="1">
        <v>1</v>
      </c>
      <c r="T116" s="1">
        <v>1</v>
      </c>
      <c r="U116" s="1">
        <v>0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0</v>
      </c>
      <c r="AB116" s="1">
        <v>0</v>
      </c>
      <c r="AC116" s="1">
        <v>0</v>
      </c>
      <c r="AD116" s="1">
        <v>1</v>
      </c>
      <c r="AE116" s="1">
        <v>1</v>
      </c>
      <c r="AF116" s="1">
        <v>1</v>
      </c>
      <c r="AG116" s="1">
        <v>0</v>
      </c>
      <c r="AH116" s="1">
        <v>1</v>
      </c>
      <c r="AI116" s="1">
        <v>0</v>
      </c>
      <c r="AJ116" s="1">
        <v>0</v>
      </c>
      <c r="AK116" s="1">
        <v>1</v>
      </c>
      <c r="AL116" s="1">
        <v>0</v>
      </c>
      <c r="AM116" s="1">
        <v>1</v>
      </c>
      <c r="AN116" s="1">
        <v>1</v>
      </c>
      <c r="AO116" s="1">
        <v>1</v>
      </c>
      <c r="AP116" s="1">
        <v>1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1</v>
      </c>
      <c r="AX116" s="1">
        <v>1</v>
      </c>
      <c r="AY116" s="1">
        <v>0</v>
      </c>
      <c r="AZ116" s="1">
        <v>1</v>
      </c>
      <c r="BA116" s="1">
        <v>0</v>
      </c>
      <c r="BB116" s="1">
        <v>1</v>
      </c>
      <c r="BC116" s="1">
        <f t="shared" si="8"/>
        <v>31</v>
      </c>
      <c r="BD116" s="1">
        <v>14</v>
      </c>
      <c r="BE116" s="75" t="str">
        <f t="shared" si="9"/>
        <v>Tendencia negativo</v>
      </c>
      <c r="BF116" s="75"/>
      <c r="BG116" s="75"/>
      <c r="BH116" s="75"/>
      <c r="BI116" s="75"/>
      <c r="BJ116" s="75"/>
    </row>
    <row r="117" spans="2:65" x14ac:dyDescent="0.3">
      <c r="B117" s="28" t="s">
        <v>81</v>
      </c>
      <c r="C117" s="1">
        <v>0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0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0</v>
      </c>
      <c r="P117" s="1">
        <v>0</v>
      </c>
      <c r="Q117" s="1">
        <v>1</v>
      </c>
      <c r="R117" s="1">
        <v>1</v>
      </c>
      <c r="S117" s="1">
        <v>0</v>
      </c>
      <c r="T117" s="1">
        <v>1</v>
      </c>
      <c r="U117" s="1">
        <v>0</v>
      </c>
      <c r="V117" s="1">
        <v>0</v>
      </c>
      <c r="W117" s="1">
        <v>0</v>
      </c>
      <c r="X117" s="1">
        <v>1</v>
      </c>
      <c r="Y117" s="1">
        <v>0</v>
      </c>
      <c r="Z117" s="1">
        <v>1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1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1</v>
      </c>
      <c r="AR117" s="1">
        <v>0</v>
      </c>
      <c r="AS117" s="1">
        <v>1</v>
      </c>
      <c r="AT117" s="1">
        <v>0</v>
      </c>
      <c r="AU117" s="1">
        <v>0</v>
      </c>
      <c r="AV117" s="1">
        <v>0</v>
      </c>
      <c r="AW117" s="1">
        <v>1</v>
      </c>
      <c r="AX117" s="1">
        <v>1</v>
      </c>
      <c r="AY117" s="1">
        <v>1</v>
      </c>
      <c r="AZ117" s="1">
        <v>1</v>
      </c>
      <c r="BA117" s="1">
        <v>0</v>
      </c>
      <c r="BB117" s="1">
        <v>1</v>
      </c>
      <c r="BC117" s="1">
        <f t="shared" si="8"/>
        <v>23</v>
      </c>
      <c r="BD117" s="1">
        <v>14</v>
      </c>
      <c r="BE117" s="75" t="str">
        <f t="shared" si="9"/>
        <v>Tendencia positivo</v>
      </c>
      <c r="BF117" s="75"/>
      <c r="BG117" s="75"/>
      <c r="BH117" s="75"/>
      <c r="BI117" s="75"/>
      <c r="BJ117" s="75"/>
      <c r="BM117">
        <f>COUNTIF(BE103:BJ129, Parametros!#REF!)</f>
        <v>0</v>
      </c>
    </row>
    <row r="118" spans="2:65" x14ac:dyDescent="0.3">
      <c r="B118" s="28" t="s">
        <v>82</v>
      </c>
      <c r="C118" s="1">
        <v>0</v>
      </c>
      <c r="D118" s="1">
        <v>0</v>
      </c>
      <c r="E118" s="1">
        <v>1</v>
      </c>
      <c r="F118" s="1">
        <v>0</v>
      </c>
      <c r="G118" s="1">
        <v>1</v>
      </c>
      <c r="H118" s="1">
        <v>1</v>
      </c>
      <c r="I118" s="1">
        <v>1</v>
      </c>
      <c r="J118" s="1">
        <v>1</v>
      </c>
      <c r="K118" s="1">
        <v>0</v>
      </c>
      <c r="L118" s="1">
        <v>0</v>
      </c>
      <c r="M118" s="1">
        <v>0</v>
      </c>
      <c r="N118" s="1">
        <v>1</v>
      </c>
      <c r="O118" s="1">
        <v>1</v>
      </c>
      <c r="P118" s="1">
        <v>1</v>
      </c>
      <c r="Q118" s="1">
        <v>0</v>
      </c>
      <c r="R118" s="1">
        <v>1</v>
      </c>
      <c r="S118" s="1">
        <v>0</v>
      </c>
      <c r="T118" s="1">
        <v>1</v>
      </c>
      <c r="U118" s="1">
        <v>0</v>
      </c>
      <c r="V118" s="1">
        <v>1</v>
      </c>
      <c r="W118" s="1">
        <v>0</v>
      </c>
      <c r="X118" s="1">
        <v>1</v>
      </c>
      <c r="Y118" s="1">
        <v>0</v>
      </c>
      <c r="Z118" s="1">
        <v>1</v>
      </c>
      <c r="AA118" s="1">
        <v>1</v>
      </c>
      <c r="AB118" s="1">
        <v>0</v>
      </c>
      <c r="AC118" s="1">
        <v>1</v>
      </c>
      <c r="AD118" s="1">
        <v>1</v>
      </c>
      <c r="AE118" s="1">
        <v>1</v>
      </c>
      <c r="AF118" s="1">
        <v>0</v>
      </c>
      <c r="AG118" s="1">
        <v>1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">
        <v>1</v>
      </c>
      <c r="BA118" s="1">
        <v>1</v>
      </c>
      <c r="BB118" s="1">
        <v>1</v>
      </c>
      <c r="BC118" s="1">
        <f t="shared" si="8"/>
        <v>22</v>
      </c>
      <c r="BD118" s="1">
        <v>14</v>
      </c>
      <c r="BE118" s="75" t="str">
        <f t="shared" si="9"/>
        <v>Tendencia positivo</v>
      </c>
      <c r="BF118" s="75"/>
      <c r="BG118" s="75"/>
      <c r="BH118" s="75"/>
      <c r="BI118" s="75"/>
      <c r="BJ118" s="75"/>
    </row>
    <row r="119" spans="2:65" x14ac:dyDescent="0.3">
      <c r="B119" s="28" t="s">
        <v>83</v>
      </c>
      <c r="C119" s="1">
        <v>1</v>
      </c>
      <c r="D119" s="1">
        <v>1</v>
      </c>
      <c r="E119" s="1">
        <v>1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0</v>
      </c>
      <c r="P119" s="1">
        <v>1</v>
      </c>
      <c r="Q119" s="1">
        <v>1</v>
      </c>
      <c r="R119" s="1">
        <v>0</v>
      </c>
      <c r="S119" s="1">
        <v>0</v>
      </c>
      <c r="T119" s="1">
        <v>1</v>
      </c>
      <c r="U119" s="1">
        <v>1</v>
      </c>
      <c r="V119" s="1">
        <v>1</v>
      </c>
      <c r="W119" s="1">
        <v>1</v>
      </c>
      <c r="X119" s="1">
        <v>0</v>
      </c>
      <c r="Y119" s="1">
        <v>1</v>
      </c>
      <c r="Z119" s="1">
        <v>1</v>
      </c>
      <c r="AA119" s="1">
        <v>0</v>
      </c>
      <c r="AB119" s="1">
        <v>0</v>
      </c>
      <c r="AC119" s="1">
        <v>0</v>
      </c>
      <c r="AD119" s="1">
        <v>0</v>
      </c>
      <c r="AE119" s="1">
        <v>1</v>
      </c>
      <c r="AF119" s="1">
        <v>0</v>
      </c>
      <c r="AG119" s="1">
        <v>0</v>
      </c>
      <c r="AH119" s="1">
        <v>1</v>
      </c>
      <c r="AI119" s="1">
        <v>0</v>
      </c>
      <c r="AJ119" s="1">
        <v>0</v>
      </c>
      <c r="AK119" s="1">
        <v>1</v>
      </c>
      <c r="AL119" s="1">
        <v>1</v>
      </c>
      <c r="AM119" s="1">
        <v>0</v>
      </c>
      <c r="AN119" s="1">
        <v>0</v>
      </c>
      <c r="AO119" s="1">
        <v>0</v>
      </c>
      <c r="AP119" s="1">
        <v>0</v>
      </c>
      <c r="AQ119" s="1">
        <v>1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1</v>
      </c>
      <c r="AX119" s="1">
        <v>1</v>
      </c>
      <c r="AY119" s="1">
        <v>0</v>
      </c>
      <c r="AZ119" s="1">
        <v>1</v>
      </c>
      <c r="BA119" s="1">
        <v>1</v>
      </c>
      <c r="BB119" s="1">
        <v>0</v>
      </c>
      <c r="BC119" s="1">
        <f t="shared" si="8"/>
        <v>21</v>
      </c>
      <c r="BD119" s="1">
        <v>15</v>
      </c>
      <c r="BE119" s="75" t="str">
        <f t="shared" si="9"/>
        <v>Tendencia positivo</v>
      </c>
      <c r="BF119" s="75"/>
      <c r="BG119" s="75"/>
      <c r="BH119" s="75"/>
      <c r="BI119" s="75"/>
      <c r="BJ119" s="75"/>
    </row>
    <row r="120" spans="2:65" x14ac:dyDescent="0.3">
      <c r="B120" s="28" t="s">
        <v>84</v>
      </c>
      <c r="C120" s="1">
        <v>0</v>
      </c>
      <c r="D120" s="1">
        <v>1</v>
      </c>
      <c r="E120" s="1">
        <v>0</v>
      </c>
      <c r="F120" s="1">
        <v>0</v>
      </c>
      <c r="G120" s="1">
        <v>1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1</v>
      </c>
      <c r="V120" s="1">
        <v>0</v>
      </c>
      <c r="W120" s="1">
        <v>0</v>
      </c>
      <c r="X120" s="1">
        <v>1</v>
      </c>
      <c r="Y120" s="1">
        <v>0</v>
      </c>
      <c r="Z120" s="1">
        <v>0</v>
      </c>
      <c r="AA120" s="1">
        <v>0</v>
      </c>
      <c r="AB120" s="1">
        <v>1</v>
      </c>
      <c r="AC120" s="1">
        <v>1</v>
      </c>
      <c r="AD120" s="1">
        <v>1</v>
      </c>
      <c r="AE120" s="1">
        <v>1</v>
      </c>
      <c r="AF120" s="1">
        <v>0</v>
      </c>
      <c r="AG120" s="1">
        <v>0</v>
      </c>
      <c r="AH120" s="1">
        <v>1</v>
      </c>
      <c r="AI120" s="1">
        <v>0</v>
      </c>
      <c r="AJ120" s="1">
        <v>1</v>
      </c>
      <c r="AK120" s="1">
        <v>0</v>
      </c>
      <c r="AL120" s="1">
        <v>0</v>
      </c>
      <c r="AM120" s="1">
        <v>0</v>
      </c>
      <c r="AN120" s="1">
        <v>1</v>
      </c>
      <c r="AO120" s="1">
        <v>0</v>
      </c>
      <c r="AP120" s="1">
        <v>0</v>
      </c>
      <c r="AQ120" s="1">
        <v>1</v>
      </c>
      <c r="AR120" s="1">
        <v>0</v>
      </c>
      <c r="AS120" s="1">
        <v>1</v>
      </c>
      <c r="AT120" s="1">
        <v>0</v>
      </c>
      <c r="AU120" s="1">
        <v>1</v>
      </c>
      <c r="AV120" s="1">
        <v>0</v>
      </c>
      <c r="AW120" s="1">
        <v>0</v>
      </c>
      <c r="AX120" s="1">
        <v>1</v>
      </c>
      <c r="AY120" s="1">
        <v>1</v>
      </c>
      <c r="AZ120" s="1">
        <v>0</v>
      </c>
      <c r="BA120" s="1">
        <v>1</v>
      </c>
      <c r="BB120" s="1">
        <v>1</v>
      </c>
      <c r="BC120" s="1">
        <f t="shared" si="8"/>
        <v>20</v>
      </c>
      <c r="BD120" s="1">
        <v>14</v>
      </c>
      <c r="BE120" s="75" t="str">
        <f t="shared" si="9"/>
        <v>Tendencia positivo</v>
      </c>
      <c r="BF120" s="75"/>
      <c r="BG120" s="75"/>
      <c r="BH120" s="75"/>
      <c r="BI120" s="75"/>
      <c r="BJ120" s="75"/>
    </row>
    <row r="121" spans="2:65" x14ac:dyDescent="0.3">
      <c r="B121" s="28" t="s">
        <v>85</v>
      </c>
      <c r="C121" s="1">
        <v>1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1</v>
      </c>
      <c r="P121" s="1">
        <v>1</v>
      </c>
      <c r="Q121" s="1">
        <v>0</v>
      </c>
      <c r="R121" s="1">
        <v>0</v>
      </c>
      <c r="S121" s="1">
        <v>1</v>
      </c>
      <c r="T121" s="1">
        <v>1</v>
      </c>
      <c r="U121" s="1">
        <v>0</v>
      </c>
      <c r="V121" s="1">
        <v>1</v>
      </c>
      <c r="W121" s="1">
        <v>1</v>
      </c>
      <c r="X121" s="1">
        <v>0</v>
      </c>
      <c r="Y121" s="1">
        <v>0</v>
      </c>
      <c r="Z121" s="1">
        <v>1</v>
      </c>
      <c r="AA121" s="1">
        <v>0</v>
      </c>
      <c r="AB121" s="1">
        <v>1</v>
      </c>
      <c r="AC121" s="1">
        <v>0</v>
      </c>
      <c r="AD121" s="1">
        <v>0</v>
      </c>
      <c r="AE121" s="1">
        <v>1</v>
      </c>
      <c r="AF121" s="1">
        <v>1</v>
      </c>
      <c r="AG121" s="1">
        <v>1</v>
      </c>
      <c r="AH121" s="1">
        <v>1</v>
      </c>
      <c r="AI121" s="1">
        <v>0</v>
      </c>
      <c r="AJ121" s="1">
        <v>1</v>
      </c>
      <c r="AK121" s="1">
        <v>1</v>
      </c>
      <c r="AL121" s="1">
        <v>0</v>
      </c>
      <c r="AM121" s="1">
        <v>1</v>
      </c>
      <c r="AN121" s="1">
        <v>1</v>
      </c>
      <c r="AO121" s="1">
        <v>1</v>
      </c>
      <c r="AP121" s="1">
        <v>0</v>
      </c>
      <c r="AQ121" s="1">
        <v>1</v>
      </c>
      <c r="AR121" s="1">
        <v>1</v>
      </c>
      <c r="AS121" s="1">
        <v>0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0</v>
      </c>
      <c r="AZ121" s="1">
        <v>1</v>
      </c>
      <c r="BA121" s="1">
        <v>0</v>
      </c>
      <c r="BB121" s="1">
        <v>1</v>
      </c>
      <c r="BC121" s="1">
        <f t="shared" si="8"/>
        <v>30</v>
      </c>
      <c r="BD121" s="1">
        <v>14</v>
      </c>
      <c r="BE121" s="75" t="str">
        <f t="shared" si="9"/>
        <v>Tendencia negativo</v>
      </c>
      <c r="BF121" s="75"/>
      <c r="BG121" s="75"/>
      <c r="BH121" s="75"/>
      <c r="BI121" s="75"/>
      <c r="BJ121" s="75"/>
    </row>
    <row r="122" spans="2:65" x14ac:dyDescent="0.3">
      <c r="B122" s="28" t="s">
        <v>86</v>
      </c>
      <c r="C122" s="1">
        <v>1</v>
      </c>
      <c r="D122" s="1">
        <v>0</v>
      </c>
      <c r="E122" s="1">
        <v>1</v>
      </c>
      <c r="F122" s="1">
        <v>0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</v>
      </c>
      <c r="P122" s="1">
        <v>1</v>
      </c>
      <c r="Q122" s="1">
        <v>0</v>
      </c>
      <c r="R122" s="1">
        <v>0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0</v>
      </c>
      <c r="Z122" s="1">
        <v>1</v>
      </c>
      <c r="AA122" s="1">
        <v>1</v>
      </c>
      <c r="AB122" s="1">
        <v>1</v>
      </c>
      <c r="AC122" s="1">
        <v>0</v>
      </c>
      <c r="AD122" s="1">
        <v>0</v>
      </c>
      <c r="AE122" s="1">
        <v>1</v>
      </c>
      <c r="AF122" s="1">
        <v>1</v>
      </c>
      <c r="AG122" s="1">
        <v>0</v>
      </c>
      <c r="AH122" s="1">
        <v>1</v>
      </c>
      <c r="AI122" s="1">
        <v>0</v>
      </c>
      <c r="AJ122" s="1">
        <v>0</v>
      </c>
      <c r="AK122" s="1">
        <v>1</v>
      </c>
      <c r="AL122" s="1">
        <v>1</v>
      </c>
      <c r="AM122" s="1">
        <v>0</v>
      </c>
      <c r="AN122" s="1">
        <v>1</v>
      </c>
      <c r="AO122" s="1">
        <v>1</v>
      </c>
      <c r="AP122" s="1">
        <v>0</v>
      </c>
      <c r="AQ122" s="1">
        <v>0</v>
      </c>
      <c r="AR122" s="1">
        <v>0</v>
      </c>
      <c r="AS122" s="1">
        <v>1</v>
      </c>
      <c r="AT122" s="1">
        <v>1</v>
      </c>
      <c r="AU122" s="1">
        <v>1</v>
      </c>
      <c r="AV122" s="1">
        <v>1</v>
      </c>
      <c r="AW122" s="1">
        <v>0</v>
      </c>
      <c r="AX122" s="1">
        <v>1</v>
      </c>
      <c r="AY122" s="1">
        <v>0</v>
      </c>
      <c r="AZ122" s="1">
        <v>1</v>
      </c>
      <c r="BA122" s="1">
        <v>0</v>
      </c>
      <c r="BB122" s="1">
        <v>1</v>
      </c>
      <c r="BC122" s="1">
        <f t="shared" si="8"/>
        <v>30</v>
      </c>
      <c r="BD122" s="1">
        <v>15</v>
      </c>
      <c r="BE122" s="75" t="str">
        <f t="shared" si="9"/>
        <v>Tendencia negativo</v>
      </c>
      <c r="BF122" s="75"/>
      <c r="BG122" s="75"/>
      <c r="BH122" s="75"/>
      <c r="BI122" s="75"/>
      <c r="BJ122" s="75"/>
    </row>
    <row r="123" spans="2:65" x14ac:dyDescent="0.3">
      <c r="B123" s="28" t="s">
        <v>87</v>
      </c>
      <c r="C123" s="1">
        <v>1</v>
      </c>
      <c r="D123" s="1">
        <v>1</v>
      </c>
      <c r="E123" s="1">
        <v>1</v>
      </c>
      <c r="F123" s="1">
        <v>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0</v>
      </c>
      <c r="P123" s="1">
        <v>0</v>
      </c>
      <c r="Q123" s="1">
        <v>1</v>
      </c>
      <c r="R123" s="1">
        <v>0</v>
      </c>
      <c r="S123" s="1">
        <v>0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0</v>
      </c>
      <c r="AD123" s="1">
        <v>1</v>
      </c>
      <c r="AE123" s="1">
        <v>1</v>
      </c>
      <c r="AF123" s="1">
        <v>0</v>
      </c>
      <c r="AG123" s="1">
        <v>1</v>
      </c>
      <c r="AH123" s="1">
        <v>1</v>
      </c>
      <c r="AI123" s="1">
        <v>1</v>
      </c>
      <c r="AJ123" s="1">
        <v>0</v>
      </c>
      <c r="AK123" s="1">
        <v>1</v>
      </c>
      <c r="AL123" s="1">
        <v>1</v>
      </c>
      <c r="AM123" s="1">
        <v>1</v>
      </c>
      <c r="AN123" s="1">
        <v>1</v>
      </c>
      <c r="AO123" s="1">
        <v>0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0</v>
      </c>
      <c r="AW123" s="1">
        <v>1</v>
      </c>
      <c r="AX123" s="1">
        <v>1</v>
      </c>
      <c r="AY123" s="1">
        <v>0</v>
      </c>
      <c r="AZ123" s="1">
        <v>0</v>
      </c>
      <c r="BA123" s="1">
        <v>1</v>
      </c>
      <c r="BB123" s="1">
        <v>1</v>
      </c>
      <c r="BC123" s="1">
        <f t="shared" si="8"/>
        <v>35</v>
      </c>
      <c r="BD123" s="1">
        <v>14</v>
      </c>
      <c r="BE123" s="75" t="str">
        <f t="shared" si="9"/>
        <v>Tendencia negativo</v>
      </c>
      <c r="BF123" s="75"/>
      <c r="BG123" s="75"/>
      <c r="BH123" s="75"/>
      <c r="BI123" s="75"/>
      <c r="BJ123" s="75"/>
    </row>
    <row r="124" spans="2:65" x14ac:dyDescent="0.3">
      <c r="B124" s="28" t="s">
        <v>88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1</v>
      </c>
      <c r="Q124" s="1">
        <v>0</v>
      </c>
      <c r="R124" s="1">
        <v>0</v>
      </c>
      <c r="S124" s="1">
        <v>1</v>
      </c>
      <c r="T124" s="1">
        <v>1</v>
      </c>
      <c r="U124" s="1">
        <v>0</v>
      </c>
      <c r="V124" s="1">
        <v>1</v>
      </c>
      <c r="W124" s="1">
        <v>1</v>
      </c>
      <c r="X124" s="1">
        <v>1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1</v>
      </c>
      <c r="AF124" s="1">
        <v>0</v>
      </c>
      <c r="AG124" s="1">
        <v>0</v>
      </c>
      <c r="AH124" s="1">
        <v>0</v>
      </c>
      <c r="AI124" s="1">
        <v>0</v>
      </c>
      <c r="AJ124" s="1">
        <v>1</v>
      </c>
      <c r="AK124" s="1">
        <v>1</v>
      </c>
      <c r="AL124" s="1">
        <v>1</v>
      </c>
      <c r="AM124" s="1">
        <v>1</v>
      </c>
      <c r="AN124" s="1">
        <v>0</v>
      </c>
      <c r="AO124" s="1">
        <v>0</v>
      </c>
      <c r="AP124" s="1">
        <v>0</v>
      </c>
      <c r="AQ124" s="1">
        <v>1</v>
      </c>
      <c r="AR124" s="1">
        <v>1</v>
      </c>
      <c r="AS124" s="1">
        <v>1</v>
      </c>
      <c r="AT124" s="1">
        <v>1</v>
      </c>
      <c r="AU124" s="1">
        <v>0</v>
      </c>
      <c r="AV124" s="1">
        <v>0</v>
      </c>
      <c r="AW124" s="1">
        <v>1</v>
      </c>
      <c r="AX124" s="1">
        <v>1</v>
      </c>
      <c r="AY124" s="1">
        <v>1</v>
      </c>
      <c r="AZ124" s="1">
        <v>0</v>
      </c>
      <c r="BA124" s="1">
        <v>0</v>
      </c>
      <c r="BB124" s="1">
        <v>0</v>
      </c>
      <c r="BC124" s="1">
        <f t="shared" si="8"/>
        <v>25</v>
      </c>
      <c r="BD124" s="1">
        <v>14</v>
      </c>
      <c r="BE124" s="75" t="str">
        <f t="shared" si="9"/>
        <v>Tendencia positivo</v>
      </c>
      <c r="BF124" s="75"/>
      <c r="BG124" s="75"/>
      <c r="BH124" s="75"/>
      <c r="BI124" s="75"/>
      <c r="BJ124" s="75"/>
    </row>
    <row r="125" spans="2:65" x14ac:dyDescent="0.3">
      <c r="B125" s="28" t="s">
        <v>89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</v>
      </c>
      <c r="P125" s="1">
        <v>1</v>
      </c>
      <c r="Q125" s="1">
        <v>1</v>
      </c>
      <c r="R125" s="1">
        <v>0</v>
      </c>
      <c r="S125" s="1">
        <v>0</v>
      </c>
      <c r="T125" s="1">
        <v>0</v>
      </c>
      <c r="U125" s="1">
        <v>0</v>
      </c>
      <c r="V125" s="1">
        <v>1</v>
      </c>
      <c r="W125" s="1">
        <v>1</v>
      </c>
      <c r="X125" s="1">
        <v>1</v>
      </c>
      <c r="Y125" s="1">
        <v>1</v>
      </c>
      <c r="Z125" s="1">
        <v>0</v>
      </c>
      <c r="AA125" s="1">
        <v>1</v>
      </c>
      <c r="AB125" s="1">
        <v>1</v>
      </c>
      <c r="AC125" s="1">
        <v>0</v>
      </c>
      <c r="AD125" s="1">
        <v>1</v>
      </c>
      <c r="AE125" s="1">
        <v>1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1</v>
      </c>
      <c r="AL125" s="1">
        <v>0</v>
      </c>
      <c r="AM125" s="1">
        <v>1</v>
      </c>
      <c r="AN125" s="1">
        <v>1</v>
      </c>
      <c r="AO125" s="1">
        <v>1</v>
      </c>
      <c r="AP125" s="1">
        <v>0</v>
      </c>
      <c r="AQ125" s="1">
        <v>1</v>
      </c>
      <c r="AR125" s="1">
        <v>0</v>
      </c>
      <c r="AS125" s="1">
        <v>0</v>
      </c>
      <c r="AT125" s="1">
        <v>1</v>
      </c>
      <c r="AU125" s="1">
        <v>1</v>
      </c>
      <c r="AV125" s="1">
        <v>0</v>
      </c>
      <c r="AW125" s="1">
        <v>1</v>
      </c>
      <c r="AX125" s="1">
        <v>1</v>
      </c>
      <c r="AY125" s="1">
        <v>1</v>
      </c>
      <c r="AZ125" s="1">
        <v>0</v>
      </c>
      <c r="BA125" s="1">
        <v>0</v>
      </c>
      <c r="BB125" s="1">
        <v>0</v>
      </c>
      <c r="BC125" s="1">
        <f t="shared" si="8"/>
        <v>27</v>
      </c>
      <c r="BD125" s="1">
        <v>14</v>
      </c>
      <c r="BE125" s="75" t="str">
        <f t="shared" si="9"/>
        <v>Tendencia positivo</v>
      </c>
      <c r="BF125" s="75"/>
      <c r="BG125" s="75"/>
      <c r="BH125" s="75"/>
      <c r="BI125" s="75"/>
      <c r="BJ125" s="75"/>
    </row>
    <row r="126" spans="2:65" x14ac:dyDescent="0.3">
      <c r="B126" s="28" t="s">
        <v>90</v>
      </c>
      <c r="C126" s="1">
        <v>0</v>
      </c>
      <c r="D126" s="1">
        <v>0</v>
      </c>
      <c r="E126" s="1">
        <v>0</v>
      </c>
      <c r="F126" s="1">
        <v>1</v>
      </c>
      <c r="G126" s="1">
        <v>0</v>
      </c>
      <c r="H126" s="1">
        <v>1</v>
      </c>
      <c r="I126" s="1">
        <v>1</v>
      </c>
      <c r="J126" s="1">
        <v>1</v>
      </c>
      <c r="K126" s="1">
        <v>0</v>
      </c>
      <c r="L126" s="1">
        <v>1</v>
      </c>
      <c r="M126" s="1">
        <v>0</v>
      </c>
      <c r="N126" s="1">
        <v>0</v>
      </c>
      <c r="O126" s="1">
        <v>0</v>
      </c>
      <c r="P126" s="1">
        <v>0</v>
      </c>
      <c r="Q126" s="1">
        <v>1</v>
      </c>
      <c r="R126" s="1">
        <v>0</v>
      </c>
      <c r="S126" s="1">
        <v>0</v>
      </c>
      <c r="T126" s="1">
        <v>1</v>
      </c>
      <c r="U126" s="1">
        <v>0</v>
      </c>
      <c r="V126" s="1">
        <v>1</v>
      </c>
      <c r="W126" s="1">
        <v>0</v>
      </c>
      <c r="X126" s="1">
        <v>0</v>
      </c>
      <c r="Y126" s="1">
        <v>0</v>
      </c>
      <c r="Z126" s="1">
        <v>1</v>
      </c>
      <c r="AA126" s="1">
        <v>1</v>
      </c>
      <c r="AB126" s="1">
        <v>1</v>
      </c>
      <c r="AC126" s="1">
        <v>1</v>
      </c>
      <c r="AD126" s="1">
        <v>1</v>
      </c>
      <c r="AE126" s="1">
        <v>1</v>
      </c>
      <c r="AF126" s="1">
        <v>0</v>
      </c>
      <c r="AG126" s="1">
        <v>1</v>
      </c>
      <c r="AH126" s="1">
        <v>0</v>
      </c>
      <c r="AI126" s="1">
        <v>0</v>
      </c>
      <c r="AJ126" s="1">
        <v>0</v>
      </c>
      <c r="AK126" s="1">
        <v>1</v>
      </c>
      <c r="AL126" s="1">
        <v>1</v>
      </c>
      <c r="AM126" s="1">
        <v>0</v>
      </c>
      <c r="AN126" s="1">
        <v>1</v>
      </c>
      <c r="AO126" s="1">
        <v>0</v>
      </c>
      <c r="AP126" s="1">
        <v>1</v>
      </c>
      <c r="AQ126" s="1">
        <v>0</v>
      </c>
      <c r="AR126" s="1">
        <v>0</v>
      </c>
      <c r="AS126" s="1">
        <v>0</v>
      </c>
      <c r="AT126" s="1">
        <v>0</v>
      </c>
      <c r="AU126" s="1">
        <v>1</v>
      </c>
      <c r="AV126" s="1">
        <v>0</v>
      </c>
      <c r="AW126" s="1">
        <v>1</v>
      </c>
      <c r="AX126" s="1">
        <v>0</v>
      </c>
      <c r="AY126" s="1">
        <v>1</v>
      </c>
      <c r="AZ126" s="1">
        <v>0</v>
      </c>
      <c r="BA126" s="1">
        <v>0</v>
      </c>
      <c r="BB126" s="1">
        <v>0</v>
      </c>
      <c r="BC126" s="1">
        <f t="shared" si="8"/>
        <v>22</v>
      </c>
      <c r="BD126" s="1">
        <v>15</v>
      </c>
      <c r="BE126" s="75" t="str">
        <f t="shared" si="9"/>
        <v>Tendencia positivo</v>
      </c>
      <c r="BF126" s="75"/>
      <c r="BG126" s="75"/>
      <c r="BH126" s="75"/>
      <c r="BI126" s="75"/>
      <c r="BJ126" s="75"/>
    </row>
    <row r="127" spans="2:65" x14ac:dyDescent="0.3">
      <c r="B127" s="28" t="s">
        <v>91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0</v>
      </c>
      <c r="J127" s="1">
        <v>0</v>
      </c>
      <c r="K127" s="1">
        <v>1</v>
      </c>
      <c r="L127" s="1">
        <v>0</v>
      </c>
      <c r="M127" s="1">
        <v>1</v>
      </c>
      <c r="N127" s="1">
        <v>0</v>
      </c>
      <c r="O127" s="1">
        <v>0</v>
      </c>
      <c r="P127" s="1">
        <v>1</v>
      </c>
      <c r="Q127" s="1">
        <v>0</v>
      </c>
      <c r="R127" s="1">
        <v>0</v>
      </c>
      <c r="S127" s="1">
        <v>0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1</v>
      </c>
      <c r="AH127" s="1">
        <v>1</v>
      </c>
      <c r="AI127" s="1">
        <v>1</v>
      </c>
      <c r="AJ127" s="1">
        <v>0</v>
      </c>
      <c r="AK127" s="1">
        <v>1</v>
      </c>
      <c r="AL127" s="1">
        <v>1</v>
      </c>
      <c r="AM127" s="1">
        <v>1</v>
      </c>
      <c r="AN127" s="1">
        <v>1</v>
      </c>
      <c r="AO127" s="1">
        <v>1</v>
      </c>
      <c r="AP127" s="1">
        <v>1</v>
      </c>
      <c r="AQ127" s="1">
        <v>1</v>
      </c>
      <c r="AR127" s="1">
        <v>1</v>
      </c>
      <c r="AS127" s="1">
        <v>1</v>
      </c>
      <c r="AT127" s="1">
        <v>1</v>
      </c>
      <c r="AU127" s="1">
        <v>1</v>
      </c>
      <c r="AV127" s="1">
        <v>0</v>
      </c>
      <c r="AW127" s="1">
        <v>0</v>
      </c>
      <c r="AX127" s="1">
        <v>0</v>
      </c>
      <c r="AY127" s="1">
        <v>1</v>
      </c>
      <c r="AZ127" s="1">
        <v>0</v>
      </c>
      <c r="BA127" s="1">
        <v>1</v>
      </c>
      <c r="BB127" s="1">
        <v>1</v>
      </c>
      <c r="BC127" s="1">
        <f t="shared" si="8"/>
        <v>32</v>
      </c>
      <c r="BD127" s="1">
        <v>14</v>
      </c>
      <c r="BE127" s="75" t="str">
        <f t="shared" si="9"/>
        <v>Tendencia negativo</v>
      </c>
      <c r="BF127" s="75"/>
      <c r="BG127" s="75"/>
      <c r="BH127" s="75"/>
      <c r="BI127" s="75"/>
      <c r="BJ127" s="75"/>
    </row>
    <row r="128" spans="2:65" x14ac:dyDescent="0.3">
      <c r="B128" s="28" t="s">
        <v>92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</v>
      </c>
      <c r="P128" s="1">
        <v>1</v>
      </c>
      <c r="Q128" s="1">
        <v>1</v>
      </c>
      <c r="R128" s="1">
        <v>0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  <c r="Z128" s="1">
        <v>0</v>
      </c>
      <c r="AA128" s="1">
        <v>1</v>
      </c>
      <c r="AB128" s="1">
        <v>0</v>
      </c>
      <c r="AC128" s="1">
        <v>0</v>
      </c>
      <c r="AD128" s="1">
        <v>1</v>
      </c>
      <c r="AE128" s="1">
        <v>1</v>
      </c>
      <c r="AF128" s="1">
        <v>1</v>
      </c>
      <c r="AG128" s="1">
        <v>0</v>
      </c>
      <c r="AH128" s="1">
        <v>1</v>
      </c>
      <c r="AI128" s="1">
        <v>1</v>
      </c>
      <c r="AJ128" s="1">
        <v>0</v>
      </c>
      <c r="AK128" s="1">
        <v>1</v>
      </c>
      <c r="AL128" s="1">
        <v>1</v>
      </c>
      <c r="AM128" s="1">
        <v>0</v>
      </c>
      <c r="AN128" s="1">
        <v>1</v>
      </c>
      <c r="AO128" s="1">
        <v>1</v>
      </c>
      <c r="AP128" s="1">
        <v>1</v>
      </c>
      <c r="AQ128" s="1">
        <v>1</v>
      </c>
      <c r="AR128" s="1">
        <v>0</v>
      </c>
      <c r="AS128" s="1">
        <v>1</v>
      </c>
      <c r="AT128" s="1">
        <v>1</v>
      </c>
      <c r="AU128" s="1">
        <v>1</v>
      </c>
      <c r="AV128" s="1">
        <v>0</v>
      </c>
      <c r="AW128" s="1">
        <v>1</v>
      </c>
      <c r="AX128" s="1">
        <v>1</v>
      </c>
      <c r="AY128" s="1">
        <v>1</v>
      </c>
      <c r="AZ128" s="1">
        <v>1</v>
      </c>
      <c r="BA128" s="1">
        <v>1</v>
      </c>
      <c r="BB128" s="1">
        <v>1</v>
      </c>
      <c r="BC128" s="1">
        <f t="shared" si="8"/>
        <v>36</v>
      </c>
      <c r="BD128" s="1">
        <v>14</v>
      </c>
      <c r="BE128" s="75" t="str">
        <f t="shared" ref="BE128:BE129" si="10">_xlfn.SWITCH(BC128,0,"Muy positivo",1,"Muy Positivo",2,"Muy positivo",3,"Muy positivo",4,"Muy positivo",5,"Muy positivo",6,"Muy positivo",7,"Muy positivo",8,"Muy positivo",9,"Positivo",10,"Positivo",11,"Positivo",13,"Positivo",14,"Positivo",15,"Positivo",16,"Positivo",17,"Positivo",18,"Tendencia positivo",19,"Tendencia positivo",20,"Tendencia positivo",21,"Tendencia positivo",22,"Tendencia positivo",23,"Tendencia positivo",24,"Tendencia positivo",25,"Tendencia positivo",26,"Tendencia positivo",27,"Tendencia positivo",28,"Tendencia negativo",29,"Tendencia negativo",30,"Tendencia negativo",31,"Tendencia negativo",32,"Tendencia negativo",33,"Tendencia negativo",34,"Tendencia negativo",35,"Tendencia negativo",36,"Negativo",37,"Negativo",38,"Negativo",39,"Negativo",40,"Negativo",41,"Negativo",42,"Negativo",43,"Negativo",44,"Muy negativo",45,"Muy negativo",46,"Muy negativo",47,"Muy negativo",48,"Muy negativo",49,"Muy negativo",50,"Muy negativo",51,"Muy negativo",52,"Muy negativo",53,"Muy negativo")</f>
        <v>Negativo</v>
      </c>
      <c r="BF128" s="75"/>
      <c r="BG128" s="75"/>
      <c r="BH128" s="75"/>
      <c r="BI128" s="75"/>
      <c r="BJ128" s="75"/>
    </row>
    <row r="129" spans="2:62" x14ac:dyDescent="0.3">
      <c r="B129" s="28" t="s">
        <v>93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0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  <c r="Z129" s="1">
        <v>1</v>
      </c>
      <c r="AA129" s="1">
        <v>1</v>
      </c>
      <c r="AB129" s="1">
        <v>1</v>
      </c>
      <c r="AC129" s="1">
        <v>0</v>
      </c>
      <c r="AD129" s="1">
        <v>1</v>
      </c>
      <c r="AE129" s="1">
        <v>1</v>
      </c>
      <c r="AF129" s="1">
        <v>1</v>
      </c>
      <c r="AG129" s="1">
        <v>1</v>
      </c>
      <c r="AH129" s="1">
        <v>1</v>
      </c>
      <c r="AI129" s="1">
        <v>1</v>
      </c>
      <c r="AJ129" s="1">
        <v>0</v>
      </c>
      <c r="AK129" s="1">
        <v>1</v>
      </c>
      <c r="AL129" s="1">
        <v>1</v>
      </c>
      <c r="AM129" s="1">
        <v>1</v>
      </c>
      <c r="AN129" s="1">
        <v>1</v>
      </c>
      <c r="AO129" s="1">
        <v>1</v>
      </c>
      <c r="AP129" s="1">
        <v>1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0</v>
      </c>
      <c r="AW129" s="1">
        <v>1</v>
      </c>
      <c r="AX129" s="1">
        <v>1</v>
      </c>
      <c r="AY129" s="1">
        <v>1</v>
      </c>
      <c r="AZ129" s="1">
        <v>1</v>
      </c>
      <c r="BA129" s="1">
        <v>0</v>
      </c>
      <c r="BB129" s="1">
        <v>0</v>
      </c>
      <c r="BC129" s="1">
        <f t="shared" si="8"/>
        <v>37</v>
      </c>
      <c r="BD129" s="1">
        <v>16</v>
      </c>
      <c r="BE129" s="75" t="str">
        <f t="shared" si="10"/>
        <v>Negativo</v>
      </c>
      <c r="BF129" s="75"/>
      <c r="BG129" s="75"/>
      <c r="BH129" s="75"/>
      <c r="BI129" s="75"/>
      <c r="BJ129" s="75"/>
    </row>
    <row r="130" spans="2:62" x14ac:dyDescent="0.3">
      <c r="B130" s="52" t="s">
        <v>9</v>
      </c>
      <c r="C130">
        <f>SUM(C103:C129)</f>
        <v>16</v>
      </c>
      <c r="D130">
        <f>SUM(D103:D129)</f>
        <v>14</v>
      </c>
      <c r="E130">
        <f t="shared" ref="E130:BC130" si="11">SUM(E103:E129)</f>
        <v>18</v>
      </c>
      <c r="F130">
        <f t="shared" si="11"/>
        <v>16</v>
      </c>
      <c r="G130">
        <f t="shared" si="11"/>
        <v>20</v>
      </c>
      <c r="H130">
        <f t="shared" si="11"/>
        <v>19</v>
      </c>
      <c r="I130">
        <f t="shared" si="11"/>
        <v>9</v>
      </c>
      <c r="J130">
        <f t="shared" si="11"/>
        <v>9</v>
      </c>
      <c r="K130">
        <f t="shared" si="11"/>
        <v>6</v>
      </c>
      <c r="L130">
        <f t="shared" si="11"/>
        <v>9</v>
      </c>
      <c r="M130">
        <f t="shared" si="11"/>
        <v>9</v>
      </c>
      <c r="N130">
        <f t="shared" si="11"/>
        <v>8</v>
      </c>
      <c r="O130">
        <f t="shared" si="11"/>
        <v>6</v>
      </c>
      <c r="P130">
        <f t="shared" si="11"/>
        <v>20</v>
      </c>
      <c r="Q130">
        <f t="shared" si="11"/>
        <v>16</v>
      </c>
      <c r="R130">
        <f t="shared" si="11"/>
        <v>11</v>
      </c>
      <c r="S130">
        <f t="shared" si="11"/>
        <v>11</v>
      </c>
      <c r="T130">
        <f t="shared" si="11"/>
        <v>21</v>
      </c>
      <c r="U130">
        <f t="shared" si="11"/>
        <v>13</v>
      </c>
      <c r="V130">
        <f t="shared" si="11"/>
        <v>18</v>
      </c>
      <c r="W130">
        <f t="shared" si="11"/>
        <v>18</v>
      </c>
      <c r="X130">
        <f t="shared" si="11"/>
        <v>22</v>
      </c>
      <c r="Y130">
        <f t="shared" si="11"/>
        <v>10</v>
      </c>
      <c r="Z130">
        <f t="shared" si="11"/>
        <v>15</v>
      </c>
      <c r="AA130">
        <f t="shared" si="11"/>
        <v>12</v>
      </c>
      <c r="AB130">
        <f t="shared" si="11"/>
        <v>17</v>
      </c>
      <c r="AC130">
        <f t="shared" si="11"/>
        <v>7</v>
      </c>
      <c r="AD130">
        <f t="shared" si="11"/>
        <v>13</v>
      </c>
      <c r="AE130">
        <f t="shared" si="11"/>
        <v>22</v>
      </c>
      <c r="AF130">
        <f t="shared" si="11"/>
        <v>9</v>
      </c>
      <c r="AG130">
        <f t="shared" si="11"/>
        <v>14</v>
      </c>
      <c r="AH130">
        <f t="shared" si="11"/>
        <v>17</v>
      </c>
      <c r="AI130">
        <f t="shared" si="11"/>
        <v>7</v>
      </c>
      <c r="AJ130">
        <f t="shared" si="11"/>
        <v>7</v>
      </c>
      <c r="AK130">
        <f t="shared" si="11"/>
        <v>20</v>
      </c>
      <c r="AL130">
        <f t="shared" si="11"/>
        <v>13</v>
      </c>
      <c r="AM130">
        <f t="shared" si="11"/>
        <v>11</v>
      </c>
      <c r="AN130">
        <f t="shared" si="11"/>
        <v>21</v>
      </c>
      <c r="AO130">
        <f t="shared" si="11"/>
        <v>12</v>
      </c>
      <c r="AP130">
        <f t="shared" si="11"/>
        <v>11</v>
      </c>
      <c r="AQ130">
        <f t="shared" si="11"/>
        <v>19</v>
      </c>
      <c r="AR130">
        <f t="shared" si="11"/>
        <v>12</v>
      </c>
      <c r="AS130">
        <f t="shared" si="11"/>
        <v>13</v>
      </c>
      <c r="AT130">
        <f t="shared" si="11"/>
        <v>17</v>
      </c>
      <c r="AU130">
        <f t="shared" si="11"/>
        <v>18</v>
      </c>
      <c r="AV130">
        <f t="shared" si="11"/>
        <v>8</v>
      </c>
      <c r="AW130">
        <f t="shared" si="11"/>
        <v>19</v>
      </c>
      <c r="AX130">
        <f t="shared" si="11"/>
        <v>20</v>
      </c>
      <c r="AY130">
        <f t="shared" si="11"/>
        <v>9</v>
      </c>
      <c r="AZ130">
        <f t="shared" si="11"/>
        <v>12</v>
      </c>
      <c r="BA130">
        <f t="shared" si="11"/>
        <v>12</v>
      </c>
      <c r="BB130">
        <f t="shared" si="11"/>
        <v>15</v>
      </c>
      <c r="BC130">
        <f t="shared" si="11"/>
        <v>721</v>
      </c>
    </row>
    <row r="132" spans="2:62" x14ac:dyDescent="0.3">
      <c r="C132" s="74"/>
      <c r="D132" s="74"/>
      <c r="E132" s="74"/>
      <c r="F132" s="74"/>
      <c r="G132" s="74"/>
      <c r="H132" s="74"/>
      <c r="I132" s="74"/>
      <c r="J132" s="74"/>
      <c r="K132" s="74"/>
      <c r="U132" s="74"/>
      <c r="V132" s="74"/>
      <c r="W132" s="74"/>
      <c r="X132" s="74"/>
      <c r="Y132" s="74"/>
      <c r="Z132" s="74"/>
      <c r="AA132" s="74"/>
      <c r="AB132" s="74"/>
      <c r="AC132" s="74"/>
    </row>
    <row r="133" spans="2:62" x14ac:dyDescent="0.3">
      <c r="C133" s="74"/>
      <c r="D133" s="74"/>
      <c r="E133" s="74"/>
      <c r="F133" s="74"/>
      <c r="G133" s="74"/>
      <c r="H133" s="74"/>
      <c r="I133" s="74"/>
      <c r="J133" s="74"/>
      <c r="K133" s="74"/>
      <c r="M133" s="40"/>
      <c r="U133" s="74"/>
      <c r="V133" s="74"/>
      <c r="W133" s="74"/>
      <c r="X133" s="74"/>
      <c r="Y133" s="74"/>
      <c r="Z133" s="74"/>
      <c r="AA133" s="74"/>
      <c r="AB133" s="74"/>
      <c r="AC133" s="74"/>
      <c r="AI133" s="40"/>
    </row>
    <row r="134" spans="2:62" x14ac:dyDescent="0.3">
      <c r="C134" s="74"/>
      <c r="D134" s="74"/>
      <c r="E134" s="74"/>
      <c r="F134" s="74"/>
      <c r="G134" s="74"/>
      <c r="H134" s="74"/>
      <c r="I134" s="74"/>
      <c r="J134" s="74"/>
      <c r="K134" s="74"/>
      <c r="M134" s="40"/>
      <c r="U134" s="74"/>
      <c r="V134" s="74"/>
      <c r="W134" s="74"/>
      <c r="X134" s="74"/>
      <c r="Y134" s="74"/>
      <c r="Z134" s="74"/>
      <c r="AA134" s="74"/>
      <c r="AB134" s="74"/>
      <c r="AC134" s="74"/>
      <c r="AI134" s="40"/>
    </row>
    <row r="135" spans="2:62" x14ac:dyDescent="0.3">
      <c r="C135" s="74"/>
      <c r="D135" s="74"/>
      <c r="E135" s="74"/>
      <c r="F135" s="74"/>
      <c r="G135" s="74"/>
      <c r="H135" s="74"/>
      <c r="I135" s="74"/>
      <c r="J135" s="74"/>
      <c r="K135" s="74"/>
      <c r="M135" s="40"/>
      <c r="U135" s="74"/>
      <c r="V135" s="74"/>
      <c r="W135" s="74"/>
      <c r="X135" s="74"/>
      <c r="Y135" s="74"/>
      <c r="Z135" s="74"/>
      <c r="AA135" s="74"/>
      <c r="AB135" s="74"/>
      <c r="AC135" s="74"/>
      <c r="AI135" s="40"/>
      <c r="AK135" s="71" t="s">
        <v>120</v>
      </c>
      <c r="AL135" s="72"/>
      <c r="AM135" s="1" t="s">
        <v>9</v>
      </c>
      <c r="AN135" s="1">
        <v>13</v>
      </c>
      <c r="AO135" s="1">
        <v>14</v>
      </c>
      <c r="AP135" s="1">
        <v>15</v>
      </c>
      <c r="AQ135" s="1">
        <v>16</v>
      </c>
      <c r="AR135" s="1" t="s">
        <v>9</v>
      </c>
      <c r="AS135" s="1" t="s">
        <v>54</v>
      </c>
    </row>
    <row r="136" spans="2:62" x14ac:dyDescent="0.3">
      <c r="C136" s="74"/>
      <c r="D136" s="74"/>
      <c r="E136" s="74"/>
      <c r="F136" s="74"/>
      <c r="G136" s="74"/>
      <c r="H136" s="74"/>
      <c r="I136" s="74"/>
      <c r="J136" s="74"/>
      <c r="K136" s="74"/>
      <c r="M136" s="40"/>
      <c r="U136" s="74"/>
      <c r="V136" s="74"/>
      <c r="W136" s="74"/>
      <c r="X136" s="74"/>
      <c r="Y136" s="74"/>
      <c r="Z136" s="74"/>
      <c r="AA136" s="74"/>
      <c r="AB136" s="74"/>
      <c r="AC136" s="74"/>
      <c r="AI136" s="40"/>
      <c r="AK136" s="71" t="s">
        <v>121</v>
      </c>
      <c r="AL136" s="72"/>
      <c r="AM136" s="1" t="s">
        <v>127</v>
      </c>
      <c r="AN136" s="1">
        <v>0</v>
      </c>
      <c r="AO136" s="1">
        <v>0</v>
      </c>
      <c r="AP136" s="1">
        <v>0</v>
      </c>
      <c r="AQ136" s="1">
        <v>0</v>
      </c>
      <c r="AR136" s="1">
        <f>SUM(AN136:AQ136)</f>
        <v>0</v>
      </c>
      <c r="AS136" s="6">
        <f>AR136/$AR$142</f>
        <v>0</v>
      </c>
    </row>
    <row r="137" spans="2:62" x14ac:dyDescent="0.3">
      <c r="C137" s="74"/>
      <c r="D137" s="74"/>
      <c r="E137" s="74"/>
      <c r="F137" s="74"/>
      <c r="G137" s="74"/>
      <c r="H137" s="74"/>
      <c r="I137" s="74"/>
      <c r="J137" s="74"/>
      <c r="K137" s="74"/>
      <c r="M137" s="40"/>
      <c r="U137" s="74"/>
      <c r="V137" s="74"/>
      <c r="W137" s="74"/>
      <c r="X137" s="74"/>
      <c r="Y137" s="74"/>
      <c r="Z137" s="74"/>
      <c r="AA137" s="74"/>
      <c r="AB137" s="74"/>
      <c r="AC137" s="74"/>
      <c r="AI137" s="40"/>
      <c r="AK137" s="71" t="s">
        <v>122</v>
      </c>
      <c r="AL137" s="72"/>
      <c r="AM137" s="1" t="s">
        <v>128</v>
      </c>
      <c r="AN137" s="1">
        <v>0</v>
      </c>
      <c r="AO137" s="1">
        <v>2</v>
      </c>
      <c r="AP137" s="1">
        <v>0</v>
      </c>
      <c r="AQ137" s="1">
        <v>1</v>
      </c>
      <c r="AR137" s="1">
        <f t="shared" ref="AR137:AR141" si="12">SUM(AN137:AQ137)</f>
        <v>3</v>
      </c>
      <c r="AS137" s="6">
        <f t="shared" ref="AS137:AS141" si="13">AR137/$AR$142</f>
        <v>0.1111111111111111</v>
      </c>
    </row>
    <row r="138" spans="2:62" x14ac:dyDescent="0.3">
      <c r="C138" s="74"/>
      <c r="D138" s="74"/>
      <c r="E138" s="74"/>
      <c r="F138" s="74"/>
      <c r="G138" s="74"/>
      <c r="H138" s="74"/>
      <c r="I138" s="74"/>
      <c r="J138" s="74"/>
      <c r="K138" s="74"/>
      <c r="M138" s="40"/>
      <c r="U138" s="74"/>
      <c r="V138" s="74"/>
      <c r="W138" s="74"/>
      <c r="X138" s="74"/>
      <c r="Y138" s="74"/>
      <c r="Z138" s="74"/>
      <c r="AA138" s="74"/>
      <c r="AB138" s="74"/>
      <c r="AC138" s="74"/>
      <c r="AI138" s="40"/>
      <c r="AK138" s="71" t="s">
        <v>123</v>
      </c>
      <c r="AL138" s="72"/>
      <c r="AM138" s="1" t="s">
        <v>129</v>
      </c>
      <c r="AN138" s="1">
        <v>1</v>
      </c>
      <c r="AO138" s="1">
        <v>5</v>
      </c>
      <c r="AP138" s="1">
        <v>1</v>
      </c>
      <c r="AQ138" s="1">
        <v>0</v>
      </c>
      <c r="AR138" s="1">
        <f t="shared" si="12"/>
        <v>7</v>
      </c>
      <c r="AS138" s="6">
        <f t="shared" si="13"/>
        <v>0.25925925925925924</v>
      </c>
    </row>
    <row r="139" spans="2:62" x14ac:dyDescent="0.3">
      <c r="C139" s="74"/>
      <c r="D139" s="74"/>
      <c r="E139" s="74"/>
      <c r="F139" s="74"/>
      <c r="G139" s="74"/>
      <c r="H139" s="74"/>
      <c r="I139" s="74"/>
      <c r="J139" s="74"/>
      <c r="K139" s="74"/>
      <c r="M139" s="40"/>
      <c r="U139" s="74"/>
      <c r="V139" s="74"/>
      <c r="W139" s="74"/>
      <c r="X139" s="74"/>
      <c r="Y139" s="74"/>
      <c r="Z139" s="74"/>
      <c r="AA139" s="74"/>
      <c r="AB139" s="74"/>
      <c r="AC139" s="74"/>
      <c r="AI139" s="40"/>
      <c r="AK139" s="71" t="s">
        <v>124</v>
      </c>
      <c r="AL139" s="72"/>
      <c r="AM139" s="1" t="s">
        <v>130</v>
      </c>
      <c r="AN139" s="1">
        <v>1</v>
      </c>
      <c r="AO139" s="1">
        <v>12</v>
      </c>
      <c r="AP139" s="1">
        <v>2</v>
      </c>
      <c r="AQ139" s="1">
        <v>1</v>
      </c>
      <c r="AR139" s="1">
        <f t="shared" si="12"/>
        <v>16</v>
      </c>
      <c r="AS139" s="6">
        <f t="shared" si="13"/>
        <v>0.59259259259259256</v>
      </c>
    </row>
    <row r="140" spans="2:62" x14ac:dyDescent="0.3">
      <c r="M140" s="41"/>
      <c r="AI140" s="41"/>
      <c r="AK140" s="71" t="s">
        <v>125</v>
      </c>
      <c r="AL140" s="72"/>
      <c r="AM140" s="67" t="s">
        <v>131</v>
      </c>
      <c r="AN140" s="1">
        <v>1</v>
      </c>
      <c r="AO140" s="1">
        <v>0</v>
      </c>
      <c r="AP140" s="1">
        <v>0</v>
      </c>
      <c r="AQ140" s="1">
        <v>0</v>
      </c>
      <c r="AR140" s="1">
        <f t="shared" si="12"/>
        <v>1</v>
      </c>
      <c r="AS140" s="6">
        <f t="shared" si="13"/>
        <v>3.7037037037037035E-2</v>
      </c>
    </row>
    <row r="141" spans="2:62" x14ac:dyDescent="0.3">
      <c r="AD141" s="40"/>
      <c r="AE141" s="40"/>
      <c r="AF141" s="40"/>
      <c r="AG141" s="40"/>
      <c r="AI141" s="41"/>
      <c r="AK141" s="71" t="s">
        <v>126</v>
      </c>
      <c r="AL141" s="72"/>
      <c r="AM141" s="1" t="s">
        <v>132</v>
      </c>
      <c r="AN141" s="1">
        <v>0</v>
      </c>
      <c r="AO141" s="1">
        <v>0</v>
      </c>
      <c r="AP141" s="1">
        <v>0</v>
      </c>
      <c r="AQ141" s="1">
        <v>0</v>
      </c>
      <c r="AR141" s="1">
        <f t="shared" si="12"/>
        <v>0</v>
      </c>
      <c r="AS141" s="6">
        <f t="shared" si="13"/>
        <v>0</v>
      </c>
    </row>
    <row r="142" spans="2:62" x14ac:dyDescent="0.3">
      <c r="AN142" s="1">
        <f>SUM(AN136:AN141)</f>
        <v>3</v>
      </c>
      <c r="AO142" s="1">
        <f t="shared" ref="AO142:AQ142" si="14">SUM(AO136:AO141)</f>
        <v>19</v>
      </c>
      <c r="AP142" s="1">
        <f t="shared" si="14"/>
        <v>3</v>
      </c>
      <c r="AQ142" s="1">
        <f t="shared" si="14"/>
        <v>2</v>
      </c>
      <c r="AR142" s="70">
        <f>SUM(AR136:AR141)</f>
        <v>27</v>
      </c>
      <c r="AS142" s="7">
        <f>SUM(AS136:AS141)</f>
        <v>1</v>
      </c>
      <c r="BB142" s="71" t="s">
        <v>120</v>
      </c>
      <c r="BC142" s="72"/>
      <c r="BD142" s="1" t="s">
        <v>9</v>
      </c>
      <c r="BE142" s="68" t="s">
        <v>133</v>
      </c>
      <c r="BF142" s="1" t="s">
        <v>53</v>
      </c>
      <c r="BG142" s="1" t="s">
        <v>54</v>
      </c>
    </row>
    <row r="143" spans="2:62" x14ac:dyDescent="0.3">
      <c r="AN143" s="6">
        <f>AN142/$AR$142</f>
        <v>0.1111111111111111</v>
      </c>
      <c r="AO143" s="6">
        <f t="shared" ref="AO143:AQ143" si="15">AO142/$AR$142</f>
        <v>0.70370370370370372</v>
      </c>
      <c r="AP143" s="6">
        <f t="shared" si="15"/>
        <v>0.1111111111111111</v>
      </c>
      <c r="AQ143" s="6">
        <f t="shared" si="15"/>
        <v>7.407407407407407E-2</v>
      </c>
      <c r="BB143" s="71" t="s">
        <v>121</v>
      </c>
      <c r="BC143" s="72"/>
      <c r="BD143" s="1" t="s">
        <v>127</v>
      </c>
      <c r="BE143" s="69" t="s">
        <v>134</v>
      </c>
      <c r="BF143" s="1">
        <f>COUNTIF(BE103:BJ129,"Muy negativo")</f>
        <v>0</v>
      </c>
      <c r="BG143" s="6">
        <f>BF143/$BF$149</f>
        <v>0</v>
      </c>
    </row>
    <row r="144" spans="2:62" x14ac:dyDescent="0.3">
      <c r="BB144" s="71" t="s">
        <v>122</v>
      </c>
      <c r="BC144" s="72"/>
      <c r="BD144" s="1" t="s">
        <v>128</v>
      </c>
      <c r="BE144" s="69" t="s">
        <v>135</v>
      </c>
      <c r="BF144" s="1">
        <f>COUNTIF(BE103:BJ129,"Negativo")</f>
        <v>3</v>
      </c>
      <c r="BG144" s="6">
        <f t="shared" ref="BG144:BG148" si="16">BF144/$BF$149</f>
        <v>0.1111111111111111</v>
      </c>
    </row>
    <row r="145" spans="38:59" x14ac:dyDescent="0.3">
      <c r="BB145" s="71" t="s">
        <v>123</v>
      </c>
      <c r="BC145" s="72"/>
      <c r="BD145" s="1" t="s">
        <v>129</v>
      </c>
      <c r="BE145" s="69" t="s">
        <v>136</v>
      </c>
      <c r="BF145" s="1">
        <f>COUNTIF(BE103:BJ129,"Tendencia negativo")</f>
        <v>7</v>
      </c>
      <c r="BG145" s="6">
        <f t="shared" si="16"/>
        <v>0.25925925925925924</v>
      </c>
    </row>
    <row r="146" spans="38:59" x14ac:dyDescent="0.3">
      <c r="AL146" s="1" t="s">
        <v>3</v>
      </c>
      <c r="AM146" s="71" t="s">
        <v>140</v>
      </c>
      <c r="AN146" s="73"/>
      <c r="AO146" s="72"/>
      <c r="BB146" s="71" t="s">
        <v>124</v>
      </c>
      <c r="BC146" s="72"/>
      <c r="BD146" s="1" t="s">
        <v>130</v>
      </c>
      <c r="BE146" s="69" t="s">
        <v>137</v>
      </c>
      <c r="BF146" s="1">
        <f>COUNTIF(BE103:BJ129,"Tendencia positivo")</f>
        <v>16</v>
      </c>
      <c r="BG146" s="6">
        <f t="shared" si="16"/>
        <v>0.59259259259259256</v>
      </c>
    </row>
    <row r="147" spans="38:59" x14ac:dyDescent="0.3">
      <c r="AL147" s="1">
        <v>13</v>
      </c>
      <c r="AM147" s="71" t="s">
        <v>142</v>
      </c>
      <c r="AN147" s="73"/>
      <c r="AO147" s="72"/>
      <c r="BB147" s="71" t="s">
        <v>125</v>
      </c>
      <c r="BC147" s="72"/>
      <c r="BD147" s="67" t="s">
        <v>131</v>
      </c>
      <c r="BE147" s="69" t="s">
        <v>138</v>
      </c>
      <c r="BF147" s="1">
        <f>COUNTIF(BE103:BJ129,"Positivo")</f>
        <v>1</v>
      </c>
      <c r="BG147" s="6">
        <f t="shared" si="16"/>
        <v>3.7037037037037035E-2</v>
      </c>
    </row>
    <row r="148" spans="38:59" x14ac:dyDescent="0.3">
      <c r="AL148" s="1">
        <v>14</v>
      </c>
      <c r="AM148" s="71" t="s">
        <v>124</v>
      </c>
      <c r="AN148" s="73"/>
      <c r="AO148" s="72"/>
      <c r="BB148" s="71" t="s">
        <v>126</v>
      </c>
      <c r="BC148" s="72"/>
      <c r="BD148" s="1" t="s">
        <v>132</v>
      </c>
      <c r="BE148" s="69" t="s">
        <v>139</v>
      </c>
      <c r="BF148" s="1">
        <f>COUNTIF(BE103:BJ129,"Muy positivo")</f>
        <v>0</v>
      </c>
      <c r="BG148" s="6">
        <f t="shared" si="16"/>
        <v>0</v>
      </c>
    </row>
    <row r="149" spans="38:59" x14ac:dyDescent="0.3">
      <c r="AL149" s="1">
        <v>15</v>
      </c>
      <c r="AM149" s="71" t="s">
        <v>124</v>
      </c>
      <c r="AN149" s="73"/>
      <c r="AO149" s="72"/>
      <c r="BF149" s="1">
        <f>SUM(BF143:BF148)</f>
        <v>27</v>
      </c>
      <c r="BG149" s="7">
        <f>SUM(BG143:BG148)</f>
        <v>1</v>
      </c>
    </row>
    <row r="150" spans="38:59" x14ac:dyDescent="0.3">
      <c r="AL150" s="1">
        <v>16</v>
      </c>
      <c r="AM150" s="71" t="s">
        <v>143</v>
      </c>
      <c r="AN150" s="73"/>
      <c r="AO150" s="72"/>
    </row>
  </sheetData>
  <mergeCells count="71">
    <mergeCell ref="BP107:BX107"/>
    <mergeCell ref="BP108:BX108"/>
    <mergeCell ref="BP109:BX109"/>
    <mergeCell ref="BP102:BX102"/>
    <mergeCell ref="BP103:BX103"/>
    <mergeCell ref="BP104:BX104"/>
    <mergeCell ref="BP105:BX105"/>
    <mergeCell ref="BP106:BX106"/>
    <mergeCell ref="BE114:BJ114"/>
    <mergeCell ref="BE104:BJ104"/>
    <mergeCell ref="BE105:BJ105"/>
    <mergeCell ref="BE103:BJ103"/>
    <mergeCell ref="BE106:BJ106"/>
    <mergeCell ref="BE107:BJ107"/>
    <mergeCell ref="BE108:BJ108"/>
    <mergeCell ref="BE109:BJ109"/>
    <mergeCell ref="BE110:BJ110"/>
    <mergeCell ref="BE111:BJ111"/>
    <mergeCell ref="BE112:BJ112"/>
    <mergeCell ref="BE113:BJ113"/>
    <mergeCell ref="BE127:BJ127"/>
    <mergeCell ref="BE128:BJ128"/>
    <mergeCell ref="BE129:BJ129"/>
    <mergeCell ref="BE102:BJ102"/>
    <mergeCell ref="BE121:BJ121"/>
    <mergeCell ref="BE122:BJ122"/>
    <mergeCell ref="BE123:BJ123"/>
    <mergeCell ref="BE124:BJ124"/>
    <mergeCell ref="BE125:BJ125"/>
    <mergeCell ref="BE126:BJ126"/>
    <mergeCell ref="BE115:BJ115"/>
    <mergeCell ref="BE116:BJ116"/>
    <mergeCell ref="BE117:BJ117"/>
    <mergeCell ref="BE118:BJ118"/>
    <mergeCell ref="BE119:BJ119"/>
    <mergeCell ref="BE120:BJ120"/>
    <mergeCell ref="C138:K138"/>
    <mergeCell ref="C139:K139"/>
    <mergeCell ref="C132:K132"/>
    <mergeCell ref="C133:K133"/>
    <mergeCell ref="C134:K134"/>
    <mergeCell ref="C135:K135"/>
    <mergeCell ref="C136:K136"/>
    <mergeCell ref="C137:K137"/>
    <mergeCell ref="U132:AC132"/>
    <mergeCell ref="U133:AC133"/>
    <mergeCell ref="U134:AC134"/>
    <mergeCell ref="U135:AC135"/>
    <mergeCell ref="U136:AC136"/>
    <mergeCell ref="AK140:AL140"/>
    <mergeCell ref="AK141:AL141"/>
    <mergeCell ref="U137:AC137"/>
    <mergeCell ref="U138:AC138"/>
    <mergeCell ref="U139:AC139"/>
    <mergeCell ref="AK135:AL135"/>
    <mergeCell ref="AK136:AL136"/>
    <mergeCell ref="AK137:AL137"/>
    <mergeCell ref="AK138:AL138"/>
    <mergeCell ref="AK139:AL139"/>
    <mergeCell ref="BB142:BC142"/>
    <mergeCell ref="BB143:BC143"/>
    <mergeCell ref="BB144:BC144"/>
    <mergeCell ref="BB145:BC145"/>
    <mergeCell ref="AM146:AO146"/>
    <mergeCell ref="BB146:BC146"/>
    <mergeCell ref="BB147:BC147"/>
    <mergeCell ref="AM148:AO148"/>
    <mergeCell ref="BB148:BC148"/>
    <mergeCell ref="AM149:AO149"/>
    <mergeCell ref="AM150:AO150"/>
    <mergeCell ref="AM147:AO147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7CA0-63D7-438E-840E-CCA07A7F5334}">
  <dimension ref="A1:BJ154"/>
  <sheetViews>
    <sheetView topLeftCell="AI85" zoomScale="70" zoomScaleNormal="70" workbookViewId="0">
      <selection activeCell="AM160" sqref="AM160"/>
    </sheetView>
  </sheetViews>
  <sheetFormatPr defaultColWidth="9.109375" defaultRowHeight="14.4" x14ac:dyDescent="0.3"/>
  <cols>
    <col min="3" max="3" width="10" bestFit="1" customWidth="1"/>
    <col min="4" max="5" width="9" bestFit="1" customWidth="1"/>
    <col min="8" max="8" width="15" customWidth="1"/>
    <col min="9" max="9" width="13.33203125" customWidth="1"/>
    <col min="13" max="13" width="12.109375" customWidth="1"/>
    <col min="17" max="17" width="11" bestFit="1" customWidth="1"/>
    <col min="18" max="18" width="10" bestFit="1" customWidth="1"/>
    <col min="19" max="19" width="9.109375" bestFit="1" customWidth="1"/>
    <col min="20" max="20" width="13.33203125" customWidth="1"/>
    <col min="21" max="21" width="12" customWidth="1"/>
    <col min="35" max="35" width="12.109375" customWidth="1"/>
    <col min="57" max="57" width="14" customWidth="1"/>
    <col min="60" max="60" width="16.88671875" customWidth="1"/>
  </cols>
  <sheetData>
    <row r="1" spans="1:23" x14ac:dyDescent="0.3">
      <c r="A1" t="s">
        <v>33</v>
      </c>
      <c r="C1" t="s">
        <v>33</v>
      </c>
    </row>
    <row r="2" spans="1:23" x14ac:dyDescent="0.3">
      <c r="A2" s="18" t="s">
        <v>32</v>
      </c>
      <c r="B2" s="18" t="s">
        <v>111</v>
      </c>
      <c r="C2" s="18" t="s">
        <v>112</v>
      </c>
      <c r="D2" s="1" t="s">
        <v>24</v>
      </c>
      <c r="E2" s="1" t="s">
        <v>9</v>
      </c>
      <c r="F2" s="1" t="s">
        <v>110</v>
      </c>
      <c r="G2" s="1" t="s">
        <v>45</v>
      </c>
      <c r="H2" s="1" t="s">
        <v>40</v>
      </c>
      <c r="I2" s="1" t="s">
        <v>41</v>
      </c>
      <c r="J2" s="1"/>
      <c r="K2" s="1"/>
      <c r="S2" s="16"/>
      <c r="T2" s="16"/>
    </row>
    <row r="3" spans="1:23" x14ac:dyDescent="0.3">
      <c r="A3" s="19">
        <v>1</v>
      </c>
      <c r="B3" s="1">
        <f>C130</f>
        <v>15</v>
      </c>
      <c r="C3" s="1">
        <v>0</v>
      </c>
      <c r="D3" s="1" t="s">
        <v>113</v>
      </c>
      <c r="E3" s="1">
        <f>SUM(B3:C3)</f>
        <v>15</v>
      </c>
      <c r="F3" s="1">
        <f>E3</f>
        <v>15</v>
      </c>
      <c r="G3" s="1">
        <f>F3</f>
        <v>15</v>
      </c>
      <c r="H3" s="29">
        <f>(F3/$F$55)</f>
        <v>1.9633507853403141E-2</v>
      </c>
      <c r="I3" s="20">
        <f>H3</f>
        <v>1.9633507853403141E-2</v>
      </c>
      <c r="J3" s="21"/>
      <c r="K3" s="22"/>
      <c r="U3" s="45"/>
      <c r="V3" s="41"/>
      <c r="W3" s="42"/>
    </row>
    <row r="4" spans="1:23" x14ac:dyDescent="0.3">
      <c r="A4" s="19">
        <v>2</v>
      </c>
      <c r="B4" s="1">
        <f>D130</f>
        <v>14</v>
      </c>
      <c r="C4" s="1">
        <v>0</v>
      </c>
      <c r="D4" s="1" t="s">
        <v>113</v>
      </c>
      <c r="E4" s="1">
        <f t="shared" ref="E4:E54" si="0">SUM(B4:C4)</f>
        <v>14</v>
      </c>
      <c r="F4" s="1">
        <f t="shared" ref="F4:F54" si="1">E4</f>
        <v>14</v>
      </c>
      <c r="G4" s="1">
        <f>G3+F4</f>
        <v>29</v>
      </c>
      <c r="H4" s="29">
        <f t="shared" ref="H4:H54" si="2">(F4/$F$55)</f>
        <v>1.832460732984293E-2</v>
      </c>
      <c r="I4" s="20">
        <f>I3+H4</f>
        <v>3.7958115183246072E-2</v>
      </c>
      <c r="J4" s="21"/>
      <c r="K4" s="22"/>
      <c r="U4" s="45"/>
      <c r="V4" s="41"/>
      <c r="W4" s="42"/>
    </row>
    <row r="5" spans="1:23" x14ac:dyDescent="0.3">
      <c r="A5" s="19">
        <v>3</v>
      </c>
      <c r="B5" s="1">
        <f>E130</f>
        <v>19</v>
      </c>
      <c r="C5" s="1">
        <v>0</v>
      </c>
      <c r="D5" s="1" t="s">
        <v>113</v>
      </c>
      <c r="E5" s="1">
        <f t="shared" si="0"/>
        <v>19</v>
      </c>
      <c r="F5" s="1">
        <f t="shared" si="1"/>
        <v>19</v>
      </c>
      <c r="G5" s="1">
        <f>G4+F5</f>
        <v>48</v>
      </c>
      <c r="H5" s="29">
        <f t="shared" si="2"/>
        <v>2.4869109947643978E-2</v>
      </c>
      <c r="I5" s="20">
        <f t="shared" ref="I5:I54" si="3">I4+H5</f>
        <v>6.2827225130890049E-2</v>
      </c>
      <c r="J5" s="21"/>
      <c r="K5" s="22"/>
      <c r="U5" s="45"/>
      <c r="V5" s="41"/>
      <c r="W5" s="42"/>
    </row>
    <row r="6" spans="1:23" x14ac:dyDescent="0.3">
      <c r="A6" s="19">
        <v>4</v>
      </c>
      <c r="B6" s="1">
        <f>F130</f>
        <v>17</v>
      </c>
      <c r="C6" s="1">
        <v>0</v>
      </c>
      <c r="D6" s="1" t="s">
        <v>113</v>
      </c>
      <c r="E6" s="1">
        <f t="shared" si="0"/>
        <v>17</v>
      </c>
      <c r="F6" s="1">
        <f t="shared" si="1"/>
        <v>17</v>
      </c>
      <c r="G6" s="1">
        <f>G5+F6</f>
        <v>65</v>
      </c>
      <c r="H6" s="29">
        <f t="shared" si="2"/>
        <v>2.2251308900523559E-2</v>
      </c>
      <c r="I6" s="20">
        <f t="shared" si="3"/>
        <v>8.5078534031413605E-2</v>
      </c>
      <c r="J6" s="21"/>
      <c r="K6" s="22"/>
      <c r="U6" s="45"/>
      <c r="V6" s="41"/>
      <c r="W6" s="42"/>
    </row>
    <row r="7" spans="1:23" x14ac:dyDescent="0.3">
      <c r="A7" s="19">
        <v>5</v>
      </c>
      <c r="B7" s="1">
        <f>G130</f>
        <v>24</v>
      </c>
      <c r="C7" s="1">
        <v>0</v>
      </c>
      <c r="D7" s="1" t="s">
        <v>113</v>
      </c>
      <c r="E7" s="1">
        <f t="shared" si="0"/>
        <v>24</v>
      </c>
      <c r="F7" s="1">
        <f t="shared" si="1"/>
        <v>24</v>
      </c>
      <c r="G7" s="1">
        <f>G6+F7</f>
        <v>89</v>
      </c>
      <c r="H7" s="29">
        <f t="shared" si="2"/>
        <v>3.1413612565445025E-2</v>
      </c>
      <c r="I7" s="20">
        <f t="shared" si="3"/>
        <v>0.11649214659685864</v>
      </c>
      <c r="J7" s="21"/>
      <c r="K7" s="22"/>
      <c r="U7" s="45"/>
      <c r="V7" s="41"/>
      <c r="W7" s="42"/>
    </row>
    <row r="8" spans="1:23" x14ac:dyDescent="0.3">
      <c r="A8" s="19">
        <v>6</v>
      </c>
      <c r="B8" s="1">
        <f>H130</f>
        <v>18</v>
      </c>
      <c r="C8" s="1">
        <v>0</v>
      </c>
      <c r="D8" s="1" t="s">
        <v>113</v>
      </c>
      <c r="E8" s="1">
        <f t="shared" si="0"/>
        <v>18</v>
      </c>
      <c r="F8" s="1">
        <f t="shared" si="1"/>
        <v>18</v>
      </c>
      <c r="G8" s="1">
        <f t="shared" ref="G8:G54" si="4">G7+F8</f>
        <v>107</v>
      </c>
      <c r="H8" s="29">
        <f t="shared" si="2"/>
        <v>2.356020942408377E-2</v>
      </c>
      <c r="I8" s="20">
        <f t="shared" si="3"/>
        <v>0.1400523560209424</v>
      </c>
      <c r="J8" s="21"/>
      <c r="K8" s="22"/>
      <c r="U8" s="45"/>
      <c r="V8" s="41"/>
      <c r="W8" s="42"/>
    </row>
    <row r="9" spans="1:23" x14ac:dyDescent="0.3">
      <c r="A9" s="19">
        <v>7</v>
      </c>
      <c r="B9" s="1">
        <v>0</v>
      </c>
      <c r="C9" s="1">
        <f>I130</f>
        <v>7</v>
      </c>
      <c r="D9" s="1" t="s">
        <v>114</v>
      </c>
      <c r="E9" s="1">
        <f t="shared" si="0"/>
        <v>7</v>
      </c>
      <c r="F9" s="1">
        <f t="shared" si="1"/>
        <v>7</v>
      </c>
      <c r="G9" s="1">
        <f t="shared" si="4"/>
        <v>114</v>
      </c>
      <c r="H9" s="29">
        <f t="shared" si="2"/>
        <v>9.1623036649214652E-3</v>
      </c>
      <c r="I9" s="20">
        <f t="shared" si="3"/>
        <v>0.14921465968586387</v>
      </c>
      <c r="J9" s="21"/>
      <c r="K9" s="22"/>
      <c r="U9" s="45"/>
      <c r="V9" s="41"/>
      <c r="W9" s="42"/>
    </row>
    <row r="10" spans="1:23" x14ac:dyDescent="0.3">
      <c r="A10" s="19">
        <v>8</v>
      </c>
      <c r="B10" s="1">
        <v>0</v>
      </c>
      <c r="C10" s="1">
        <f>J130</f>
        <v>9</v>
      </c>
      <c r="D10" s="1" t="s">
        <v>114</v>
      </c>
      <c r="E10" s="1">
        <f t="shared" si="0"/>
        <v>9</v>
      </c>
      <c r="F10" s="1">
        <f t="shared" si="1"/>
        <v>9</v>
      </c>
      <c r="G10" s="1">
        <f t="shared" si="4"/>
        <v>123</v>
      </c>
      <c r="H10" s="29">
        <f t="shared" si="2"/>
        <v>1.1780104712041885E-2</v>
      </c>
      <c r="I10" s="20">
        <f t="shared" si="3"/>
        <v>0.16099476439790575</v>
      </c>
      <c r="J10" s="21"/>
      <c r="K10" s="22"/>
      <c r="U10" s="45"/>
      <c r="V10" s="41"/>
      <c r="W10" s="42"/>
    </row>
    <row r="11" spans="1:23" x14ac:dyDescent="0.3">
      <c r="A11" s="19">
        <v>9</v>
      </c>
      <c r="B11" s="1">
        <f>K130</f>
        <v>6</v>
      </c>
      <c r="C11" s="1">
        <v>0</v>
      </c>
      <c r="D11" s="1" t="s">
        <v>113</v>
      </c>
      <c r="E11" s="1">
        <f t="shared" si="0"/>
        <v>6</v>
      </c>
      <c r="F11" s="1">
        <f t="shared" si="1"/>
        <v>6</v>
      </c>
      <c r="G11" s="1">
        <f t="shared" si="4"/>
        <v>129</v>
      </c>
      <c r="H11" s="29">
        <f t="shared" si="2"/>
        <v>7.8534031413612562E-3</v>
      </c>
      <c r="I11" s="20">
        <f t="shared" si="3"/>
        <v>0.16884816753926701</v>
      </c>
      <c r="J11" s="21"/>
      <c r="K11" s="22"/>
      <c r="U11" s="45"/>
      <c r="V11" s="41"/>
      <c r="W11" s="42"/>
    </row>
    <row r="12" spans="1:23" x14ac:dyDescent="0.3">
      <c r="A12" s="19">
        <v>10</v>
      </c>
      <c r="B12" s="1">
        <v>0</v>
      </c>
      <c r="C12" s="1">
        <f>L130</f>
        <v>10</v>
      </c>
      <c r="D12" s="1" t="s">
        <v>114</v>
      </c>
      <c r="E12" s="1">
        <f t="shared" si="0"/>
        <v>10</v>
      </c>
      <c r="F12" s="1">
        <f t="shared" si="1"/>
        <v>10</v>
      </c>
      <c r="G12" s="1">
        <f t="shared" si="4"/>
        <v>139</v>
      </c>
      <c r="H12" s="29">
        <f t="shared" si="2"/>
        <v>1.3089005235602094E-2</v>
      </c>
      <c r="I12" s="20">
        <f t="shared" si="3"/>
        <v>0.18193717277486909</v>
      </c>
      <c r="J12" s="21"/>
      <c r="K12" s="22"/>
      <c r="U12" s="45"/>
      <c r="V12" s="41"/>
      <c r="W12" s="42"/>
    </row>
    <row r="13" spans="1:23" x14ac:dyDescent="0.3">
      <c r="A13" s="19">
        <v>11</v>
      </c>
      <c r="B13" s="1">
        <f>M130</f>
        <v>15</v>
      </c>
      <c r="C13" s="1">
        <v>0</v>
      </c>
      <c r="D13" s="1" t="s">
        <v>113</v>
      </c>
      <c r="E13" s="1">
        <f t="shared" si="0"/>
        <v>15</v>
      </c>
      <c r="F13" s="1">
        <f t="shared" si="1"/>
        <v>15</v>
      </c>
      <c r="G13" s="1">
        <f t="shared" si="4"/>
        <v>154</v>
      </c>
      <c r="H13" s="29">
        <f t="shared" si="2"/>
        <v>1.9633507853403141E-2</v>
      </c>
      <c r="I13" s="20">
        <f t="shared" si="3"/>
        <v>0.20157068062827224</v>
      </c>
      <c r="J13" s="21"/>
      <c r="K13" s="22"/>
      <c r="U13" s="45"/>
      <c r="V13" s="41"/>
      <c r="W13" s="42"/>
    </row>
    <row r="14" spans="1:23" x14ac:dyDescent="0.3">
      <c r="A14" s="19">
        <v>12</v>
      </c>
      <c r="B14" s="1">
        <v>0</v>
      </c>
      <c r="C14" s="1">
        <f>N130</f>
        <v>10</v>
      </c>
      <c r="D14" s="1" t="s">
        <v>114</v>
      </c>
      <c r="E14" s="1">
        <f t="shared" si="0"/>
        <v>10</v>
      </c>
      <c r="F14" s="1">
        <f t="shared" si="1"/>
        <v>10</v>
      </c>
      <c r="G14" s="1">
        <f t="shared" si="4"/>
        <v>164</v>
      </c>
      <c r="H14" s="29">
        <f t="shared" si="2"/>
        <v>1.3089005235602094E-2</v>
      </c>
      <c r="I14" s="20">
        <f t="shared" si="3"/>
        <v>0.21465968586387435</v>
      </c>
      <c r="J14" s="21"/>
      <c r="K14" s="22"/>
      <c r="U14" s="45"/>
      <c r="V14" s="41"/>
      <c r="W14" s="42"/>
    </row>
    <row r="15" spans="1:23" x14ac:dyDescent="0.3">
      <c r="A15" s="19">
        <v>13</v>
      </c>
      <c r="B15" s="1">
        <v>0</v>
      </c>
      <c r="C15" s="1">
        <f>O130</f>
        <v>10</v>
      </c>
      <c r="D15" s="1" t="s">
        <v>114</v>
      </c>
      <c r="E15" s="1">
        <f t="shared" si="0"/>
        <v>10</v>
      </c>
      <c r="F15" s="1">
        <f t="shared" si="1"/>
        <v>10</v>
      </c>
      <c r="G15" s="1">
        <f t="shared" si="4"/>
        <v>174</v>
      </c>
      <c r="H15" s="29">
        <f t="shared" si="2"/>
        <v>1.3089005235602094E-2</v>
      </c>
      <c r="I15" s="20">
        <f t="shared" si="3"/>
        <v>0.22774869109947643</v>
      </c>
      <c r="J15" s="21"/>
      <c r="K15" s="22"/>
      <c r="U15" s="45"/>
      <c r="V15" s="41"/>
      <c r="W15" s="42"/>
    </row>
    <row r="16" spans="1:23" x14ac:dyDescent="0.3">
      <c r="A16" s="19">
        <v>14</v>
      </c>
      <c r="B16" s="1">
        <f>P130</f>
        <v>18</v>
      </c>
      <c r="C16" s="1">
        <v>0</v>
      </c>
      <c r="D16" s="1" t="s">
        <v>113</v>
      </c>
      <c r="E16" s="1">
        <f t="shared" si="0"/>
        <v>18</v>
      </c>
      <c r="F16" s="1">
        <f t="shared" si="1"/>
        <v>18</v>
      </c>
      <c r="G16" s="1">
        <f t="shared" si="4"/>
        <v>192</v>
      </c>
      <c r="H16" s="29">
        <f t="shared" si="2"/>
        <v>2.356020942408377E-2</v>
      </c>
      <c r="I16" s="20">
        <f t="shared" si="3"/>
        <v>0.2513089005235602</v>
      </c>
      <c r="J16" s="21"/>
      <c r="K16" s="22"/>
      <c r="U16" s="45"/>
      <c r="V16" s="41"/>
      <c r="W16" s="42"/>
    </row>
    <row r="17" spans="1:23" x14ac:dyDescent="0.3">
      <c r="A17" s="19">
        <v>15</v>
      </c>
      <c r="B17" s="1">
        <v>0</v>
      </c>
      <c r="C17" s="1">
        <f>Q130</f>
        <v>18</v>
      </c>
      <c r="D17" s="1" t="s">
        <v>114</v>
      </c>
      <c r="E17" s="1">
        <f t="shared" si="0"/>
        <v>18</v>
      </c>
      <c r="F17" s="1">
        <f t="shared" si="1"/>
        <v>18</v>
      </c>
      <c r="G17" s="1">
        <f t="shared" si="4"/>
        <v>210</v>
      </c>
      <c r="H17" s="29">
        <f t="shared" si="2"/>
        <v>2.356020942408377E-2</v>
      </c>
      <c r="I17" s="20">
        <f t="shared" si="3"/>
        <v>0.27486910994764396</v>
      </c>
      <c r="J17" s="21"/>
      <c r="K17" s="22"/>
      <c r="U17" s="45"/>
      <c r="V17" s="41"/>
      <c r="W17" s="42"/>
    </row>
    <row r="18" spans="1:23" x14ac:dyDescent="0.3">
      <c r="A18" s="19">
        <v>16</v>
      </c>
      <c r="B18" s="1">
        <v>0</v>
      </c>
      <c r="C18" s="1">
        <f>R130</f>
        <v>12</v>
      </c>
      <c r="D18" s="1" t="s">
        <v>114</v>
      </c>
      <c r="E18" s="1">
        <f t="shared" si="0"/>
        <v>12</v>
      </c>
      <c r="F18" s="1">
        <f t="shared" si="1"/>
        <v>12</v>
      </c>
      <c r="G18" s="1">
        <f t="shared" si="4"/>
        <v>222</v>
      </c>
      <c r="H18" s="29">
        <f t="shared" si="2"/>
        <v>1.5706806282722512E-2</v>
      </c>
      <c r="I18" s="20">
        <f t="shared" si="3"/>
        <v>0.29057591623036649</v>
      </c>
      <c r="J18" s="21"/>
      <c r="K18" s="22"/>
      <c r="U18" s="45"/>
      <c r="V18" s="41"/>
      <c r="W18" s="42"/>
    </row>
    <row r="19" spans="1:23" x14ac:dyDescent="0.3">
      <c r="A19" s="19">
        <v>17</v>
      </c>
      <c r="B19" s="1">
        <v>0</v>
      </c>
      <c r="C19" s="1">
        <f>S130</f>
        <v>13</v>
      </c>
      <c r="D19" s="1" t="s">
        <v>114</v>
      </c>
      <c r="E19" s="1">
        <f t="shared" si="0"/>
        <v>13</v>
      </c>
      <c r="F19" s="1">
        <f t="shared" si="1"/>
        <v>13</v>
      </c>
      <c r="G19" s="1">
        <f t="shared" si="4"/>
        <v>235</v>
      </c>
      <c r="H19" s="29">
        <f t="shared" si="2"/>
        <v>1.7015706806282723E-2</v>
      </c>
      <c r="I19" s="20">
        <f t="shared" si="3"/>
        <v>0.30759162303664922</v>
      </c>
      <c r="J19" s="21"/>
      <c r="K19" s="22"/>
      <c r="U19" s="45"/>
      <c r="V19" s="41"/>
      <c r="W19" s="42"/>
    </row>
    <row r="20" spans="1:23" x14ac:dyDescent="0.3">
      <c r="A20" s="19">
        <v>18</v>
      </c>
      <c r="B20" s="1">
        <v>0</v>
      </c>
      <c r="C20" s="1">
        <f>T130</f>
        <v>20</v>
      </c>
      <c r="D20" s="1" t="s">
        <v>114</v>
      </c>
      <c r="E20" s="1">
        <f t="shared" si="0"/>
        <v>20</v>
      </c>
      <c r="F20" s="1">
        <f t="shared" si="1"/>
        <v>20</v>
      </c>
      <c r="G20" s="1">
        <f t="shared" si="4"/>
        <v>255</v>
      </c>
      <c r="H20" s="29">
        <f t="shared" si="2"/>
        <v>2.6178010471204188E-2</v>
      </c>
      <c r="I20" s="20">
        <f t="shared" si="3"/>
        <v>0.33376963350785338</v>
      </c>
      <c r="J20" s="21"/>
      <c r="K20" s="22"/>
      <c r="U20" s="45"/>
      <c r="V20" s="41"/>
      <c r="W20" s="42"/>
    </row>
    <row r="21" spans="1:23" x14ac:dyDescent="0.3">
      <c r="A21" s="19">
        <v>19</v>
      </c>
      <c r="B21" s="1">
        <v>0</v>
      </c>
      <c r="C21" s="1">
        <f>U130</f>
        <v>11</v>
      </c>
      <c r="D21" s="1" t="s">
        <v>114</v>
      </c>
      <c r="E21" s="1">
        <f t="shared" si="0"/>
        <v>11</v>
      </c>
      <c r="F21" s="1">
        <f t="shared" si="1"/>
        <v>11</v>
      </c>
      <c r="G21" s="1">
        <f t="shared" si="4"/>
        <v>266</v>
      </c>
      <c r="H21" s="29">
        <f t="shared" si="2"/>
        <v>1.4397905759162303E-2</v>
      </c>
      <c r="I21" s="20">
        <f t="shared" si="3"/>
        <v>0.34816753926701566</v>
      </c>
      <c r="J21" s="21"/>
      <c r="K21" s="22"/>
      <c r="U21" s="45"/>
      <c r="V21" s="41"/>
      <c r="W21" s="42"/>
    </row>
    <row r="22" spans="1:23" x14ac:dyDescent="0.3">
      <c r="A22" s="19">
        <v>20</v>
      </c>
      <c r="B22" s="1">
        <v>0</v>
      </c>
      <c r="C22" s="1">
        <f>V130</f>
        <v>18</v>
      </c>
      <c r="D22" s="1" t="s">
        <v>114</v>
      </c>
      <c r="E22" s="1">
        <f t="shared" si="0"/>
        <v>18</v>
      </c>
      <c r="F22" s="1">
        <f t="shared" si="1"/>
        <v>18</v>
      </c>
      <c r="G22" s="1">
        <f t="shared" si="4"/>
        <v>284</v>
      </c>
      <c r="H22" s="29">
        <f t="shared" si="2"/>
        <v>2.356020942408377E-2</v>
      </c>
      <c r="I22" s="20">
        <f t="shared" si="3"/>
        <v>0.37172774869109942</v>
      </c>
      <c r="J22" s="21"/>
      <c r="K22" s="22"/>
      <c r="U22" s="45"/>
      <c r="V22" s="41"/>
      <c r="W22" s="42"/>
    </row>
    <row r="23" spans="1:23" x14ac:dyDescent="0.3">
      <c r="A23" s="19">
        <v>21</v>
      </c>
      <c r="B23" s="1">
        <v>0</v>
      </c>
      <c r="C23" s="1">
        <f>W130</f>
        <v>18</v>
      </c>
      <c r="D23" s="1" t="s">
        <v>114</v>
      </c>
      <c r="E23" s="1">
        <f t="shared" si="0"/>
        <v>18</v>
      </c>
      <c r="F23" s="1">
        <f t="shared" si="1"/>
        <v>18</v>
      </c>
      <c r="G23" s="1">
        <f t="shared" si="4"/>
        <v>302</v>
      </c>
      <c r="H23" s="29">
        <f t="shared" si="2"/>
        <v>2.356020942408377E-2</v>
      </c>
      <c r="I23" s="20">
        <f t="shared" si="3"/>
        <v>0.39528795811518319</v>
      </c>
      <c r="J23" s="21"/>
      <c r="K23" s="22"/>
      <c r="U23" s="45"/>
      <c r="V23" s="41"/>
      <c r="W23" s="42"/>
    </row>
    <row r="24" spans="1:23" x14ac:dyDescent="0.3">
      <c r="A24" s="19">
        <v>22</v>
      </c>
      <c r="B24" s="1">
        <f>X130</f>
        <v>24</v>
      </c>
      <c r="C24" s="1">
        <v>0</v>
      </c>
      <c r="D24" s="1" t="s">
        <v>113</v>
      </c>
      <c r="E24" s="1">
        <f t="shared" si="0"/>
        <v>24</v>
      </c>
      <c r="F24" s="1">
        <f t="shared" si="1"/>
        <v>24</v>
      </c>
      <c r="G24" s="1">
        <f t="shared" si="4"/>
        <v>326</v>
      </c>
      <c r="H24" s="29">
        <f t="shared" si="2"/>
        <v>3.1413612565445025E-2</v>
      </c>
      <c r="I24" s="20">
        <f t="shared" si="3"/>
        <v>0.42670157068062819</v>
      </c>
      <c r="J24" s="21"/>
      <c r="K24" s="22"/>
      <c r="U24" s="45"/>
      <c r="V24" s="41"/>
      <c r="W24" s="42"/>
    </row>
    <row r="25" spans="1:23" x14ac:dyDescent="0.3">
      <c r="A25" s="19">
        <v>23</v>
      </c>
      <c r="B25" s="1">
        <f>Y130</f>
        <v>14</v>
      </c>
      <c r="C25" s="1">
        <v>0</v>
      </c>
      <c r="D25" s="1" t="s">
        <v>113</v>
      </c>
      <c r="E25" s="1">
        <f t="shared" si="0"/>
        <v>14</v>
      </c>
      <c r="F25" s="1">
        <f t="shared" si="1"/>
        <v>14</v>
      </c>
      <c r="G25" s="1">
        <f t="shared" si="4"/>
        <v>340</v>
      </c>
      <c r="H25" s="29">
        <f t="shared" si="2"/>
        <v>1.832460732984293E-2</v>
      </c>
      <c r="I25" s="20">
        <f t="shared" si="3"/>
        <v>0.44502617801047112</v>
      </c>
      <c r="J25" s="21"/>
      <c r="K25" s="22"/>
      <c r="U25" s="45"/>
      <c r="V25" s="41"/>
      <c r="W25" s="42"/>
    </row>
    <row r="26" spans="1:23" x14ac:dyDescent="0.3">
      <c r="A26" s="19">
        <v>24</v>
      </c>
      <c r="B26" s="1">
        <v>0</v>
      </c>
      <c r="C26" s="1">
        <f>AF130</f>
        <v>12</v>
      </c>
      <c r="D26" s="1" t="s">
        <v>114</v>
      </c>
      <c r="E26" s="1">
        <f t="shared" si="0"/>
        <v>12</v>
      </c>
      <c r="F26" s="1">
        <f t="shared" si="1"/>
        <v>12</v>
      </c>
      <c r="G26" s="1">
        <f t="shared" si="4"/>
        <v>352</v>
      </c>
      <c r="H26" s="29">
        <f t="shared" si="2"/>
        <v>1.5706806282722512E-2</v>
      </c>
      <c r="I26" s="20">
        <f t="shared" si="3"/>
        <v>0.46073298429319365</v>
      </c>
      <c r="J26" s="21"/>
      <c r="K26" s="22"/>
      <c r="U26" s="45"/>
      <c r="V26" s="41"/>
      <c r="W26" s="42"/>
    </row>
    <row r="27" spans="1:23" x14ac:dyDescent="0.3">
      <c r="A27" s="19">
        <v>25</v>
      </c>
      <c r="B27" s="1">
        <v>0</v>
      </c>
      <c r="C27" s="1">
        <f>AF130</f>
        <v>12</v>
      </c>
      <c r="D27" s="1" t="s">
        <v>114</v>
      </c>
      <c r="E27" s="1">
        <f t="shared" si="0"/>
        <v>12</v>
      </c>
      <c r="F27" s="1">
        <f t="shared" si="1"/>
        <v>12</v>
      </c>
      <c r="G27" s="1">
        <f t="shared" si="4"/>
        <v>364</v>
      </c>
      <c r="H27" s="29">
        <f t="shared" si="2"/>
        <v>1.5706806282722512E-2</v>
      </c>
      <c r="I27" s="20">
        <f t="shared" si="3"/>
        <v>0.47643979057591618</v>
      </c>
      <c r="J27" s="21"/>
      <c r="K27" s="22"/>
      <c r="U27" s="45"/>
      <c r="V27" s="41"/>
      <c r="W27" s="42"/>
    </row>
    <row r="28" spans="1:23" x14ac:dyDescent="0.3">
      <c r="A28" s="19">
        <v>26</v>
      </c>
      <c r="B28" s="1">
        <v>0</v>
      </c>
      <c r="C28" s="1">
        <f>AB130</f>
        <v>11</v>
      </c>
      <c r="D28" s="1" t="s">
        <v>114</v>
      </c>
      <c r="E28" s="1">
        <f t="shared" si="0"/>
        <v>11</v>
      </c>
      <c r="F28" s="1">
        <f t="shared" si="1"/>
        <v>11</v>
      </c>
      <c r="G28" s="1">
        <f t="shared" si="4"/>
        <v>375</v>
      </c>
      <c r="H28" s="29">
        <f t="shared" si="2"/>
        <v>1.4397905759162303E-2</v>
      </c>
      <c r="I28" s="20">
        <f t="shared" si="3"/>
        <v>0.49083769633507845</v>
      </c>
      <c r="J28" s="21"/>
      <c r="K28" s="22"/>
      <c r="U28" s="45"/>
      <c r="V28" s="41"/>
      <c r="W28" s="42"/>
    </row>
    <row r="29" spans="1:23" x14ac:dyDescent="0.3">
      <c r="A29" s="19">
        <v>27</v>
      </c>
      <c r="B29" s="1">
        <v>0</v>
      </c>
      <c r="C29" s="1">
        <f>AC130</f>
        <v>3</v>
      </c>
      <c r="D29" s="1" t="s">
        <v>114</v>
      </c>
      <c r="E29" s="1">
        <f t="shared" si="0"/>
        <v>3</v>
      </c>
      <c r="F29" s="1">
        <f t="shared" si="1"/>
        <v>3</v>
      </c>
      <c r="G29" s="1">
        <f t="shared" si="4"/>
        <v>378</v>
      </c>
      <c r="H29" s="29">
        <f t="shared" si="2"/>
        <v>3.9267015706806281E-3</v>
      </c>
      <c r="I29" s="20">
        <f t="shared" si="3"/>
        <v>0.4947643979057591</v>
      </c>
      <c r="J29" s="21"/>
      <c r="K29" s="22"/>
      <c r="U29" s="45"/>
      <c r="V29" s="41"/>
      <c r="W29" s="42"/>
    </row>
    <row r="30" spans="1:23" x14ac:dyDescent="0.3">
      <c r="A30" s="19">
        <v>28</v>
      </c>
      <c r="B30" s="1">
        <v>0</v>
      </c>
      <c r="C30" s="1">
        <f>AD130</f>
        <v>18</v>
      </c>
      <c r="D30" s="1" t="s">
        <v>114</v>
      </c>
      <c r="E30" s="1">
        <f t="shared" si="0"/>
        <v>18</v>
      </c>
      <c r="F30" s="1">
        <f t="shared" si="1"/>
        <v>18</v>
      </c>
      <c r="G30" s="1">
        <f t="shared" si="4"/>
        <v>396</v>
      </c>
      <c r="H30" s="29">
        <f t="shared" si="2"/>
        <v>2.356020942408377E-2</v>
      </c>
      <c r="I30" s="20">
        <f t="shared" si="3"/>
        <v>0.51832460732984287</v>
      </c>
      <c r="J30" s="21"/>
      <c r="K30" s="22"/>
      <c r="U30" s="45"/>
      <c r="V30" s="41"/>
      <c r="W30" s="42"/>
    </row>
    <row r="31" spans="1:23" x14ac:dyDescent="0.3">
      <c r="A31" s="19">
        <v>29</v>
      </c>
      <c r="B31" s="1">
        <v>0</v>
      </c>
      <c r="C31" s="1">
        <f>AE130</f>
        <v>21</v>
      </c>
      <c r="D31" s="1" t="s">
        <v>114</v>
      </c>
      <c r="E31" s="1">
        <f t="shared" si="0"/>
        <v>21</v>
      </c>
      <c r="F31" s="1">
        <f t="shared" si="1"/>
        <v>21</v>
      </c>
      <c r="G31" s="1">
        <f t="shared" si="4"/>
        <v>417</v>
      </c>
      <c r="H31" s="29">
        <f t="shared" si="2"/>
        <v>2.7486910994764399E-2</v>
      </c>
      <c r="I31" s="20">
        <f>I30+H31</f>
        <v>0.54581151832460728</v>
      </c>
      <c r="J31" s="21"/>
      <c r="K31" s="22"/>
      <c r="U31" s="45"/>
      <c r="V31" s="41"/>
      <c r="W31" s="42"/>
    </row>
    <row r="32" spans="1:23" x14ac:dyDescent="0.3">
      <c r="A32" s="19">
        <v>30</v>
      </c>
      <c r="B32" s="1">
        <v>0</v>
      </c>
      <c r="C32" s="1">
        <f>AF130</f>
        <v>12</v>
      </c>
      <c r="D32" s="1" t="s">
        <v>114</v>
      </c>
      <c r="E32" s="1">
        <f t="shared" si="0"/>
        <v>12</v>
      </c>
      <c r="F32" s="1">
        <f t="shared" si="1"/>
        <v>12</v>
      </c>
      <c r="G32" s="1">
        <f t="shared" si="4"/>
        <v>429</v>
      </c>
      <c r="H32" s="29">
        <f t="shared" si="2"/>
        <v>1.5706806282722512E-2</v>
      </c>
      <c r="I32" s="20">
        <f t="shared" si="3"/>
        <v>0.56151832460732976</v>
      </c>
      <c r="J32" s="21"/>
      <c r="K32" s="22"/>
      <c r="U32" s="45"/>
      <c r="V32" s="41"/>
      <c r="W32" s="42"/>
    </row>
    <row r="33" spans="1:23" x14ac:dyDescent="0.3">
      <c r="A33" s="19">
        <v>31</v>
      </c>
      <c r="B33" s="1">
        <f>AG130</f>
        <v>12</v>
      </c>
      <c r="C33" s="1">
        <v>0</v>
      </c>
      <c r="D33" s="1" t="s">
        <v>113</v>
      </c>
      <c r="E33" s="1">
        <f t="shared" si="0"/>
        <v>12</v>
      </c>
      <c r="F33" s="1">
        <f t="shared" si="1"/>
        <v>12</v>
      </c>
      <c r="G33" s="1">
        <f t="shared" si="4"/>
        <v>441</v>
      </c>
      <c r="H33" s="29">
        <f t="shared" si="2"/>
        <v>1.5706806282722512E-2</v>
      </c>
      <c r="I33" s="20">
        <f t="shared" si="3"/>
        <v>0.57722513089005223</v>
      </c>
      <c r="J33" s="21"/>
      <c r="K33" s="22"/>
      <c r="U33" s="45"/>
      <c r="V33" s="41"/>
      <c r="W33" s="42"/>
    </row>
    <row r="34" spans="1:23" x14ac:dyDescent="0.3">
      <c r="A34" s="19">
        <v>32</v>
      </c>
      <c r="B34" s="1">
        <v>0</v>
      </c>
      <c r="C34" s="1">
        <f>AH130</f>
        <v>18</v>
      </c>
      <c r="D34" s="1" t="s">
        <v>114</v>
      </c>
      <c r="E34" s="1">
        <f t="shared" si="0"/>
        <v>18</v>
      </c>
      <c r="F34" s="1">
        <f t="shared" si="1"/>
        <v>18</v>
      </c>
      <c r="G34" s="1">
        <f t="shared" si="4"/>
        <v>459</v>
      </c>
      <c r="H34" s="29">
        <f t="shared" si="2"/>
        <v>2.356020942408377E-2</v>
      </c>
      <c r="I34" s="20">
        <f t="shared" si="3"/>
        <v>0.600785340314136</v>
      </c>
      <c r="J34" s="21"/>
      <c r="K34" s="22"/>
      <c r="U34" s="45"/>
      <c r="V34" s="41"/>
      <c r="W34" s="42"/>
    </row>
    <row r="35" spans="1:23" x14ac:dyDescent="0.3">
      <c r="A35" s="19">
        <v>33</v>
      </c>
      <c r="B35" s="1">
        <v>0</v>
      </c>
      <c r="C35" s="1">
        <f>AI130</f>
        <v>9</v>
      </c>
      <c r="D35" s="1" t="s">
        <v>114</v>
      </c>
      <c r="E35" s="1">
        <f t="shared" si="0"/>
        <v>9</v>
      </c>
      <c r="F35" s="1">
        <f t="shared" si="1"/>
        <v>9</v>
      </c>
      <c r="G35" s="1">
        <f>G34+F35</f>
        <v>468</v>
      </c>
      <c r="H35" s="29">
        <f t="shared" si="2"/>
        <v>1.1780104712041885E-2</v>
      </c>
      <c r="I35" s="20">
        <f t="shared" si="3"/>
        <v>0.61256544502617793</v>
      </c>
      <c r="J35" s="21"/>
      <c r="K35" s="22"/>
      <c r="U35" s="45"/>
      <c r="V35" s="41"/>
      <c r="W35" s="42"/>
    </row>
    <row r="36" spans="1:23" x14ac:dyDescent="0.3">
      <c r="A36" s="19">
        <v>34</v>
      </c>
      <c r="B36" s="1">
        <v>0</v>
      </c>
      <c r="C36" s="1">
        <f>AJ130</f>
        <v>8</v>
      </c>
      <c r="D36" s="1" t="s">
        <v>114</v>
      </c>
      <c r="E36" s="1">
        <f t="shared" si="0"/>
        <v>8</v>
      </c>
      <c r="F36" s="1">
        <f t="shared" si="1"/>
        <v>8</v>
      </c>
      <c r="G36" s="1">
        <f t="shared" si="4"/>
        <v>476</v>
      </c>
      <c r="H36" s="29">
        <f t="shared" si="2"/>
        <v>1.0471204188481676E-2</v>
      </c>
      <c r="I36" s="20">
        <f t="shared" si="3"/>
        <v>0.62303664921465962</v>
      </c>
      <c r="J36" s="21"/>
      <c r="K36" s="22"/>
      <c r="U36" s="45"/>
      <c r="V36" s="41"/>
      <c r="W36" s="42"/>
    </row>
    <row r="37" spans="1:23" x14ac:dyDescent="0.3">
      <c r="A37" s="19">
        <v>35</v>
      </c>
      <c r="B37" s="1">
        <f>AK130</f>
        <v>20</v>
      </c>
      <c r="C37" s="1">
        <v>0</v>
      </c>
      <c r="D37" s="1" t="s">
        <v>113</v>
      </c>
      <c r="E37" s="1">
        <f t="shared" si="0"/>
        <v>20</v>
      </c>
      <c r="F37" s="1">
        <f t="shared" si="1"/>
        <v>20</v>
      </c>
      <c r="G37" s="1">
        <f t="shared" si="4"/>
        <v>496</v>
      </c>
      <c r="H37" s="29">
        <f t="shared" si="2"/>
        <v>2.6178010471204188E-2</v>
      </c>
      <c r="I37" s="20">
        <f t="shared" si="3"/>
        <v>0.64921465968586378</v>
      </c>
      <c r="J37" s="21"/>
      <c r="K37" s="22"/>
      <c r="U37" s="45"/>
      <c r="V37" s="41"/>
      <c r="W37" s="42"/>
    </row>
    <row r="38" spans="1:23" x14ac:dyDescent="0.3">
      <c r="A38" s="19">
        <v>36</v>
      </c>
      <c r="B38" s="1">
        <f>AL130</f>
        <v>13</v>
      </c>
      <c r="C38" s="1">
        <v>0</v>
      </c>
      <c r="D38" s="1" t="s">
        <v>113</v>
      </c>
      <c r="E38" s="1">
        <f t="shared" si="0"/>
        <v>13</v>
      </c>
      <c r="F38" s="1">
        <f t="shared" si="1"/>
        <v>13</v>
      </c>
      <c r="G38" s="1">
        <f t="shared" si="4"/>
        <v>509</v>
      </c>
      <c r="H38" s="29">
        <f t="shared" si="2"/>
        <v>1.7015706806282723E-2</v>
      </c>
      <c r="I38" s="20">
        <f t="shared" si="3"/>
        <v>0.66623036649214651</v>
      </c>
      <c r="J38" s="21"/>
      <c r="K38" s="22"/>
      <c r="U38" s="45"/>
      <c r="V38" s="41"/>
      <c r="W38" s="42"/>
    </row>
    <row r="39" spans="1:23" x14ac:dyDescent="0.3">
      <c r="A39" s="19">
        <v>37</v>
      </c>
      <c r="B39" s="1">
        <f>AM130</f>
        <v>8</v>
      </c>
      <c r="C39" s="1">
        <v>0</v>
      </c>
      <c r="D39" s="1" t="s">
        <v>113</v>
      </c>
      <c r="E39" s="1">
        <f t="shared" si="0"/>
        <v>8</v>
      </c>
      <c r="F39" s="1">
        <f t="shared" si="1"/>
        <v>8</v>
      </c>
      <c r="G39" s="1">
        <f t="shared" si="4"/>
        <v>517</v>
      </c>
      <c r="H39" s="29">
        <f t="shared" si="2"/>
        <v>1.0471204188481676E-2</v>
      </c>
      <c r="I39" s="20">
        <f t="shared" si="3"/>
        <v>0.67670157068062819</v>
      </c>
      <c r="J39" s="21"/>
      <c r="K39" s="22"/>
      <c r="U39" s="45"/>
      <c r="V39" s="41"/>
      <c r="W39" s="42"/>
    </row>
    <row r="40" spans="1:23" x14ac:dyDescent="0.3">
      <c r="A40" s="19">
        <v>38</v>
      </c>
      <c r="B40" s="1">
        <v>0</v>
      </c>
      <c r="C40" s="1">
        <f>AN130</f>
        <v>21</v>
      </c>
      <c r="D40" s="1" t="s">
        <v>114</v>
      </c>
      <c r="E40" s="1">
        <f t="shared" si="0"/>
        <v>21</v>
      </c>
      <c r="F40" s="1">
        <f t="shared" si="1"/>
        <v>21</v>
      </c>
      <c r="G40" s="1">
        <f t="shared" si="4"/>
        <v>538</v>
      </c>
      <c r="H40" s="29">
        <f t="shared" si="2"/>
        <v>2.7486910994764399E-2</v>
      </c>
      <c r="I40" s="20">
        <f t="shared" si="3"/>
        <v>0.70418848167539261</v>
      </c>
      <c r="J40" s="21"/>
      <c r="K40" s="22"/>
      <c r="U40" s="45"/>
      <c r="V40" s="41"/>
      <c r="W40" s="42"/>
    </row>
    <row r="41" spans="1:23" x14ac:dyDescent="0.3">
      <c r="A41" s="19">
        <v>39</v>
      </c>
      <c r="B41" s="1">
        <v>0</v>
      </c>
      <c r="C41" s="1">
        <f>AO130</f>
        <v>15</v>
      </c>
      <c r="D41" s="1" t="s">
        <v>114</v>
      </c>
      <c r="E41" s="1">
        <f t="shared" si="0"/>
        <v>15</v>
      </c>
      <c r="F41" s="1">
        <f t="shared" si="1"/>
        <v>15</v>
      </c>
      <c r="G41" s="1">
        <f t="shared" si="4"/>
        <v>553</v>
      </c>
      <c r="H41" s="29">
        <f t="shared" si="2"/>
        <v>1.9633507853403141E-2</v>
      </c>
      <c r="I41" s="20">
        <f t="shared" si="3"/>
        <v>0.72382198952879573</v>
      </c>
      <c r="J41" s="21"/>
      <c r="K41" s="22"/>
      <c r="U41" s="45"/>
      <c r="V41" s="41"/>
      <c r="W41" s="42"/>
    </row>
    <row r="42" spans="1:23" x14ac:dyDescent="0.3">
      <c r="A42" s="19">
        <v>40</v>
      </c>
      <c r="B42" s="1">
        <v>0</v>
      </c>
      <c r="C42" s="1">
        <f>AP130</f>
        <v>16</v>
      </c>
      <c r="D42" s="1" t="s">
        <v>114</v>
      </c>
      <c r="E42" s="1">
        <f t="shared" si="0"/>
        <v>16</v>
      </c>
      <c r="F42" s="1">
        <f t="shared" si="1"/>
        <v>16</v>
      </c>
      <c r="G42" s="1">
        <f t="shared" si="4"/>
        <v>569</v>
      </c>
      <c r="H42" s="29">
        <f t="shared" si="2"/>
        <v>2.0942408376963352E-2</v>
      </c>
      <c r="I42" s="20">
        <f t="shared" si="3"/>
        <v>0.7447643979057591</v>
      </c>
      <c r="J42" s="21"/>
      <c r="K42" s="22"/>
      <c r="U42" s="45"/>
      <c r="V42" s="41"/>
      <c r="W42" s="42"/>
    </row>
    <row r="43" spans="1:23" x14ac:dyDescent="0.3">
      <c r="A43" s="19">
        <v>41</v>
      </c>
      <c r="B43" s="1">
        <v>0</v>
      </c>
      <c r="C43" s="1">
        <f>AQ130</f>
        <v>20</v>
      </c>
      <c r="D43" s="1" t="s">
        <v>114</v>
      </c>
      <c r="E43" s="1">
        <f t="shared" si="0"/>
        <v>20</v>
      </c>
      <c r="F43" s="1">
        <f t="shared" si="1"/>
        <v>20</v>
      </c>
      <c r="G43" s="1">
        <f t="shared" si="4"/>
        <v>589</v>
      </c>
      <c r="H43" s="29">
        <f t="shared" si="2"/>
        <v>2.6178010471204188E-2</v>
      </c>
      <c r="I43" s="20">
        <f t="shared" si="3"/>
        <v>0.77094240837696326</v>
      </c>
      <c r="J43" s="21"/>
      <c r="K43" s="22"/>
      <c r="U43" s="45"/>
      <c r="V43" s="41"/>
      <c r="W43" s="42"/>
    </row>
    <row r="44" spans="1:23" x14ac:dyDescent="0.3">
      <c r="A44" s="19">
        <v>42</v>
      </c>
      <c r="B44" s="1">
        <v>0</v>
      </c>
      <c r="C44" s="1">
        <f>AR130</f>
        <v>10</v>
      </c>
      <c r="D44" s="1" t="s">
        <v>114</v>
      </c>
      <c r="E44" s="1">
        <f t="shared" si="0"/>
        <v>10</v>
      </c>
      <c r="F44" s="1">
        <f t="shared" si="1"/>
        <v>10</v>
      </c>
      <c r="G44" s="1">
        <f t="shared" si="4"/>
        <v>599</v>
      </c>
      <c r="H44" s="29">
        <f t="shared" si="2"/>
        <v>1.3089005235602094E-2</v>
      </c>
      <c r="I44" s="20">
        <f t="shared" si="3"/>
        <v>0.78403141361256534</v>
      </c>
      <c r="J44" s="21"/>
      <c r="K44" s="22"/>
      <c r="U44" s="45"/>
      <c r="V44" s="41"/>
      <c r="W44" s="42"/>
    </row>
    <row r="45" spans="1:23" x14ac:dyDescent="0.3">
      <c r="A45" s="19">
        <v>43</v>
      </c>
      <c r="B45" s="1">
        <v>0</v>
      </c>
      <c r="C45" s="1">
        <f>AS130</f>
        <v>15</v>
      </c>
      <c r="D45" s="1" t="s">
        <v>114</v>
      </c>
      <c r="E45" s="1">
        <f t="shared" si="0"/>
        <v>15</v>
      </c>
      <c r="F45" s="1">
        <f t="shared" si="1"/>
        <v>15</v>
      </c>
      <c r="G45" s="1">
        <f t="shared" si="4"/>
        <v>614</v>
      </c>
      <c r="H45" s="29">
        <f t="shared" si="2"/>
        <v>1.9633507853403141E-2</v>
      </c>
      <c r="I45" s="20">
        <f t="shared" si="3"/>
        <v>0.80366492146596846</v>
      </c>
      <c r="J45" s="21"/>
      <c r="K45" s="22"/>
      <c r="U45" s="45"/>
      <c r="V45" s="41"/>
      <c r="W45" s="42"/>
    </row>
    <row r="46" spans="1:23" x14ac:dyDescent="0.3">
      <c r="A46" s="19">
        <v>44</v>
      </c>
      <c r="B46" s="1">
        <v>0</v>
      </c>
      <c r="C46" s="1">
        <f>AT130</f>
        <v>17</v>
      </c>
      <c r="D46" s="1" t="s">
        <v>114</v>
      </c>
      <c r="E46" s="1">
        <f t="shared" si="0"/>
        <v>17</v>
      </c>
      <c r="F46" s="1">
        <f t="shared" si="1"/>
        <v>17</v>
      </c>
      <c r="G46" s="1">
        <f t="shared" si="4"/>
        <v>631</v>
      </c>
      <c r="H46" s="29">
        <f t="shared" si="2"/>
        <v>2.2251308900523559E-2</v>
      </c>
      <c r="I46" s="20">
        <f>I45+H46</f>
        <v>0.82591623036649198</v>
      </c>
      <c r="J46" s="21"/>
      <c r="K46" s="22"/>
      <c r="U46" s="45"/>
      <c r="V46" s="41"/>
      <c r="W46" s="42"/>
    </row>
    <row r="47" spans="1:23" x14ac:dyDescent="0.3">
      <c r="A47" s="19">
        <v>45</v>
      </c>
      <c r="B47" s="1">
        <v>0</v>
      </c>
      <c r="C47" s="1">
        <f>AU130</f>
        <v>17</v>
      </c>
      <c r="D47" s="1" t="s">
        <v>114</v>
      </c>
      <c r="E47" s="1">
        <f t="shared" si="0"/>
        <v>17</v>
      </c>
      <c r="F47" s="1">
        <f t="shared" si="1"/>
        <v>17</v>
      </c>
      <c r="G47" s="1">
        <f t="shared" si="4"/>
        <v>648</v>
      </c>
      <c r="H47" s="29">
        <f t="shared" si="2"/>
        <v>2.2251308900523559E-2</v>
      </c>
      <c r="I47" s="20">
        <f t="shared" si="3"/>
        <v>0.84816753926701549</v>
      </c>
      <c r="J47" s="21"/>
      <c r="K47" s="22"/>
      <c r="U47" s="45"/>
      <c r="V47" s="41"/>
      <c r="W47" s="42"/>
    </row>
    <row r="48" spans="1:23" x14ac:dyDescent="0.3">
      <c r="A48" s="19">
        <v>46</v>
      </c>
      <c r="B48" s="1">
        <v>0</v>
      </c>
      <c r="C48" s="1">
        <f>AV130</f>
        <v>7</v>
      </c>
      <c r="D48" s="1" t="s">
        <v>114</v>
      </c>
      <c r="E48" s="1">
        <f t="shared" si="0"/>
        <v>7</v>
      </c>
      <c r="F48" s="1">
        <f t="shared" si="1"/>
        <v>7</v>
      </c>
      <c r="G48" s="1">
        <f t="shared" si="4"/>
        <v>655</v>
      </c>
      <c r="H48" s="29">
        <f t="shared" si="2"/>
        <v>9.1623036649214652E-3</v>
      </c>
      <c r="I48" s="20">
        <f t="shared" si="3"/>
        <v>0.85732984293193693</v>
      </c>
      <c r="J48" s="21"/>
      <c r="K48" s="22"/>
      <c r="U48" s="45"/>
      <c r="V48" s="41"/>
      <c r="W48" s="42"/>
    </row>
    <row r="49" spans="1:23" x14ac:dyDescent="0.3">
      <c r="A49" s="19">
        <v>47</v>
      </c>
      <c r="B49" s="1">
        <v>0</v>
      </c>
      <c r="C49" s="1">
        <f>AW130</f>
        <v>21</v>
      </c>
      <c r="D49" s="1" t="s">
        <v>114</v>
      </c>
      <c r="E49" s="1">
        <f t="shared" si="0"/>
        <v>21</v>
      </c>
      <c r="F49" s="1">
        <f t="shared" si="1"/>
        <v>21</v>
      </c>
      <c r="G49" s="1">
        <f t="shared" si="4"/>
        <v>676</v>
      </c>
      <c r="H49" s="29">
        <f t="shared" si="2"/>
        <v>2.7486910994764399E-2</v>
      </c>
      <c r="I49" s="20">
        <f t="shared" si="3"/>
        <v>0.88481675392670134</v>
      </c>
      <c r="J49" s="21"/>
      <c r="K49" s="22"/>
      <c r="U49" s="45"/>
      <c r="V49" s="41"/>
      <c r="W49" s="42"/>
    </row>
    <row r="50" spans="1:23" x14ac:dyDescent="0.3">
      <c r="A50" s="19">
        <v>48</v>
      </c>
      <c r="B50" s="1">
        <f>AX130</f>
        <v>25</v>
      </c>
      <c r="C50" s="1">
        <v>0</v>
      </c>
      <c r="D50" s="1" t="s">
        <v>113</v>
      </c>
      <c r="E50" s="1">
        <f t="shared" si="0"/>
        <v>25</v>
      </c>
      <c r="F50" s="1">
        <f t="shared" si="1"/>
        <v>25</v>
      </c>
      <c r="G50" s="1">
        <f t="shared" si="4"/>
        <v>701</v>
      </c>
      <c r="H50" s="29">
        <f t="shared" si="2"/>
        <v>3.2722513089005235E-2</v>
      </c>
      <c r="I50" s="20">
        <f t="shared" si="3"/>
        <v>0.91753926701570654</v>
      </c>
      <c r="J50" s="21"/>
      <c r="K50" s="22"/>
      <c r="U50" s="45"/>
      <c r="V50" s="41"/>
      <c r="W50" s="42"/>
    </row>
    <row r="51" spans="1:23" x14ac:dyDescent="0.3">
      <c r="A51" s="19">
        <v>49</v>
      </c>
      <c r="B51" s="1">
        <v>0</v>
      </c>
      <c r="C51" s="1">
        <f>AY130</f>
        <v>15</v>
      </c>
      <c r="D51" s="1" t="s">
        <v>114</v>
      </c>
      <c r="E51" s="1">
        <f t="shared" si="0"/>
        <v>15</v>
      </c>
      <c r="F51" s="1">
        <f t="shared" si="1"/>
        <v>15</v>
      </c>
      <c r="G51" s="1">
        <f t="shared" si="4"/>
        <v>716</v>
      </c>
      <c r="H51" s="29">
        <f t="shared" si="2"/>
        <v>1.9633507853403141E-2</v>
      </c>
      <c r="I51" s="20">
        <f t="shared" si="3"/>
        <v>0.93717277486910966</v>
      </c>
      <c r="J51" s="21"/>
      <c r="K51" s="22"/>
      <c r="U51" s="45"/>
      <c r="V51" s="41"/>
      <c r="W51" s="42"/>
    </row>
    <row r="52" spans="1:23" x14ac:dyDescent="0.3">
      <c r="A52" s="19">
        <v>50</v>
      </c>
      <c r="B52" s="1">
        <v>0</v>
      </c>
      <c r="C52" s="1">
        <f>AZ130</f>
        <v>19</v>
      </c>
      <c r="D52" s="1" t="s">
        <v>114</v>
      </c>
      <c r="E52" s="1">
        <f t="shared" si="0"/>
        <v>19</v>
      </c>
      <c r="F52" s="1">
        <f t="shared" si="1"/>
        <v>19</v>
      </c>
      <c r="G52" s="1">
        <f t="shared" si="4"/>
        <v>735</v>
      </c>
      <c r="H52" s="29">
        <f t="shared" si="2"/>
        <v>2.4869109947643978E-2</v>
      </c>
      <c r="I52" s="20">
        <f t="shared" si="3"/>
        <v>0.96204188481675368</v>
      </c>
      <c r="J52" s="21"/>
      <c r="K52" s="22"/>
      <c r="U52" s="45"/>
      <c r="V52" s="41"/>
      <c r="W52" s="42"/>
    </row>
    <row r="53" spans="1:23" x14ac:dyDescent="0.3">
      <c r="A53" s="19">
        <v>51</v>
      </c>
      <c r="B53" s="1">
        <v>0</v>
      </c>
      <c r="C53" s="1">
        <f>BA130</f>
        <v>12</v>
      </c>
      <c r="D53" s="1" t="s">
        <v>114</v>
      </c>
      <c r="E53" s="1">
        <f t="shared" si="0"/>
        <v>12</v>
      </c>
      <c r="F53" s="1">
        <f t="shared" si="1"/>
        <v>12</v>
      </c>
      <c r="G53" s="1">
        <f t="shared" si="4"/>
        <v>747</v>
      </c>
      <c r="H53" s="29">
        <f t="shared" si="2"/>
        <v>1.5706806282722512E-2</v>
      </c>
      <c r="I53" s="20">
        <f t="shared" si="3"/>
        <v>0.97774869109947615</v>
      </c>
      <c r="J53" s="21"/>
      <c r="K53" s="22"/>
      <c r="U53" s="45"/>
      <c r="V53" s="41"/>
      <c r="W53" s="42"/>
    </row>
    <row r="54" spans="1:23" x14ac:dyDescent="0.3">
      <c r="A54" s="19">
        <v>52</v>
      </c>
      <c r="B54" s="1">
        <v>0</v>
      </c>
      <c r="C54" s="1">
        <f>BB130</f>
        <v>17</v>
      </c>
      <c r="D54" s="1" t="s">
        <v>114</v>
      </c>
      <c r="E54" s="1">
        <f t="shared" si="0"/>
        <v>17</v>
      </c>
      <c r="F54" s="1">
        <f t="shared" si="1"/>
        <v>17</v>
      </c>
      <c r="G54" s="1">
        <f t="shared" si="4"/>
        <v>764</v>
      </c>
      <c r="H54" s="29">
        <f t="shared" si="2"/>
        <v>2.2251308900523559E-2</v>
      </c>
      <c r="I54" s="20">
        <f t="shared" si="3"/>
        <v>0.99999999999999967</v>
      </c>
      <c r="J54" s="21"/>
      <c r="K54" s="22"/>
      <c r="U54" s="45"/>
      <c r="V54" s="41"/>
      <c r="W54" s="42"/>
    </row>
    <row r="55" spans="1:23" x14ac:dyDescent="0.3">
      <c r="A55" s="53" t="s">
        <v>9</v>
      </c>
      <c r="B55" s="1">
        <f>SUM(B3:B54)</f>
        <v>262</v>
      </c>
      <c r="C55" s="1">
        <f>SUM(C3:C54)</f>
        <v>502</v>
      </c>
      <c r="D55" s="1"/>
      <c r="E55" s="1"/>
      <c r="F55" s="1">
        <f>SUM(F3:F54)</f>
        <v>764</v>
      </c>
      <c r="G55" s="1"/>
      <c r="H55" s="61">
        <f>SUM(H3:H54)</f>
        <v>0.99999999999999967</v>
      </c>
      <c r="I55" s="20"/>
      <c r="J55" s="21"/>
      <c r="K55" s="22"/>
      <c r="T55" s="42"/>
      <c r="U55" s="41"/>
      <c r="W55" s="42"/>
    </row>
    <row r="56" spans="1:23" x14ac:dyDescent="0.3">
      <c r="B56" s="54"/>
      <c r="C56" s="24"/>
      <c r="D56" s="24"/>
      <c r="E56" s="24"/>
      <c r="F56" s="24"/>
      <c r="G56" s="24"/>
      <c r="H56" s="24"/>
      <c r="I56" s="55"/>
      <c r="J56" s="56"/>
      <c r="K56" s="57"/>
    </row>
    <row r="57" spans="1:23" x14ac:dyDescent="0.3">
      <c r="I57" s="58"/>
      <c r="J57" s="59"/>
      <c r="K57" s="23"/>
    </row>
    <row r="58" spans="1:23" x14ac:dyDescent="0.3">
      <c r="I58" s="58"/>
      <c r="J58" s="59"/>
      <c r="K58" s="23"/>
    </row>
    <row r="59" spans="1:23" x14ac:dyDescent="0.3">
      <c r="I59" s="58"/>
      <c r="J59" s="59"/>
      <c r="K59" s="23"/>
    </row>
    <row r="60" spans="1:23" x14ac:dyDescent="0.3">
      <c r="I60" s="58"/>
      <c r="J60" s="59"/>
      <c r="K60" s="23"/>
    </row>
    <row r="61" spans="1:23" x14ac:dyDescent="0.3">
      <c r="I61" s="58"/>
      <c r="J61" s="59"/>
      <c r="K61" s="23"/>
    </row>
    <row r="62" spans="1:23" x14ac:dyDescent="0.3">
      <c r="I62" s="58"/>
      <c r="J62" s="59"/>
      <c r="K62" s="23"/>
    </row>
    <row r="63" spans="1:23" x14ac:dyDescent="0.3">
      <c r="H63" s="23"/>
      <c r="I63" s="44"/>
      <c r="K63" s="23"/>
    </row>
    <row r="69" spans="1:21" x14ac:dyDescent="0.3">
      <c r="A69" s="1"/>
      <c r="B69" s="1" t="s">
        <v>38</v>
      </c>
      <c r="C69" s="1"/>
      <c r="H69" s="1" t="s">
        <v>39</v>
      </c>
      <c r="I69" s="22">
        <f>MEDIAN(E3:E54)</f>
        <v>15</v>
      </c>
      <c r="U69" s="23"/>
    </row>
    <row r="70" spans="1:21" x14ac:dyDescent="0.3">
      <c r="A70" s="1" t="s">
        <v>111</v>
      </c>
      <c r="B70" s="1">
        <f>B55</f>
        <v>262</v>
      </c>
      <c r="C70" s="1">
        <f>COUNTIF(D3:D54,"S")</f>
        <v>16</v>
      </c>
      <c r="H70" s="1" t="s">
        <v>44</v>
      </c>
      <c r="I70" s="22">
        <f>_xlfn.VAR.S(B3:C54)</f>
        <v>66.830470500373423</v>
      </c>
      <c r="U70" s="23"/>
    </row>
    <row r="71" spans="1:21" x14ac:dyDescent="0.3">
      <c r="A71" s="1" t="s">
        <v>112</v>
      </c>
      <c r="B71" s="1">
        <f>C55</f>
        <v>502</v>
      </c>
      <c r="C71" s="1">
        <f>COUNTIF(D3:D54,"N")</f>
        <v>36</v>
      </c>
      <c r="H71" s="1" t="s">
        <v>68</v>
      </c>
      <c r="I71" s="22">
        <f>_xlfn.STDEV.S(B3:C54)</f>
        <v>8.1749905504760942</v>
      </c>
      <c r="U71" s="23"/>
    </row>
    <row r="72" spans="1:21" x14ac:dyDescent="0.3">
      <c r="A72" s="24" t="s">
        <v>9</v>
      </c>
      <c r="B72" s="24"/>
      <c r="C72" s="24">
        <f>SUM(C70:C71)</f>
        <v>52</v>
      </c>
      <c r="H72" s="1" t="s">
        <v>69</v>
      </c>
      <c r="I72" s="1">
        <f>I71/SQRT(27)</f>
        <v>1.5732776649800067</v>
      </c>
    </row>
    <row r="93" spans="3:19" x14ac:dyDescent="0.3">
      <c r="C93" s="48"/>
      <c r="D93" s="48"/>
      <c r="E93" s="48"/>
      <c r="Q93" s="48"/>
      <c r="R93" s="48"/>
      <c r="S93" s="48"/>
    </row>
    <row r="94" spans="3:19" x14ac:dyDescent="0.3">
      <c r="C94" s="48"/>
      <c r="D94" s="48"/>
      <c r="E94" s="48"/>
      <c r="Q94" s="48"/>
      <c r="R94" s="48"/>
      <c r="S94" s="48"/>
    </row>
    <row r="95" spans="3:19" x14ac:dyDescent="0.3">
      <c r="C95" s="48"/>
      <c r="D95" s="48"/>
      <c r="E95" s="48"/>
      <c r="Q95" s="48"/>
      <c r="R95" s="48"/>
      <c r="S95" s="48"/>
    </row>
    <row r="96" spans="3:19" x14ac:dyDescent="0.3">
      <c r="C96" s="48"/>
      <c r="D96" s="48"/>
      <c r="E96" s="48"/>
      <c r="Q96" s="48"/>
      <c r="R96" s="48"/>
      <c r="S96" s="48"/>
    </row>
    <row r="102" spans="2:62" x14ac:dyDescent="0.3">
      <c r="B102" s="30" t="s">
        <v>94</v>
      </c>
      <c r="C102" s="30">
        <v>1</v>
      </c>
      <c r="D102" s="30">
        <v>2</v>
      </c>
      <c r="E102" s="30">
        <v>3</v>
      </c>
      <c r="F102" s="30">
        <v>4</v>
      </c>
      <c r="G102" s="30">
        <v>5</v>
      </c>
      <c r="H102" s="30">
        <v>6</v>
      </c>
      <c r="I102" s="30">
        <v>7</v>
      </c>
      <c r="J102" s="30">
        <v>8</v>
      </c>
      <c r="K102" s="30">
        <v>9</v>
      </c>
      <c r="L102" s="30">
        <v>10</v>
      </c>
      <c r="M102" s="30">
        <v>11</v>
      </c>
      <c r="N102" s="30">
        <v>12</v>
      </c>
      <c r="O102" s="30">
        <v>13</v>
      </c>
      <c r="P102" s="30">
        <v>14</v>
      </c>
      <c r="Q102" s="30">
        <v>15</v>
      </c>
      <c r="R102" s="30">
        <v>16</v>
      </c>
      <c r="S102" s="30">
        <v>17</v>
      </c>
      <c r="T102" s="30">
        <v>18</v>
      </c>
      <c r="U102" s="30">
        <v>19</v>
      </c>
      <c r="V102" s="30">
        <v>20</v>
      </c>
      <c r="W102" s="30">
        <v>21</v>
      </c>
      <c r="X102" s="30">
        <v>22</v>
      </c>
      <c r="Y102" s="30">
        <v>23</v>
      </c>
      <c r="Z102" s="30">
        <v>24</v>
      </c>
      <c r="AA102" s="30">
        <v>25</v>
      </c>
      <c r="AB102" s="30">
        <v>26</v>
      </c>
      <c r="AC102" s="30">
        <v>27</v>
      </c>
      <c r="AD102" s="30">
        <v>28</v>
      </c>
      <c r="AE102" s="30">
        <v>29</v>
      </c>
      <c r="AF102" s="30">
        <v>30</v>
      </c>
      <c r="AG102" s="30">
        <v>31</v>
      </c>
      <c r="AH102" s="30">
        <v>32</v>
      </c>
      <c r="AI102" s="30">
        <v>33</v>
      </c>
      <c r="AJ102" s="30">
        <v>34</v>
      </c>
      <c r="AK102" s="30">
        <v>35</v>
      </c>
      <c r="AL102" s="30">
        <v>36</v>
      </c>
      <c r="AM102" s="30">
        <v>37</v>
      </c>
      <c r="AN102" s="30">
        <v>38</v>
      </c>
      <c r="AO102" s="30">
        <v>39</v>
      </c>
      <c r="AP102" s="30">
        <v>40</v>
      </c>
      <c r="AQ102" s="30">
        <v>41</v>
      </c>
      <c r="AR102" s="30">
        <v>42</v>
      </c>
      <c r="AS102" s="30">
        <v>43</v>
      </c>
      <c r="AT102" s="30">
        <v>44</v>
      </c>
      <c r="AU102" s="30">
        <v>45</v>
      </c>
      <c r="AV102" s="30">
        <v>46</v>
      </c>
      <c r="AW102" s="30">
        <v>47</v>
      </c>
      <c r="AX102" s="30">
        <v>48</v>
      </c>
      <c r="AY102" s="30">
        <v>49</v>
      </c>
      <c r="AZ102" s="30">
        <v>50</v>
      </c>
      <c r="BA102" s="30">
        <v>51</v>
      </c>
      <c r="BB102" s="30">
        <v>52</v>
      </c>
      <c r="BC102" s="30" t="s">
        <v>9</v>
      </c>
      <c r="BD102" s="30" t="s">
        <v>3</v>
      </c>
      <c r="BE102" s="76" t="s">
        <v>97</v>
      </c>
      <c r="BF102" s="77"/>
      <c r="BG102" s="77"/>
      <c r="BH102" s="77"/>
      <c r="BI102" s="77"/>
      <c r="BJ102" s="78"/>
    </row>
    <row r="103" spans="2:62" x14ac:dyDescent="0.3">
      <c r="B103" s="28" t="s">
        <v>34</v>
      </c>
      <c r="C103" s="1">
        <v>1</v>
      </c>
      <c r="D103" s="1">
        <v>0</v>
      </c>
      <c r="E103" s="1">
        <v>1</v>
      </c>
      <c r="F103" s="1">
        <v>1</v>
      </c>
      <c r="G103" s="1">
        <v>1</v>
      </c>
      <c r="H103" s="1">
        <v>0</v>
      </c>
      <c r="I103" s="1">
        <v>0</v>
      </c>
      <c r="J103" s="1">
        <v>1</v>
      </c>
      <c r="K103" s="1">
        <v>0</v>
      </c>
      <c r="L103" s="1">
        <v>0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0</v>
      </c>
      <c r="S103" s="1">
        <v>0</v>
      </c>
      <c r="T103" s="1">
        <v>1</v>
      </c>
      <c r="U103" s="1">
        <v>1</v>
      </c>
      <c r="V103" s="1">
        <v>1</v>
      </c>
      <c r="W103" s="1">
        <v>0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0</v>
      </c>
      <c r="AD103" s="1">
        <v>1</v>
      </c>
      <c r="AE103" s="1">
        <v>1</v>
      </c>
      <c r="AF103" s="1">
        <v>0</v>
      </c>
      <c r="AG103" s="1">
        <v>0</v>
      </c>
      <c r="AH103" s="1">
        <v>1</v>
      </c>
      <c r="AI103" s="1">
        <v>0</v>
      </c>
      <c r="AJ103" s="1">
        <v>0</v>
      </c>
      <c r="AK103" s="1">
        <v>1</v>
      </c>
      <c r="AL103" s="1">
        <v>1</v>
      </c>
      <c r="AM103" s="1">
        <v>0</v>
      </c>
      <c r="AN103" s="1">
        <v>1</v>
      </c>
      <c r="AO103" s="1">
        <v>0</v>
      </c>
      <c r="AP103" s="1">
        <v>1</v>
      </c>
      <c r="AQ103" s="1">
        <v>1</v>
      </c>
      <c r="AR103" s="1">
        <v>0</v>
      </c>
      <c r="AS103" s="1">
        <v>1</v>
      </c>
      <c r="AT103" s="1">
        <v>1</v>
      </c>
      <c r="AU103" s="1">
        <v>1</v>
      </c>
      <c r="AV103" s="1">
        <v>0</v>
      </c>
      <c r="AW103" s="1">
        <v>0</v>
      </c>
      <c r="AX103" s="1">
        <v>1</v>
      </c>
      <c r="AY103" s="1">
        <v>0</v>
      </c>
      <c r="AZ103" s="1">
        <v>0</v>
      </c>
      <c r="BA103" s="1">
        <v>0</v>
      </c>
      <c r="BB103" s="1">
        <v>0</v>
      </c>
      <c r="BC103" s="1">
        <f>SUM(C103:BB103)</f>
        <v>30</v>
      </c>
      <c r="BD103" s="1">
        <v>15</v>
      </c>
      <c r="BE103" s="75" t="str">
        <f>_xlfn.SWITCH(BC103,0,"Muy positivo",1,"Muy Positivo",2,"Muy positivo",3,"Muy positivo",4,"Muy positivo",5,"Muy positivo",6,"Muy positivo",7,"Muy positivo",8,"Muy positivo",9,"Positivo",10,"Positivo",11,"Positivo",13,"Positivo",14,"Positivo",15,"Positivo",16,"Positivo",17,"Positivo",18,"Tendencia positivo",19,"Tendencia positivo",20,"Tendencia positivo",21,"Tendencia positivo",22,"Tendencia positivo",23,"Tendencia positivo",24,"Tendencia positivo",25,"Tendencia positivo",26,"Tendencia positivo",27,"Tendencia positivo",28,"Tendencia negativo",29,"Tendencia negativo",30,"Tendencia negativo",31,"Tendencia negativo",32,"Tendencia negativo",33,"Tendencia negativo",34,"Tendencia negativo",35,"Tendencia negativo",36,"Negativo",37,"Negativo",38,"Negativo",39,"Negativo",40,"Negativo",41,"Negativo",42,"Negativo",43,"Negativo",44,"Muy negativo",45,"Muy negativo",46,"Muy negativo",47,"Muy negativo",48,"Muy negativo",49,"Muy negativo",50,"Muy negativo",51,"Muy negativo",52,"Muy negativo",53,"Muy negativo")</f>
        <v>Tendencia negativo</v>
      </c>
      <c r="BF103" s="75"/>
      <c r="BG103" s="75"/>
      <c r="BH103" s="75"/>
      <c r="BI103" s="75"/>
      <c r="BJ103" s="75"/>
    </row>
    <row r="104" spans="2:62" x14ac:dyDescent="0.3">
      <c r="B104" s="28" t="s">
        <v>35</v>
      </c>
      <c r="C104" s="1">
        <v>1</v>
      </c>
      <c r="D104" s="1">
        <v>1</v>
      </c>
      <c r="E104" s="1">
        <v>1</v>
      </c>
      <c r="F104" s="1">
        <v>1</v>
      </c>
      <c r="G104" s="1">
        <v>0</v>
      </c>
      <c r="H104" s="1">
        <v>1</v>
      </c>
      <c r="I104" s="1">
        <v>0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1</v>
      </c>
      <c r="R104" s="1">
        <v>1</v>
      </c>
      <c r="S104" s="1">
        <v>0</v>
      </c>
      <c r="T104" s="1">
        <v>1</v>
      </c>
      <c r="U104" s="1">
        <v>0</v>
      </c>
      <c r="V104" s="1">
        <v>1</v>
      </c>
      <c r="W104" s="1">
        <v>0</v>
      </c>
      <c r="X104" s="1">
        <v>0</v>
      </c>
      <c r="Y104" s="1">
        <v>1</v>
      </c>
      <c r="Z104" s="1">
        <v>1</v>
      </c>
      <c r="AA104" s="1">
        <v>0</v>
      </c>
      <c r="AB104" s="1">
        <v>1</v>
      </c>
      <c r="AC104" s="1">
        <v>0</v>
      </c>
      <c r="AD104" s="1">
        <v>0</v>
      </c>
      <c r="AE104" s="1">
        <v>0</v>
      </c>
      <c r="AF104" s="1">
        <v>1</v>
      </c>
      <c r="AG104" s="1">
        <v>0</v>
      </c>
      <c r="AH104" s="1">
        <v>1</v>
      </c>
      <c r="AI104" s="1">
        <v>0</v>
      </c>
      <c r="AJ104" s="1">
        <v>0</v>
      </c>
      <c r="AK104" s="1">
        <v>1</v>
      </c>
      <c r="AL104" s="1">
        <v>1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1</v>
      </c>
      <c r="AT104" s="1">
        <v>1</v>
      </c>
      <c r="AU104" s="1">
        <v>1</v>
      </c>
      <c r="AV104" s="1">
        <v>0</v>
      </c>
      <c r="AW104" s="1">
        <v>0</v>
      </c>
      <c r="AX104" s="1">
        <v>1</v>
      </c>
      <c r="AY104" s="1">
        <v>0</v>
      </c>
      <c r="AZ104" s="1">
        <v>0</v>
      </c>
      <c r="BA104" s="1">
        <v>0</v>
      </c>
      <c r="BB104" s="1">
        <v>0</v>
      </c>
      <c r="BC104" s="1">
        <f t="shared" ref="BC104:BC129" si="5">SUM(C104:BB104)</f>
        <v>21</v>
      </c>
      <c r="BD104" s="1">
        <v>14</v>
      </c>
      <c r="BE104" s="75" t="str">
        <f t="shared" ref="BE104:BE129" si="6">_xlfn.SWITCH(BC104,0,"Muy positivo",1,"Muy Positivo",2,"Muy positivo",3,"Muy positivo",4,"Muy positivo",5,"Muy positivo",6,"Muy positivo",7,"Muy positivo",8,"Muy positivo",9,"Positivo",10,"Positivo",11,"Positivo",13,"Positivo",14,"Positivo",15,"Positivo",16,"Positivo",17,"Positivo",18,"Tendencia positivo",19,"Tendencia positivo",20,"Tendencia positivo",21,"Tendencia positivo",22,"Tendencia positivo",23,"Tendencia positivo",24,"Tendencia positivo",25,"Tendencia positivo",26,"Tendencia positivo",27,"Tendencia positivo",28,"Tendencia negativo",29,"Tendencia negativo",30,"Tendencia negativo",31,"Tendencia negativo",32,"Tendencia negativo",33,"Tendencia negativo",34,"Tendencia negativo",35,"Tendencia negativo",36,"Negativo",37,"Negativo",38,"Negativo",39,"Negativo",40,"Negativo",41,"Negativo",42,"Negativo",43,"Negativo",44,"Muy negativo",45,"Muy negativo",46,"Muy negativo",47,"Muy negativo",48,"Muy negativo",49,"Muy negativo",50,"Muy negativo",51,"Muy negativo",52,"Muy negativo",53,"Muy negativo")</f>
        <v>Tendencia positivo</v>
      </c>
      <c r="BF104" s="75"/>
      <c r="BG104" s="75"/>
      <c r="BH104" s="75"/>
      <c r="BI104" s="75"/>
      <c r="BJ104" s="75"/>
    </row>
    <row r="105" spans="2:62" x14ac:dyDescent="0.3">
      <c r="B105" s="28" t="s">
        <v>36</v>
      </c>
      <c r="C105" s="1">
        <v>1</v>
      </c>
      <c r="D105" s="1">
        <v>0</v>
      </c>
      <c r="E105" s="1">
        <v>1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0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0</v>
      </c>
      <c r="AA105" s="1">
        <v>0</v>
      </c>
      <c r="AB105" s="1">
        <v>1</v>
      </c>
      <c r="AC105" s="1">
        <v>0</v>
      </c>
      <c r="AD105" s="1">
        <v>1</v>
      </c>
      <c r="AE105" s="1">
        <v>1</v>
      </c>
      <c r="AF105" s="1">
        <v>1</v>
      </c>
      <c r="AG105" s="1">
        <v>1</v>
      </c>
      <c r="AH105" s="1">
        <v>0</v>
      </c>
      <c r="AI105" s="1">
        <v>1</v>
      </c>
      <c r="AJ105" s="1">
        <v>0</v>
      </c>
      <c r="AK105" s="1">
        <v>1</v>
      </c>
      <c r="AL105" s="1">
        <v>1</v>
      </c>
      <c r="AM105" s="1">
        <v>0</v>
      </c>
      <c r="AN105" s="1">
        <v>1</v>
      </c>
      <c r="AO105" s="1">
        <v>1</v>
      </c>
      <c r="AP105" s="1">
        <v>1</v>
      </c>
      <c r="AQ105" s="1">
        <v>1</v>
      </c>
      <c r="AR105" s="1">
        <v>0</v>
      </c>
      <c r="AS105" s="1">
        <v>1</v>
      </c>
      <c r="AT105" s="1">
        <v>1</v>
      </c>
      <c r="AU105" s="1">
        <v>1</v>
      </c>
      <c r="AV105" s="1">
        <v>0</v>
      </c>
      <c r="AW105" s="1">
        <v>1</v>
      </c>
      <c r="AX105" s="1">
        <v>1</v>
      </c>
      <c r="AY105" s="1">
        <v>1</v>
      </c>
      <c r="AZ105" s="1">
        <v>0</v>
      </c>
      <c r="BA105" s="1">
        <v>1</v>
      </c>
      <c r="BB105" s="1">
        <v>1</v>
      </c>
      <c r="BC105" s="1">
        <f t="shared" si="5"/>
        <v>36</v>
      </c>
      <c r="BD105" s="1">
        <v>14</v>
      </c>
      <c r="BE105" s="75" t="str">
        <f t="shared" si="6"/>
        <v>Negativo</v>
      </c>
      <c r="BF105" s="75"/>
      <c r="BG105" s="75"/>
      <c r="BH105" s="75"/>
      <c r="BI105" s="75"/>
      <c r="BJ105" s="75"/>
    </row>
    <row r="106" spans="2:62" x14ac:dyDescent="0.3">
      <c r="B106" s="28" t="s">
        <v>37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0</v>
      </c>
      <c r="M106" s="1">
        <v>1</v>
      </c>
      <c r="N106" s="1">
        <v>0</v>
      </c>
      <c r="O106" s="1">
        <v>1</v>
      </c>
      <c r="P106" s="1">
        <v>0</v>
      </c>
      <c r="Q106" s="1">
        <v>0</v>
      </c>
      <c r="R106" s="1">
        <v>0</v>
      </c>
      <c r="S106" s="1">
        <v>1</v>
      </c>
      <c r="T106" s="1">
        <v>0</v>
      </c>
      <c r="U106" s="1">
        <v>0</v>
      </c>
      <c r="V106" s="1">
        <v>1</v>
      </c>
      <c r="W106" s="1">
        <v>1</v>
      </c>
      <c r="X106" s="1">
        <v>1</v>
      </c>
      <c r="Y106" s="1">
        <v>1</v>
      </c>
      <c r="Z106" s="1">
        <v>0</v>
      </c>
      <c r="AA106" s="1">
        <v>0</v>
      </c>
      <c r="AB106" s="1">
        <v>0</v>
      </c>
      <c r="AC106" s="1">
        <v>1</v>
      </c>
      <c r="AD106" s="1">
        <v>1</v>
      </c>
      <c r="AE106" s="1">
        <v>1</v>
      </c>
      <c r="AF106" s="1">
        <v>0</v>
      </c>
      <c r="AG106" s="1">
        <v>1</v>
      </c>
      <c r="AH106" s="1">
        <v>0</v>
      </c>
      <c r="AI106" s="1">
        <v>0</v>
      </c>
      <c r="AJ106" s="1">
        <v>0</v>
      </c>
      <c r="AK106" s="1">
        <v>1</v>
      </c>
      <c r="AL106" s="1">
        <v>1</v>
      </c>
      <c r="AM106" s="1">
        <v>0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0</v>
      </c>
      <c r="AT106" s="1">
        <v>0</v>
      </c>
      <c r="AU106" s="1">
        <v>1</v>
      </c>
      <c r="AV106" s="1">
        <v>0</v>
      </c>
      <c r="AW106" s="1">
        <v>0</v>
      </c>
      <c r="AX106" s="1">
        <v>1</v>
      </c>
      <c r="AY106" s="1">
        <v>1</v>
      </c>
      <c r="AZ106" s="1">
        <v>1</v>
      </c>
      <c r="BA106" s="1">
        <v>1</v>
      </c>
      <c r="BB106" s="1">
        <v>0</v>
      </c>
      <c r="BC106" s="1">
        <f t="shared" si="5"/>
        <v>32</v>
      </c>
      <c r="BD106" s="1">
        <v>14</v>
      </c>
      <c r="BE106" s="75" t="str">
        <f t="shared" si="6"/>
        <v>Tendencia negativo</v>
      </c>
      <c r="BF106" s="75"/>
      <c r="BG106" s="75"/>
      <c r="BH106" s="75"/>
      <c r="BI106" s="75"/>
      <c r="BJ106" s="75"/>
    </row>
    <row r="107" spans="2:62" x14ac:dyDescent="0.3">
      <c r="B107" s="28" t="s">
        <v>71</v>
      </c>
      <c r="C107" s="1">
        <v>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0</v>
      </c>
      <c r="J107" s="1">
        <v>1</v>
      </c>
      <c r="K107" s="1">
        <v>0</v>
      </c>
      <c r="L107" s="1">
        <v>1</v>
      </c>
      <c r="M107" s="1">
        <v>0</v>
      </c>
      <c r="N107" s="1">
        <v>1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1</v>
      </c>
      <c r="U107" s="1">
        <v>0</v>
      </c>
      <c r="V107" s="1">
        <v>0</v>
      </c>
      <c r="W107" s="1">
        <v>1</v>
      </c>
      <c r="X107" s="1">
        <v>1</v>
      </c>
      <c r="Y107" s="1">
        <v>0</v>
      </c>
      <c r="Z107" s="1">
        <v>1</v>
      </c>
      <c r="AA107" s="1">
        <v>0</v>
      </c>
      <c r="AB107" s="1">
        <v>0</v>
      </c>
      <c r="AC107" s="1">
        <v>0</v>
      </c>
      <c r="AD107" s="1">
        <v>1</v>
      </c>
      <c r="AE107" s="1">
        <v>1</v>
      </c>
      <c r="AF107" s="1">
        <v>0</v>
      </c>
      <c r="AG107" s="1">
        <v>0</v>
      </c>
      <c r="AH107" s="1">
        <v>1</v>
      </c>
      <c r="AI107" s="1">
        <v>1</v>
      </c>
      <c r="AJ107" s="1">
        <v>1</v>
      </c>
      <c r="AK107" s="1">
        <v>1</v>
      </c>
      <c r="AL107" s="1">
        <v>0</v>
      </c>
      <c r="AM107" s="1">
        <v>0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0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f t="shared" si="5"/>
        <v>29</v>
      </c>
      <c r="BD107" s="1">
        <v>14</v>
      </c>
      <c r="BE107" s="75" t="str">
        <f t="shared" si="6"/>
        <v>Tendencia negativo</v>
      </c>
      <c r="BF107" s="75"/>
      <c r="BG107" s="75"/>
      <c r="BH107" s="75"/>
      <c r="BI107" s="75"/>
      <c r="BJ107" s="75"/>
    </row>
    <row r="108" spans="2:62" x14ac:dyDescent="0.3">
      <c r="B108" s="28" t="s">
        <v>72</v>
      </c>
      <c r="C108" s="1">
        <v>0</v>
      </c>
      <c r="D108" s="1">
        <v>1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</v>
      </c>
      <c r="P108" s="1">
        <v>1</v>
      </c>
      <c r="Q108" s="1">
        <v>1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1</v>
      </c>
      <c r="X108" s="1">
        <v>1</v>
      </c>
      <c r="Y108" s="1">
        <v>1</v>
      </c>
      <c r="Z108" s="1">
        <v>1</v>
      </c>
      <c r="AA108" s="1">
        <v>0</v>
      </c>
      <c r="AB108" s="1">
        <v>0</v>
      </c>
      <c r="AC108" s="1">
        <v>0</v>
      </c>
      <c r="AD108" s="1">
        <v>1</v>
      </c>
      <c r="AE108" s="1">
        <v>1</v>
      </c>
      <c r="AF108" s="1">
        <v>0</v>
      </c>
      <c r="AG108" s="1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1</v>
      </c>
      <c r="AO108" s="1">
        <v>0</v>
      </c>
      <c r="AP108" s="1">
        <v>0</v>
      </c>
      <c r="AQ108" s="1">
        <v>1</v>
      </c>
      <c r="AR108" s="1">
        <v>1</v>
      </c>
      <c r="AS108" s="1">
        <v>1</v>
      </c>
      <c r="AT108" s="1">
        <v>0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0</v>
      </c>
      <c r="BB108" s="1">
        <v>1</v>
      </c>
      <c r="BC108" s="1">
        <f t="shared" si="5"/>
        <v>25</v>
      </c>
      <c r="BD108" s="1">
        <v>14</v>
      </c>
      <c r="BE108" s="75" t="str">
        <f t="shared" si="6"/>
        <v>Tendencia positivo</v>
      </c>
      <c r="BF108" s="75"/>
      <c r="BG108" s="75"/>
      <c r="BH108" s="75"/>
      <c r="BI108" s="75"/>
      <c r="BJ108" s="75"/>
    </row>
    <row r="109" spans="2:62" x14ac:dyDescent="0.3">
      <c r="B109" s="28" t="s">
        <v>73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0</v>
      </c>
      <c r="J109" s="1">
        <v>0</v>
      </c>
      <c r="K109" s="1">
        <v>1</v>
      </c>
      <c r="L109" s="1">
        <v>0</v>
      </c>
      <c r="M109" s="1">
        <v>1</v>
      </c>
      <c r="N109" s="1">
        <v>1</v>
      </c>
      <c r="O109" s="1">
        <v>0</v>
      </c>
      <c r="P109" s="1">
        <v>1</v>
      </c>
      <c r="Q109" s="1">
        <v>0</v>
      </c>
      <c r="R109" s="1">
        <v>0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0</v>
      </c>
      <c r="AA109" s="1">
        <v>1</v>
      </c>
      <c r="AB109" s="1">
        <v>1</v>
      </c>
      <c r="AC109" s="1">
        <v>0</v>
      </c>
      <c r="AD109" s="1">
        <v>0</v>
      </c>
      <c r="AE109" s="1">
        <v>1</v>
      </c>
      <c r="AF109" s="1">
        <v>1</v>
      </c>
      <c r="AG109" s="1">
        <v>1</v>
      </c>
      <c r="AH109" s="1">
        <v>0</v>
      </c>
      <c r="AI109" s="1">
        <v>1</v>
      </c>
      <c r="AJ109" s="1">
        <v>0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0</v>
      </c>
      <c r="AS109" s="1">
        <v>1</v>
      </c>
      <c r="AT109" s="1">
        <v>1</v>
      </c>
      <c r="AU109" s="1">
        <v>1</v>
      </c>
      <c r="AV109" s="1">
        <v>0</v>
      </c>
      <c r="AW109" s="1">
        <v>1</v>
      </c>
      <c r="AX109" s="1">
        <v>1</v>
      </c>
      <c r="AY109" s="1">
        <v>1</v>
      </c>
      <c r="AZ109" s="1">
        <v>1</v>
      </c>
      <c r="BA109" s="1">
        <v>0</v>
      </c>
      <c r="BB109" s="1">
        <v>1</v>
      </c>
      <c r="BC109" s="1">
        <f t="shared" si="5"/>
        <v>38</v>
      </c>
      <c r="BD109" s="1">
        <v>13</v>
      </c>
      <c r="BE109" s="75" t="str">
        <f t="shared" si="6"/>
        <v>Negativo</v>
      </c>
      <c r="BF109" s="75"/>
      <c r="BG109" s="75"/>
      <c r="BH109" s="75"/>
      <c r="BI109" s="75"/>
      <c r="BJ109" s="75"/>
    </row>
    <row r="110" spans="2:62" x14ac:dyDescent="0.3">
      <c r="B110" s="28" t="s">
        <v>74</v>
      </c>
      <c r="C110" s="1">
        <v>0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0</v>
      </c>
      <c r="P110" s="1">
        <v>1</v>
      </c>
      <c r="Q110" s="1">
        <v>0</v>
      </c>
      <c r="R110" s="1">
        <v>0</v>
      </c>
      <c r="S110" s="1">
        <v>0</v>
      </c>
      <c r="T110" s="1">
        <v>1</v>
      </c>
      <c r="U110" s="1">
        <v>0</v>
      </c>
      <c r="V110" s="1">
        <v>1</v>
      </c>
      <c r="W110" s="1">
        <v>0</v>
      </c>
      <c r="X110" s="1">
        <v>1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1</v>
      </c>
      <c r="AH110" s="1">
        <v>0</v>
      </c>
      <c r="AI110" s="1">
        <v>0</v>
      </c>
      <c r="AJ110" s="1">
        <v>1</v>
      </c>
      <c r="AK110" s="1">
        <v>1</v>
      </c>
      <c r="AL110" s="1">
        <v>1</v>
      </c>
      <c r="AM110" s="1">
        <v>1</v>
      </c>
      <c r="AN110" s="1">
        <v>0</v>
      </c>
      <c r="AO110" s="1">
        <v>1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1</v>
      </c>
      <c r="AX110" s="1">
        <v>1</v>
      </c>
      <c r="AY110" s="1">
        <v>1</v>
      </c>
      <c r="AZ110" s="1">
        <v>1</v>
      </c>
      <c r="BA110" s="1">
        <v>0</v>
      </c>
      <c r="BB110" s="1">
        <v>1</v>
      </c>
      <c r="BC110" s="1">
        <f t="shared" si="5"/>
        <v>19</v>
      </c>
      <c r="BD110" s="1">
        <v>14</v>
      </c>
      <c r="BE110" s="75" t="str">
        <f t="shared" si="6"/>
        <v>Tendencia positivo</v>
      </c>
      <c r="BF110" s="75"/>
      <c r="BG110" s="75"/>
      <c r="BH110" s="75"/>
      <c r="BI110" s="75"/>
      <c r="BJ110" s="75"/>
    </row>
    <row r="111" spans="2:62" x14ac:dyDescent="0.3">
      <c r="B111" s="28" t="s">
        <v>75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0</v>
      </c>
      <c r="P111" s="1">
        <v>0</v>
      </c>
      <c r="Q111" s="1">
        <v>1</v>
      </c>
      <c r="R111" s="1">
        <v>0</v>
      </c>
      <c r="S111" s="1">
        <v>0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0</v>
      </c>
      <c r="AA111" s="1">
        <v>1</v>
      </c>
      <c r="AB111" s="1">
        <v>1</v>
      </c>
      <c r="AC111" s="1">
        <v>0</v>
      </c>
      <c r="AD111" s="1">
        <v>0</v>
      </c>
      <c r="AE111" s="1">
        <v>1</v>
      </c>
      <c r="AF111" s="1">
        <v>1</v>
      </c>
      <c r="AG111" s="1">
        <v>1</v>
      </c>
      <c r="AH111" s="1">
        <v>1</v>
      </c>
      <c r="AI111" s="1">
        <v>0</v>
      </c>
      <c r="AJ111" s="1">
        <v>0</v>
      </c>
      <c r="AK111" s="1">
        <v>1</v>
      </c>
      <c r="AL111" s="1">
        <v>1</v>
      </c>
      <c r="AM111" s="1">
        <v>0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0</v>
      </c>
      <c r="BB111" s="1">
        <v>0</v>
      </c>
      <c r="BC111" s="1">
        <f t="shared" si="5"/>
        <v>35</v>
      </c>
      <c r="BD111" s="1">
        <v>14</v>
      </c>
      <c r="BE111" s="75" t="str">
        <f t="shared" si="6"/>
        <v>Tendencia negativo</v>
      </c>
      <c r="BF111" s="75"/>
      <c r="BG111" s="75"/>
      <c r="BH111" s="75"/>
      <c r="BI111" s="75"/>
      <c r="BJ111" s="75"/>
    </row>
    <row r="112" spans="2:62" x14ac:dyDescent="0.3">
      <c r="B112" s="28" t="s">
        <v>76</v>
      </c>
      <c r="C112" s="1">
        <v>0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1</v>
      </c>
      <c r="J112" s="1">
        <v>1</v>
      </c>
      <c r="K112" s="1">
        <v>0</v>
      </c>
      <c r="L112" s="1">
        <v>1</v>
      </c>
      <c r="M112" s="1">
        <v>1</v>
      </c>
      <c r="N112" s="1">
        <v>1</v>
      </c>
      <c r="O112" s="1">
        <v>0</v>
      </c>
      <c r="P112" s="1">
        <v>0</v>
      </c>
      <c r="Q112" s="1">
        <v>1</v>
      </c>
      <c r="R112" s="1">
        <v>0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0</v>
      </c>
      <c r="Z112" s="1">
        <v>1</v>
      </c>
      <c r="AA112" s="1">
        <v>0</v>
      </c>
      <c r="AB112" s="1">
        <v>0</v>
      </c>
      <c r="AC112" s="1">
        <v>0</v>
      </c>
      <c r="AD112" s="1">
        <v>1</v>
      </c>
      <c r="AE112" s="1">
        <v>1</v>
      </c>
      <c r="AF112" s="1">
        <v>0</v>
      </c>
      <c r="AG112" s="1">
        <v>0</v>
      </c>
      <c r="AH112" s="1">
        <v>1</v>
      </c>
      <c r="AI112" s="1">
        <v>0</v>
      </c>
      <c r="AJ112" s="1">
        <v>0</v>
      </c>
      <c r="AK112" s="1">
        <v>1</v>
      </c>
      <c r="AL112" s="1">
        <v>1</v>
      </c>
      <c r="AM112" s="1">
        <v>0</v>
      </c>
      <c r="AN112" s="1">
        <v>1</v>
      </c>
      <c r="AO112" s="1">
        <v>1</v>
      </c>
      <c r="AP112" s="1">
        <v>0</v>
      </c>
      <c r="AQ112" s="1">
        <v>1</v>
      </c>
      <c r="AR112" s="1">
        <v>1</v>
      </c>
      <c r="AS112" s="1">
        <v>0</v>
      </c>
      <c r="AT112" s="1">
        <v>1</v>
      </c>
      <c r="AU112" s="1">
        <v>0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0</v>
      </c>
      <c r="BB112" s="1">
        <v>0</v>
      </c>
      <c r="BC112" s="1">
        <f t="shared" si="5"/>
        <v>30</v>
      </c>
      <c r="BD112" s="1">
        <v>14</v>
      </c>
      <c r="BE112" s="75" t="str">
        <f t="shared" si="6"/>
        <v>Tendencia negativo</v>
      </c>
      <c r="BF112" s="75"/>
      <c r="BG112" s="75"/>
      <c r="BH112" s="75"/>
      <c r="BI112" s="75"/>
      <c r="BJ112" s="75"/>
    </row>
    <row r="113" spans="2:62" x14ac:dyDescent="0.3">
      <c r="B113" s="28" t="s">
        <v>77</v>
      </c>
      <c r="C113" s="1">
        <v>0</v>
      </c>
      <c r="D113" s="1">
        <v>0</v>
      </c>
      <c r="E113" s="1">
        <v>0</v>
      </c>
      <c r="F113" s="1">
        <v>1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0</v>
      </c>
      <c r="P113" s="1">
        <v>1</v>
      </c>
      <c r="Q113" s="1">
        <v>1</v>
      </c>
      <c r="R113" s="1">
        <v>1</v>
      </c>
      <c r="S113" s="1">
        <v>0</v>
      </c>
      <c r="T113" s="1">
        <v>0</v>
      </c>
      <c r="U113" s="1">
        <v>0</v>
      </c>
      <c r="V113" s="1">
        <v>0</v>
      </c>
      <c r="W113" s="1">
        <v>1</v>
      </c>
      <c r="X113" s="1">
        <v>1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1</v>
      </c>
      <c r="AG113" s="1">
        <v>0</v>
      </c>
      <c r="AH113" s="1">
        <v>1</v>
      </c>
      <c r="AI113" s="1">
        <v>0</v>
      </c>
      <c r="AJ113" s="1">
        <v>1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1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1</v>
      </c>
      <c r="AX113" s="1">
        <v>1</v>
      </c>
      <c r="AY113" s="1">
        <v>0</v>
      </c>
      <c r="AZ113" s="1">
        <v>0</v>
      </c>
      <c r="BA113" s="1">
        <v>0</v>
      </c>
      <c r="BB113" s="1">
        <v>0</v>
      </c>
      <c r="BC113" s="1">
        <f t="shared" si="5"/>
        <v>16</v>
      </c>
      <c r="BD113" s="1">
        <v>13</v>
      </c>
      <c r="BE113" s="75" t="str">
        <f t="shared" si="6"/>
        <v>Positivo</v>
      </c>
      <c r="BF113" s="75"/>
      <c r="BG113" s="75"/>
      <c r="BH113" s="75"/>
      <c r="BI113" s="75"/>
      <c r="BJ113" s="75"/>
    </row>
    <row r="114" spans="2:62" x14ac:dyDescent="0.3">
      <c r="B114" s="28" t="s">
        <v>78</v>
      </c>
      <c r="C114" s="1">
        <v>1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1</v>
      </c>
      <c r="J114" s="1">
        <v>1</v>
      </c>
      <c r="K114" s="1">
        <v>0</v>
      </c>
      <c r="L114" s="1">
        <v>1</v>
      </c>
      <c r="M114" s="1">
        <v>0</v>
      </c>
      <c r="N114" s="1">
        <v>0</v>
      </c>
      <c r="O114" s="1">
        <v>0</v>
      </c>
      <c r="P114" s="1">
        <v>1</v>
      </c>
      <c r="Q114" s="1">
        <v>0</v>
      </c>
      <c r="R114" s="1">
        <v>1</v>
      </c>
      <c r="S114" s="1">
        <v>1</v>
      </c>
      <c r="T114" s="1">
        <v>1</v>
      </c>
      <c r="U114" s="1">
        <v>0</v>
      </c>
      <c r="V114" s="1">
        <v>0</v>
      </c>
      <c r="W114" s="1">
        <v>0</v>
      </c>
      <c r="X114" s="1">
        <v>1</v>
      </c>
      <c r="Y114" s="1">
        <v>0</v>
      </c>
      <c r="Z114" s="1">
        <v>1</v>
      </c>
      <c r="AA114" s="1">
        <v>1</v>
      </c>
      <c r="AB114" s="1">
        <v>1</v>
      </c>
      <c r="AC114" s="1">
        <v>0</v>
      </c>
      <c r="AD114" s="1">
        <v>1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</v>
      </c>
      <c r="AO114" s="1">
        <v>0</v>
      </c>
      <c r="AP114" s="1">
        <v>1</v>
      </c>
      <c r="AQ114" s="1">
        <v>1</v>
      </c>
      <c r="AR114" s="1">
        <v>0</v>
      </c>
      <c r="AS114" s="1">
        <v>0</v>
      </c>
      <c r="AT114" s="1">
        <v>1</v>
      </c>
      <c r="AU114" s="1">
        <v>1</v>
      </c>
      <c r="AV114" s="1">
        <v>0</v>
      </c>
      <c r="AW114" s="1">
        <v>0</v>
      </c>
      <c r="AX114" s="1">
        <v>1</v>
      </c>
      <c r="AY114" s="1">
        <v>0</v>
      </c>
      <c r="AZ114" s="1">
        <v>0</v>
      </c>
      <c r="BA114" s="1">
        <v>1</v>
      </c>
      <c r="BB114" s="1">
        <v>1</v>
      </c>
      <c r="BC114" s="1">
        <f t="shared" si="5"/>
        <v>25</v>
      </c>
      <c r="BD114" s="1">
        <v>13</v>
      </c>
      <c r="BE114" s="75" t="str">
        <f t="shared" si="6"/>
        <v>Tendencia positivo</v>
      </c>
      <c r="BF114" s="75"/>
      <c r="BG114" s="75"/>
      <c r="BH114" s="75"/>
      <c r="BI114" s="75"/>
      <c r="BJ114" s="75"/>
    </row>
    <row r="115" spans="2:62" x14ac:dyDescent="0.3">
      <c r="B115" s="28" t="s">
        <v>79</v>
      </c>
      <c r="C115" s="1">
        <v>1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0</v>
      </c>
      <c r="J115" s="1">
        <v>1</v>
      </c>
      <c r="K115" s="1">
        <v>0</v>
      </c>
      <c r="L115" s="1">
        <v>0</v>
      </c>
      <c r="M115" s="1">
        <v>1</v>
      </c>
      <c r="N115" s="1">
        <v>0</v>
      </c>
      <c r="O115" s="1">
        <v>0</v>
      </c>
      <c r="P115" s="1">
        <v>1</v>
      </c>
      <c r="Q115" s="1">
        <v>1</v>
      </c>
      <c r="R115" s="1">
        <v>1</v>
      </c>
      <c r="S115" s="1">
        <v>1</v>
      </c>
      <c r="T115" s="1">
        <v>0</v>
      </c>
      <c r="U115" s="1">
        <v>0</v>
      </c>
      <c r="V115" s="1">
        <v>1</v>
      </c>
      <c r="W115" s="1">
        <v>0</v>
      </c>
      <c r="X115" s="1">
        <v>1</v>
      </c>
      <c r="Y115" s="1">
        <v>0</v>
      </c>
      <c r="Z115" s="1">
        <v>1</v>
      </c>
      <c r="AA115" s="1">
        <v>1</v>
      </c>
      <c r="AB115" s="1">
        <v>0</v>
      </c>
      <c r="AC115" s="1">
        <v>0</v>
      </c>
      <c r="AD115" s="1">
        <v>0</v>
      </c>
      <c r="AE115" s="1">
        <v>1</v>
      </c>
      <c r="AF115" s="1">
        <v>0</v>
      </c>
      <c r="AG115" s="1">
        <v>0</v>
      </c>
      <c r="AH115" s="1">
        <v>1</v>
      </c>
      <c r="AI115" s="1">
        <v>0</v>
      </c>
      <c r="AJ115" s="1">
        <v>0</v>
      </c>
      <c r="AK115" s="1">
        <v>1</v>
      </c>
      <c r="AL115" s="1">
        <v>0</v>
      </c>
      <c r="AM115" s="1">
        <v>1</v>
      </c>
      <c r="AN115" s="1">
        <v>1</v>
      </c>
      <c r="AO115" s="1">
        <v>0</v>
      </c>
      <c r="AP115" s="1">
        <v>1</v>
      </c>
      <c r="AQ115" s="1">
        <v>1</v>
      </c>
      <c r="AR115" s="1">
        <v>1</v>
      </c>
      <c r="AS115" s="1">
        <v>0</v>
      </c>
      <c r="AT115" s="1">
        <v>1</v>
      </c>
      <c r="AU115" s="1">
        <v>1</v>
      </c>
      <c r="AV115" s="1">
        <v>0</v>
      </c>
      <c r="AW115" s="1">
        <v>1</v>
      </c>
      <c r="AX115" s="1">
        <v>1</v>
      </c>
      <c r="AY115" s="1">
        <v>0</v>
      </c>
      <c r="AZ115" s="1">
        <v>0</v>
      </c>
      <c r="BA115" s="1">
        <v>1</v>
      </c>
      <c r="BB115" s="1">
        <v>0</v>
      </c>
      <c r="BC115" s="1">
        <f t="shared" si="5"/>
        <v>27</v>
      </c>
      <c r="BD115" s="1">
        <v>16</v>
      </c>
      <c r="BE115" s="75" t="str">
        <f t="shared" si="6"/>
        <v>Tendencia positivo</v>
      </c>
      <c r="BF115" s="75"/>
      <c r="BG115" s="75"/>
      <c r="BH115" s="75"/>
      <c r="BI115" s="75"/>
      <c r="BJ115" s="75"/>
    </row>
    <row r="116" spans="2:62" x14ac:dyDescent="0.3">
      <c r="B116" s="28" t="s">
        <v>80</v>
      </c>
      <c r="C116" s="1">
        <v>1</v>
      </c>
      <c r="D116" s="1">
        <v>1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1</v>
      </c>
      <c r="L116" s="1">
        <v>0</v>
      </c>
      <c r="M116" s="1">
        <v>1</v>
      </c>
      <c r="N116" s="1">
        <v>0</v>
      </c>
      <c r="O116" s="1">
        <v>0</v>
      </c>
      <c r="P116" s="1">
        <v>1</v>
      </c>
      <c r="Q116" s="1">
        <v>1</v>
      </c>
      <c r="R116" s="1">
        <v>0</v>
      </c>
      <c r="S116" s="1">
        <v>1</v>
      </c>
      <c r="T116" s="1">
        <v>1</v>
      </c>
      <c r="U116" s="1">
        <v>0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0</v>
      </c>
      <c r="AB116" s="1">
        <v>0</v>
      </c>
      <c r="AC116" s="1">
        <v>0</v>
      </c>
      <c r="AD116" s="1">
        <v>1</v>
      </c>
      <c r="AE116" s="1">
        <v>1</v>
      </c>
      <c r="AF116" s="1">
        <v>1</v>
      </c>
      <c r="AG116" s="1">
        <v>0</v>
      </c>
      <c r="AH116" s="1">
        <v>1</v>
      </c>
      <c r="AI116" s="1">
        <v>0</v>
      </c>
      <c r="AJ116" s="1">
        <v>0</v>
      </c>
      <c r="AK116" s="1">
        <v>1</v>
      </c>
      <c r="AL116" s="1">
        <v>0</v>
      </c>
      <c r="AM116" s="1">
        <v>1</v>
      </c>
      <c r="AN116" s="1">
        <v>1</v>
      </c>
      <c r="AO116" s="1">
        <v>1</v>
      </c>
      <c r="AP116" s="1">
        <v>1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1</v>
      </c>
      <c r="AX116" s="1">
        <v>1</v>
      </c>
      <c r="AY116" s="1">
        <v>0</v>
      </c>
      <c r="AZ116" s="1">
        <v>1</v>
      </c>
      <c r="BA116" s="1">
        <v>0</v>
      </c>
      <c r="BB116" s="1">
        <v>1</v>
      </c>
      <c r="BC116" s="1">
        <f t="shared" si="5"/>
        <v>31</v>
      </c>
      <c r="BD116" s="1">
        <v>14</v>
      </c>
      <c r="BE116" s="75" t="str">
        <f t="shared" si="6"/>
        <v>Tendencia negativo</v>
      </c>
      <c r="BF116" s="75"/>
      <c r="BG116" s="75"/>
      <c r="BH116" s="75"/>
      <c r="BI116" s="75"/>
      <c r="BJ116" s="75"/>
    </row>
    <row r="117" spans="2:62" x14ac:dyDescent="0.3">
      <c r="B117" s="28" t="s">
        <v>81</v>
      </c>
      <c r="C117" s="1">
        <v>0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0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0</v>
      </c>
      <c r="P117" s="1">
        <v>0</v>
      </c>
      <c r="Q117" s="1">
        <v>1</v>
      </c>
      <c r="R117" s="1">
        <v>1</v>
      </c>
      <c r="S117" s="1">
        <v>0</v>
      </c>
      <c r="T117" s="1">
        <v>1</v>
      </c>
      <c r="U117" s="1">
        <v>0</v>
      </c>
      <c r="V117" s="1">
        <v>0</v>
      </c>
      <c r="W117" s="1">
        <v>0</v>
      </c>
      <c r="X117" s="1">
        <v>1</v>
      </c>
      <c r="Y117" s="1">
        <v>0</v>
      </c>
      <c r="Z117" s="1">
        <v>1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1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1</v>
      </c>
      <c r="AR117" s="1">
        <v>0</v>
      </c>
      <c r="AS117" s="1">
        <v>1</v>
      </c>
      <c r="AT117" s="1">
        <v>0</v>
      </c>
      <c r="AU117" s="1">
        <v>0</v>
      </c>
      <c r="AV117" s="1">
        <v>0</v>
      </c>
      <c r="AW117" s="1">
        <v>1</v>
      </c>
      <c r="AX117" s="1">
        <v>1</v>
      </c>
      <c r="AY117" s="1">
        <v>1</v>
      </c>
      <c r="AZ117" s="1">
        <v>1</v>
      </c>
      <c r="BA117" s="1">
        <v>0</v>
      </c>
      <c r="BB117" s="1">
        <v>1</v>
      </c>
      <c r="BC117" s="1">
        <f t="shared" si="5"/>
        <v>23</v>
      </c>
      <c r="BD117" s="1">
        <v>14</v>
      </c>
      <c r="BE117" s="75" t="str">
        <f t="shared" si="6"/>
        <v>Tendencia positivo</v>
      </c>
      <c r="BF117" s="75"/>
      <c r="BG117" s="75"/>
      <c r="BH117" s="75"/>
      <c r="BI117" s="75"/>
      <c r="BJ117" s="75"/>
    </row>
    <row r="118" spans="2:62" x14ac:dyDescent="0.3">
      <c r="B118" s="28" t="s">
        <v>82</v>
      </c>
      <c r="C118" s="1">
        <v>0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1</v>
      </c>
      <c r="N118" s="1">
        <v>0</v>
      </c>
      <c r="O118" s="1">
        <v>1</v>
      </c>
      <c r="P118" s="1">
        <v>1</v>
      </c>
      <c r="Q118" s="1">
        <v>1</v>
      </c>
      <c r="R118" s="1">
        <v>0</v>
      </c>
      <c r="S118" s="1">
        <v>0</v>
      </c>
      <c r="T118" s="1">
        <v>1</v>
      </c>
      <c r="U118" s="1">
        <v>0</v>
      </c>
      <c r="V118" s="1">
        <v>0</v>
      </c>
      <c r="W118" s="1">
        <v>1</v>
      </c>
      <c r="X118" s="1">
        <v>1</v>
      </c>
      <c r="Y118" s="1">
        <v>1</v>
      </c>
      <c r="Z118" s="1">
        <v>0</v>
      </c>
      <c r="AA118" s="1">
        <v>0</v>
      </c>
      <c r="AB118" s="1">
        <v>0</v>
      </c>
      <c r="AC118" s="1">
        <v>1</v>
      </c>
      <c r="AD118" s="1">
        <v>1</v>
      </c>
      <c r="AE118" s="1">
        <v>0</v>
      </c>
      <c r="AF118" s="1">
        <v>0</v>
      </c>
      <c r="AG118" s="1">
        <v>1</v>
      </c>
      <c r="AH118" s="1">
        <v>0</v>
      </c>
      <c r="AI118" s="1">
        <v>0</v>
      </c>
      <c r="AJ118" s="1">
        <v>0</v>
      </c>
      <c r="AK118" s="1">
        <v>1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1</v>
      </c>
      <c r="AR118" s="1">
        <v>0</v>
      </c>
      <c r="AS118" s="1">
        <v>0</v>
      </c>
      <c r="AT118" s="1">
        <v>0</v>
      </c>
      <c r="AU118" s="1">
        <v>1</v>
      </c>
      <c r="AV118" s="1">
        <v>0</v>
      </c>
      <c r="AW118" s="1">
        <v>1</v>
      </c>
      <c r="AX118" s="1">
        <v>1</v>
      </c>
      <c r="AY118" s="1">
        <v>0</v>
      </c>
      <c r="AZ118" s="1">
        <v>1</v>
      </c>
      <c r="BA118" s="1">
        <v>0</v>
      </c>
      <c r="BB118" s="1">
        <v>0</v>
      </c>
      <c r="BC118" s="1">
        <f t="shared" si="5"/>
        <v>22</v>
      </c>
      <c r="BD118" s="1">
        <v>14</v>
      </c>
      <c r="BE118" s="75" t="str">
        <f t="shared" si="6"/>
        <v>Tendencia positivo</v>
      </c>
      <c r="BF118" s="75"/>
      <c r="BG118" s="75"/>
      <c r="BH118" s="75"/>
      <c r="BI118" s="75"/>
      <c r="BJ118" s="75"/>
    </row>
    <row r="119" spans="2:62" x14ac:dyDescent="0.3">
      <c r="B119" s="28" t="s">
        <v>83</v>
      </c>
      <c r="C119" s="1">
        <v>0</v>
      </c>
      <c r="D119" s="1">
        <v>1</v>
      </c>
      <c r="E119" s="1">
        <v>1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0</v>
      </c>
      <c r="T119" s="1">
        <v>1</v>
      </c>
      <c r="U119" s="1">
        <v>0</v>
      </c>
      <c r="V119" s="1">
        <v>1</v>
      </c>
      <c r="W119" s="1">
        <v>1</v>
      </c>
      <c r="X119" s="1">
        <v>1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1</v>
      </c>
      <c r="AE119" s="1">
        <v>1</v>
      </c>
      <c r="AF119" s="1">
        <v>0</v>
      </c>
      <c r="AG119" s="1">
        <v>1</v>
      </c>
      <c r="AH119" s="1">
        <v>0</v>
      </c>
      <c r="AI119" s="1">
        <v>1</v>
      </c>
      <c r="AJ119" s="1">
        <v>1</v>
      </c>
      <c r="AK119" s="1">
        <v>1</v>
      </c>
      <c r="AL119" s="1">
        <v>0</v>
      </c>
      <c r="AM119" s="1">
        <v>1</v>
      </c>
      <c r="AN119" s="1">
        <v>1</v>
      </c>
      <c r="AO119" s="1">
        <v>1</v>
      </c>
      <c r="AP119" s="1">
        <v>0</v>
      </c>
      <c r="AQ119" s="1">
        <v>1</v>
      </c>
      <c r="AR119" s="1">
        <v>0</v>
      </c>
      <c r="AS119" s="1">
        <v>0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f t="shared" si="5"/>
        <v>32</v>
      </c>
      <c r="BD119" s="1">
        <v>15</v>
      </c>
      <c r="BE119" s="75" t="str">
        <f t="shared" si="6"/>
        <v>Tendencia negativo</v>
      </c>
      <c r="BF119" s="75"/>
      <c r="BG119" s="75"/>
      <c r="BH119" s="75"/>
      <c r="BI119" s="75"/>
      <c r="BJ119" s="75"/>
    </row>
    <row r="120" spans="2:62" x14ac:dyDescent="0.3">
      <c r="B120" s="28" t="s">
        <v>84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0</v>
      </c>
      <c r="O120" s="1">
        <v>0</v>
      </c>
      <c r="P120" s="1">
        <v>1</v>
      </c>
      <c r="Q120" s="1">
        <v>0</v>
      </c>
      <c r="R120" s="1">
        <v>1</v>
      </c>
      <c r="S120" s="1">
        <v>1</v>
      </c>
      <c r="T120" s="1">
        <v>1</v>
      </c>
      <c r="U120" s="1">
        <v>0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0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0</v>
      </c>
      <c r="AK120" s="1">
        <v>1</v>
      </c>
      <c r="AL120" s="1">
        <v>0</v>
      </c>
      <c r="AM120" s="1">
        <v>0</v>
      </c>
      <c r="AN120" s="1">
        <v>1</v>
      </c>
      <c r="AO120" s="1">
        <v>1</v>
      </c>
      <c r="AP120" s="1">
        <v>1</v>
      </c>
      <c r="AQ120" s="1">
        <v>1</v>
      </c>
      <c r="AR120" s="1">
        <v>0</v>
      </c>
      <c r="AS120" s="1">
        <v>1</v>
      </c>
      <c r="AT120" s="1">
        <v>1</v>
      </c>
      <c r="AU120" s="1">
        <v>1</v>
      </c>
      <c r="AV120" s="1">
        <v>0</v>
      </c>
      <c r="AW120" s="1">
        <v>1</v>
      </c>
      <c r="AX120" s="1">
        <v>1</v>
      </c>
      <c r="AY120" s="1">
        <v>0</v>
      </c>
      <c r="AZ120" s="1">
        <v>1</v>
      </c>
      <c r="BA120" s="1">
        <v>1</v>
      </c>
      <c r="BB120" s="1">
        <v>1</v>
      </c>
      <c r="BC120" s="1">
        <f t="shared" si="5"/>
        <v>36</v>
      </c>
      <c r="BD120" s="1">
        <v>14</v>
      </c>
      <c r="BE120" s="75" t="str">
        <f t="shared" si="6"/>
        <v>Negativo</v>
      </c>
      <c r="BF120" s="75"/>
      <c r="BG120" s="75"/>
      <c r="BH120" s="75"/>
      <c r="BI120" s="75"/>
      <c r="BJ120" s="75"/>
    </row>
    <row r="121" spans="2:62" x14ac:dyDescent="0.3">
      <c r="B121" s="28" t="s">
        <v>85</v>
      </c>
      <c r="C121" s="1">
        <v>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0</v>
      </c>
      <c r="O121" s="1">
        <v>1</v>
      </c>
      <c r="P121" s="1">
        <v>1</v>
      </c>
      <c r="Q121" s="1">
        <v>1</v>
      </c>
      <c r="R121" s="1">
        <v>0</v>
      </c>
      <c r="S121" s="1">
        <v>0</v>
      </c>
      <c r="T121" s="1">
        <v>0</v>
      </c>
      <c r="U121" s="1">
        <v>1</v>
      </c>
      <c r="V121" s="1">
        <v>0</v>
      </c>
      <c r="W121" s="1">
        <v>0</v>
      </c>
      <c r="X121" s="1">
        <v>1</v>
      </c>
      <c r="Y121" s="1">
        <v>1</v>
      </c>
      <c r="Z121" s="1">
        <v>1</v>
      </c>
      <c r="AA121" s="1">
        <v>0</v>
      </c>
      <c r="AB121" s="1">
        <v>0</v>
      </c>
      <c r="AC121" s="1">
        <v>1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1</v>
      </c>
      <c r="AJ121" s="1">
        <v>0</v>
      </c>
      <c r="AK121" s="1">
        <v>0</v>
      </c>
      <c r="AL121" s="1">
        <v>1</v>
      </c>
      <c r="AM121" s="1">
        <v>1</v>
      </c>
      <c r="AN121" s="1">
        <v>1</v>
      </c>
      <c r="AO121" s="1">
        <v>1</v>
      </c>
      <c r="AP121" s="1">
        <v>0</v>
      </c>
      <c r="AQ121" s="1">
        <v>0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0</v>
      </c>
      <c r="BB121" s="1">
        <v>1</v>
      </c>
      <c r="BC121" s="1">
        <f t="shared" si="5"/>
        <v>32</v>
      </c>
      <c r="BD121" s="1">
        <v>14</v>
      </c>
      <c r="BE121" s="75" t="str">
        <f t="shared" si="6"/>
        <v>Tendencia negativo</v>
      </c>
      <c r="BF121" s="75"/>
      <c r="BG121" s="75"/>
      <c r="BH121" s="75"/>
      <c r="BI121" s="75"/>
      <c r="BJ121" s="75"/>
    </row>
    <row r="122" spans="2:62" x14ac:dyDescent="0.3">
      <c r="B122" s="28" t="s">
        <v>86</v>
      </c>
      <c r="C122" s="1">
        <v>1</v>
      </c>
      <c r="D122" s="1">
        <v>1</v>
      </c>
      <c r="E122" s="1">
        <v>1</v>
      </c>
      <c r="F122" s="1">
        <v>0</v>
      </c>
      <c r="G122" s="1">
        <v>1</v>
      </c>
      <c r="H122" s="1">
        <v>1</v>
      </c>
      <c r="I122" s="1">
        <v>1</v>
      </c>
      <c r="J122" s="1">
        <v>1</v>
      </c>
      <c r="K122" s="1">
        <v>0</v>
      </c>
      <c r="L122" s="1">
        <v>1</v>
      </c>
      <c r="M122" s="1">
        <v>0</v>
      </c>
      <c r="N122" s="1">
        <v>0</v>
      </c>
      <c r="O122" s="1">
        <v>0</v>
      </c>
      <c r="P122" s="1">
        <v>0</v>
      </c>
      <c r="Q122" s="1">
        <v>1</v>
      </c>
      <c r="R122" s="1">
        <v>0</v>
      </c>
      <c r="S122" s="1">
        <v>0</v>
      </c>
      <c r="T122" s="1">
        <v>0</v>
      </c>
      <c r="U122" s="1">
        <v>0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0</v>
      </c>
      <c r="AC122" s="1">
        <v>0</v>
      </c>
      <c r="AD122" s="1">
        <v>1</v>
      </c>
      <c r="AE122" s="1">
        <v>1</v>
      </c>
      <c r="AF122" s="1">
        <v>0</v>
      </c>
      <c r="AG122" s="1">
        <v>0</v>
      </c>
      <c r="AH122" s="1">
        <v>1</v>
      </c>
      <c r="AI122" s="1">
        <v>0</v>
      </c>
      <c r="AJ122" s="1">
        <v>1</v>
      </c>
      <c r="AK122" s="1">
        <v>1</v>
      </c>
      <c r="AL122" s="1">
        <v>0</v>
      </c>
      <c r="AM122" s="1">
        <v>0</v>
      </c>
      <c r="AN122" s="1">
        <v>1</v>
      </c>
      <c r="AO122" s="1">
        <v>0</v>
      </c>
      <c r="AP122" s="1">
        <v>1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1</v>
      </c>
      <c r="AW122" s="1">
        <v>1</v>
      </c>
      <c r="AX122" s="1">
        <v>1</v>
      </c>
      <c r="AY122" s="1">
        <v>1</v>
      </c>
      <c r="AZ122" s="1">
        <v>0</v>
      </c>
      <c r="BA122" s="1">
        <v>1</v>
      </c>
      <c r="BB122" s="1">
        <v>1</v>
      </c>
      <c r="BC122" s="1">
        <f t="shared" si="5"/>
        <v>28</v>
      </c>
      <c r="BD122" s="1">
        <v>15</v>
      </c>
      <c r="BE122" s="75" t="str">
        <f t="shared" si="6"/>
        <v>Tendencia negativo</v>
      </c>
      <c r="BF122" s="75"/>
      <c r="BG122" s="75"/>
      <c r="BH122" s="75"/>
      <c r="BI122" s="75"/>
      <c r="BJ122" s="75"/>
    </row>
    <row r="123" spans="2:62" x14ac:dyDescent="0.3">
      <c r="B123" s="28" t="s">
        <v>87</v>
      </c>
      <c r="C123" s="1">
        <v>0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1</v>
      </c>
      <c r="U123" s="1">
        <v>0</v>
      </c>
      <c r="V123" s="1">
        <v>1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1</v>
      </c>
      <c r="AE123" s="1">
        <v>1</v>
      </c>
      <c r="AF123" s="1">
        <v>0</v>
      </c>
      <c r="AG123" s="1">
        <v>0</v>
      </c>
      <c r="AH123" s="1">
        <v>0</v>
      </c>
      <c r="AI123" s="1">
        <v>0</v>
      </c>
      <c r="AJ123" s="1">
        <v>1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1</v>
      </c>
      <c r="BA123" s="1">
        <v>1</v>
      </c>
      <c r="BB123" s="1">
        <v>1</v>
      </c>
      <c r="BC123" s="1">
        <f t="shared" si="5"/>
        <v>11</v>
      </c>
      <c r="BD123" s="1">
        <v>14</v>
      </c>
      <c r="BE123" s="75" t="str">
        <f t="shared" si="6"/>
        <v>Positivo</v>
      </c>
      <c r="BF123" s="75"/>
      <c r="BG123" s="75"/>
      <c r="BH123" s="75"/>
      <c r="BI123" s="75"/>
      <c r="BJ123" s="75"/>
    </row>
    <row r="124" spans="2:62" x14ac:dyDescent="0.3">
      <c r="B124" s="28" t="s">
        <v>88</v>
      </c>
      <c r="C124" s="1">
        <v>0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</v>
      </c>
      <c r="U124" s="1">
        <v>1</v>
      </c>
      <c r="V124" s="1">
        <v>1</v>
      </c>
      <c r="W124" s="1">
        <v>1</v>
      </c>
      <c r="X124" s="1">
        <v>1</v>
      </c>
      <c r="Y124" s="1">
        <v>0</v>
      </c>
      <c r="Z124" s="1">
        <v>0</v>
      </c>
      <c r="AA124" s="1">
        <v>1</v>
      </c>
      <c r="AB124" s="1">
        <v>1</v>
      </c>
      <c r="AC124" s="1">
        <v>0</v>
      </c>
      <c r="AD124" s="1">
        <v>1</v>
      </c>
      <c r="AE124" s="1">
        <v>1</v>
      </c>
      <c r="AF124" s="1">
        <v>1</v>
      </c>
      <c r="AG124" s="1">
        <v>1</v>
      </c>
      <c r="AH124" s="1">
        <v>1</v>
      </c>
      <c r="AI124" s="1">
        <v>0</v>
      </c>
      <c r="AJ124" s="1">
        <v>1</v>
      </c>
      <c r="AK124" s="1">
        <v>1</v>
      </c>
      <c r="AL124" s="1">
        <v>1</v>
      </c>
      <c r="AM124" s="1">
        <v>0</v>
      </c>
      <c r="AN124" s="1">
        <v>1</v>
      </c>
      <c r="AO124" s="1">
        <v>0</v>
      </c>
      <c r="AP124" s="1">
        <v>0</v>
      </c>
      <c r="AQ124" s="1">
        <v>1</v>
      </c>
      <c r="AR124" s="1">
        <v>1</v>
      </c>
      <c r="AS124" s="1">
        <v>1</v>
      </c>
      <c r="AT124" s="1">
        <v>0</v>
      </c>
      <c r="AU124" s="1">
        <v>0</v>
      </c>
      <c r="AV124" s="1">
        <v>0</v>
      </c>
      <c r="AW124" s="1">
        <v>1</v>
      </c>
      <c r="AX124" s="1">
        <v>1</v>
      </c>
      <c r="AY124" s="1">
        <v>0</v>
      </c>
      <c r="AZ124" s="1">
        <v>1</v>
      </c>
      <c r="BA124" s="1">
        <v>1</v>
      </c>
      <c r="BB124" s="1">
        <v>1</v>
      </c>
      <c r="BC124" s="1">
        <f t="shared" si="5"/>
        <v>31</v>
      </c>
      <c r="BD124" s="1">
        <v>14</v>
      </c>
      <c r="BE124" s="75" t="str">
        <f t="shared" si="6"/>
        <v>Tendencia negativo</v>
      </c>
      <c r="BF124" s="75"/>
      <c r="BG124" s="75"/>
      <c r="BH124" s="75"/>
      <c r="BI124" s="75"/>
      <c r="BJ124" s="75"/>
    </row>
    <row r="125" spans="2:62" x14ac:dyDescent="0.3">
      <c r="B125" s="28" t="s">
        <v>89</v>
      </c>
      <c r="C125" s="1">
        <v>0</v>
      </c>
      <c r="D125" s="1">
        <v>1</v>
      </c>
      <c r="E125" s="1">
        <v>1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1</v>
      </c>
      <c r="O125" s="1">
        <v>1</v>
      </c>
      <c r="P125" s="1">
        <v>1</v>
      </c>
      <c r="Q125" s="1">
        <v>0</v>
      </c>
      <c r="R125" s="1">
        <v>1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1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1</v>
      </c>
      <c r="AF125" s="1">
        <v>0</v>
      </c>
      <c r="AG125" s="1">
        <v>1</v>
      </c>
      <c r="AH125" s="1">
        <v>1</v>
      </c>
      <c r="AI125" s="1">
        <v>0</v>
      </c>
      <c r="AJ125" s="1">
        <v>0</v>
      </c>
      <c r="AK125" s="1">
        <v>1</v>
      </c>
      <c r="AL125" s="1">
        <v>0</v>
      </c>
      <c r="AM125" s="1">
        <v>0</v>
      </c>
      <c r="AN125" s="1">
        <v>1</v>
      </c>
      <c r="AO125" s="1">
        <v>0</v>
      </c>
      <c r="AP125" s="1">
        <v>1</v>
      </c>
      <c r="AQ125" s="1">
        <v>1</v>
      </c>
      <c r="AR125" s="1">
        <v>0</v>
      </c>
      <c r="AS125" s="1">
        <v>0</v>
      </c>
      <c r="AT125" s="1">
        <v>1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f t="shared" si="5"/>
        <v>20</v>
      </c>
      <c r="BD125" s="1">
        <v>14</v>
      </c>
      <c r="BE125" s="75" t="str">
        <f t="shared" si="6"/>
        <v>Tendencia positivo</v>
      </c>
      <c r="BF125" s="75"/>
      <c r="BG125" s="75"/>
      <c r="BH125" s="75"/>
      <c r="BI125" s="75"/>
      <c r="BJ125" s="75"/>
    </row>
    <row r="126" spans="2:62" x14ac:dyDescent="0.3">
      <c r="B126" s="28" t="s">
        <v>90</v>
      </c>
      <c r="C126" s="1">
        <v>0</v>
      </c>
      <c r="D126" s="1">
        <v>0</v>
      </c>
      <c r="E126" s="1">
        <v>0</v>
      </c>
      <c r="F126" s="1">
        <v>1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0</v>
      </c>
      <c r="Z126" s="1">
        <v>0</v>
      </c>
      <c r="AA126" s="1">
        <v>1</v>
      </c>
      <c r="AB126" s="1">
        <v>1</v>
      </c>
      <c r="AC126" s="1">
        <v>0</v>
      </c>
      <c r="AD126" s="1">
        <v>1</v>
      </c>
      <c r="AE126" s="1">
        <v>1</v>
      </c>
      <c r="AF126" s="1">
        <v>1</v>
      </c>
      <c r="AG126" s="1">
        <v>1</v>
      </c>
      <c r="AH126" s="1">
        <v>1</v>
      </c>
      <c r="AI126" s="1">
        <v>1</v>
      </c>
      <c r="AJ126" s="1">
        <v>0</v>
      </c>
      <c r="AK126" s="1">
        <v>1</v>
      </c>
      <c r="AL126" s="1">
        <v>1</v>
      </c>
      <c r="AM126" s="1">
        <v>1</v>
      </c>
      <c r="AN126" s="1">
        <v>1</v>
      </c>
      <c r="AO126" s="1">
        <v>1</v>
      </c>
      <c r="AP126" s="1">
        <v>1</v>
      </c>
      <c r="AQ126" s="1">
        <v>1</v>
      </c>
      <c r="AR126" s="1">
        <v>1</v>
      </c>
      <c r="AS126" s="1">
        <v>1</v>
      </c>
      <c r="AT126" s="1">
        <v>1</v>
      </c>
      <c r="AU126" s="1">
        <v>1</v>
      </c>
      <c r="AV126" s="1">
        <v>0</v>
      </c>
      <c r="AW126" s="1">
        <v>1</v>
      </c>
      <c r="AX126" s="1">
        <v>1</v>
      </c>
      <c r="AY126" s="1">
        <v>1</v>
      </c>
      <c r="AZ126" s="1">
        <v>1</v>
      </c>
      <c r="BA126" s="1">
        <v>0</v>
      </c>
      <c r="BB126" s="1">
        <v>1</v>
      </c>
      <c r="BC126" s="1">
        <f t="shared" si="5"/>
        <v>38</v>
      </c>
      <c r="BD126" s="1">
        <v>15</v>
      </c>
      <c r="BE126" s="75" t="str">
        <f t="shared" si="6"/>
        <v>Negativo</v>
      </c>
      <c r="BF126" s="75"/>
      <c r="BG126" s="75"/>
      <c r="BH126" s="75"/>
      <c r="BI126" s="75"/>
      <c r="BJ126" s="75"/>
    </row>
    <row r="127" spans="2:62" x14ac:dyDescent="0.3">
      <c r="B127" s="28" t="s">
        <v>91</v>
      </c>
      <c r="C127" s="1">
        <v>1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1</v>
      </c>
      <c r="U127" s="1">
        <v>1</v>
      </c>
      <c r="V127" s="1">
        <v>0</v>
      </c>
      <c r="W127" s="1">
        <v>1</v>
      </c>
      <c r="X127" s="1">
        <v>0</v>
      </c>
      <c r="Y127" s="1">
        <v>0</v>
      </c>
      <c r="Z127" s="1">
        <v>0</v>
      </c>
      <c r="AA127" s="1">
        <v>0</v>
      </c>
      <c r="AB127" s="1">
        <v>1</v>
      </c>
      <c r="AC127" s="1">
        <v>0</v>
      </c>
      <c r="AD127" s="1">
        <v>1</v>
      </c>
      <c r="AE127" s="1">
        <v>1</v>
      </c>
      <c r="AF127" s="1">
        <v>0</v>
      </c>
      <c r="AG127" s="1">
        <v>0</v>
      </c>
      <c r="AH127" s="1">
        <v>1</v>
      </c>
      <c r="AI127" s="1">
        <v>0</v>
      </c>
      <c r="AJ127" s="1">
        <v>1</v>
      </c>
      <c r="AK127" s="1">
        <v>0</v>
      </c>
      <c r="AL127" s="1">
        <v>0</v>
      </c>
      <c r="AM127" s="1">
        <v>0</v>
      </c>
      <c r="AN127" s="1">
        <v>1</v>
      </c>
      <c r="AO127" s="1">
        <v>1</v>
      </c>
      <c r="AP127" s="1">
        <v>1</v>
      </c>
      <c r="AQ127" s="1">
        <v>1</v>
      </c>
      <c r="AR127" s="1">
        <v>1</v>
      </c>
      <c r="AS127" s="1">
        <v>1</v>
      </c>
      <c r="AT127" s="1">
        <v>1</v>
      </c>
      <c r="AU127" s="1">
        <v>1</v>
      </c>
      <c r="AV127" s="1">
        <v>1</v>
      </c>
      <c r="AW127" s="1">
        <v>1</v>
      </c>
      <c r="AX127" s="1">
        <v>1</v>
      </c>
      <c r="AY127" s="1">
        <v>0</v>
      </c>
      <c r="AZ127" s="1">
        <v>1</v>
      </c>
      <c r="BA127" s="1">
        <v>0</v>
      </c>
      <c r="BB127" s="1">
        <v>0</v>
      </c>
      <c r="BC127" s="1">
        <f t="shared" si="5"/>
        <v>24</v>
      </c>
      <c r="BD127" s="1">
        <v>13</v>
      </c>
      <c r="BE127" s="75" t="str">
        <f t="shared" si="6"/>
        <v>Tendencia positivo</v>
      </c>
      <c r="BF127" s="75"/>
      <c r="BG127" s="75"/>
      <c r="BH127" s="75"/>
      <c r="BI127" s="75"/>
      <c r="BJ127" s="75"/>
    </row>
    <row r="128" spans="2:62" x14ac:dyDescent="0.3">
      <c r="B128" s="28" t="s">
        <v>92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</v>
      </c>
      <c r="P128" s="1">
        <v>1</v>
      </c>
      <c r="Q128" s="1">
        <v>1</v>
      </c>
      <c r="R128" s="1">
        <v>0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  <c r="Z128" s="1">
        <v>0</v>
      </c>
      <c r="AA128" s="1">
        <v>1</v>
      </c>
      <c r="AB128" s="1">
        <v>0</v>
      </c>
      <c r="AC128" s="1">
        <v>0</v>
      </c>
      <c r="AD128" s="1">
        <v>1</v>
      </c>
      <c r="AE128" s="1">
        <v>1</v>
      </c>
      <c r="AF128" s="1">
        <v>1</v>
      </c>
      <c r="AG128" s="1">
        <v>0</v>
      </c>
      <c r="AH128" s="1">
        <v>1</v>
      </c>
      <c r="AI128" s="1">
        <v>1</v>
      </c>
      <c r="AJ128" s="1">
        <v>0</v>
      </c>
      <c r="AK128" s="1">
        <v>1</v>
      </c>
      <c r="AL128" s="1">
        <v>1</v>
      </c>
      <c r="AM128" s="1">
        <v>0</v>
      </c>
      <c r="AN128" s="1">
        <v>1</v>
      </c>
      <c r="AO128" s="1">
        <v>1</v>
      </c>
      <c r="AP128" s="1">
        <v>1</v>
      </c>
      <c r="AQ128" s="1">
        <v>1</v>
      </c>
      <c r="AR128" s="1">
        <v>0</v>
      </c>
      <c r="AS128" s="1">
        <v>1</v>
      </c>
      <c r="AT128" s="1">
        <v>1</v>
      </c>
      <c r="AU128" s="1">
        <v>1</v>
      </c>
      <c r="AV128" s="1">
        <v>0</v>
      </c>
      <c r="AW128" s="1">
        <v>1</v>
      </c>
      <c r="AX128" s="1">
        <v>1</v>
      </c>
      <c r="AY128" s="1">
        <v>1</v>
      </c>
      <c r="AZ128" s="1">
        <v>1</v>
      </c>
      <c r="BA128" s="1">
        <v>1</v>
      </c>
      <c r="BB128" s="1">
        <v>1</v>
      </c>
      <c r="BC128" s="1">
        <f t="shared" si="5"/>
        <v>36</v>
      </c>
      <c r="BD128" s="1">
        <v>14</v>
      </c>
      <c r="BE128" s="75" t="str">
        <f t="shared" si="6"/>
        <v>Negativo</v>
      </c>
      <c r="BF128" s="75"/>
      <c r="BG128" s="75"/>
      <c r="BH128" s="75"/>
      <c r="BI128" s="75"/>
      <c r="BJ128" s="75"/>
    </row>
    <row r="129" spans="1:62" x14ac:dyDescent="0.3">
      <c r="B129" s="28" t="s">
        <v>93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0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  <c r="Z129" s="1">
        <v>1</v>
      </c>
      <c r="AA129" s="1">
        <v>1</v>
      </c>
      <c r="AB129" s="1">
        <v>1</v>
      </c>
      <c r="AC129" s="1">
        <v>0</v>
      </c>
      <c r="AD129" s="1">
        <v>1</v>
      </c>
      <c r="AE129" s="1">
        <v>1</v>
      </c>
      <c r="AF129" s="1">
        <v>1</v>
      </c>
      <c r="AG129" s="1">
        <v>1</v>
      </c>
      <c r="AH129" s="1">
        <v>1</v>
      </c>
      <c r="AI129" s="1">
        <v>1</v>
      </c>
      <c r="AJ129" s="1">
        <v>0</v>
      </c>
      <c r="AK129" s="1">
        <v>1</v>
      </c>
      <c r="AL129" s="1">
        <v>1</v>
      </c>
      <c r="AM129" s="1">
        <v>1</v>
      </c>
      <c r="AN129" s="1">
        <v>1</v>
      </c>
      <c r="AO129" s="1">
        <v>1</v>
      </c>
      <c r="AP129" s="1">
        <v>1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0</v>
      </c>
      <c r="AW129" s="1">
        <v>1</v>
      </c>
      <c r="AX129" s="1">
        <v>1</v>
      </c>
      <c r="AY129" s="1">
        <v>1</v>
      </c>
      <c r="AZ129" s="1">
        <v>1</v>
      </c>
      <c r="BA129" s="1">
        <v>0</v>
      </c>
      <c r="BB129" s="1">
        <v>0</v>
      </c>
      <c r="BC129" s="1">
        <f t="shared" si="5"/>
        <v>37</v>
      </c>
      <c r="BD129" s="1">
        <v>16</v>
      </c>
      <c r="BE129" s="75" t="str">
        <f t="shared" si="6"/>
        <v>Negativo</v>
      </c>
      <c r="BF129" s="75"/>
      <c r="BG129" s="75"/>
      <c r="BH129" s="75"/>
      <c r="BI129" s="75"/>
      <c r="BJ129" s="75"/>
    </row>
    <row r="130" spans="1:62" x14ac:dyDescent="0.3">
      <c r="B130" s="52" t="s">
        <v>9</v>
      </c>
      <c r="C130">
        <f>SUM(C103:C129)</f>
        <v>15</v>
      </c>
      <c r="D130">
        <f t="shared" ref="D130:BC130" si="7">SUM(D103:D129)</f>
        <v>14</v>
      </c>
      <c r="E130">
        <f t="shared" si="7"/>
        <v>19</v>
      </c>
      <c r="F130">
        <f t="shared" si="7"/>
        <v>17</v>
      </c>
      <c r="G130">
        <f t="shared" si="7"/>
        <v>24</v>
      </c>
      <c r="H130">
        <f t="shared" si="7"/>
        <v>18</v>
      </c>
      <c r="I130">
        <f t="shared" si="7"/>
        <v>7</v>
      </c>
      <c r="J130">
        <f t="shared" si="7"/>
        <v>9</v>
      </c>
      <c r="K130">
        <f t="shared" si="7"/>
        <v>6</v>
      </c>
      <c r="L130">
        <f t="shared" si="7"/>
        <v>10</v>
      </c>
      <c r="M130">
        <f t="shared" si="7"/>
        <v>15</v>
      </c>
      <c r="N130">
        <f t="shared" si="7"/>
        <v>10</v>
      </c>
      <c r="O130">
        <f t="shared" si="7"/>
        <v>10</v>
      </c>
      <c r="P130">
        <f t="shared" si="7"/>
        <v>18</v>
      </c>
      <c r="Q130">
        <f t="shared" si="7"/>
        <v>18</v>
      </c>
      <c r="R130">
        <f t="shared" si="7"/>
        <v>12</v>
      </c>
      <c r="S130">
        <f t="shared" si="7"/>
        <v>13</v>
      </c>
      <c r="T130">
        <f t="shared" si="7"/>
        <v>20</v>
      </c>
      <c r="U130">
        <f t="shared" si="7"/>
        <v>11</v>
      </c>
      <c r="V130">
        <f t="shared" si="7"/>
        <v>18</v>
      </c>
      <c r="W130">
        <f t="shared" si="7"/>
        <v>18</v>
      </c>
      <c r="X130">
        <f t="shared" si="7"/>
        <v>24</v>
      </c>
      <c r="Y130">
        <f t="shared" si="7"/>
        <v>14</v>
      </c>
      <c r="Z130">
        <f t="shared" si="7"/>
        <v>13</v>
      </c>
      <c r="AA130">
        <f t="shared" si="7"/>
        <v>11</v>
      </c>
      <c r="AB130">
        <f t="shared" si="7"/>
        <v>11</v>
      </c>
      <c r="AC130">
        <f t="shared" si="7"/>
        <v>3</v>
      </c>
      <c r="AD130">
        <f t="shared" si="7"/>
        <v>18</v>
      </c>
      <c r="AE130">
        <f t="shared" si="7"/>
        <v>21</v>
      </c>
      <c r="AF130">
        <f t="shared" si="7"/>
        <v>12</v>
      </c>
      <c r="AG130">
        <f t="shared" si="7"/>
        <v>12</v>
      </c>
      <c r="AH130">
        <f t="shared" si="7"/>
        <v>18</v>
      </c>
      <c r="AI130">
        <f t="shared" si="7"/>
        <v>9</v>
      </c>
      <c r="AJ130">
        <f t="shared" si="7"/>
        <v>8</v>
      </c>
      <c r="AK130">
        <f t="shared" si="7"/>
        <v>20</v>
      </c>
      <c r="AL130">
        <f t="shared" si="7"/>
        <v>13</v>
      </c>
      <c r="AM130">
        <f t="shared" si="7"/>
        <v>8</v>
      </c>
      <c r="AN130">
        <f t="shared" si="7"/>
        <v>21</v>
      </c>
      <c r="AO130">
        <f t="shared" si="7"/>
        <v>15</v>
      </c>
      <c r="AP130">
        <f t="shared" si="7"/>
        <v>16</v>
      </c>
      <c r="AQ130">
        <f t="shared" si="7"/>
        <v>20</v>
      </c>
      <c r="AR130">
        <f t="shared" si="7"/>
        <v>10</v>
      </c>
      <c r="AS130">
        <f t="shared" si="7"/>
        <v>15</v>
      </c>
      <c r="AT130">
        <f t="shared" si="7"/>
        <v>17</v>
      </c>
      <c r="AU130">
        <f t="shared" si="7"/>
        <v>17</v>
      </c>
      <c r="AV130">
        <f t="shared" si="7"/>
        <v>7</v>
      </c>
      <c r="AW130">
        <f t="shared" si="7"/>
        <v>21</v>
      </c>
      <c r="AX130">
        <f t="shared" si="7"/>
        <v>25</v>
      </c>
      <c r="AY130">
        <f t="shared" si="7"/>
        <v>15</v>
      </c>
      <c r="AZ130">
        <f t="shared" si="7"/>
        <v>19</v>
      </c>
      <c r="BA130">
        <f t="shared" si="7"/>
        <v>12</v>
      </c>
      <c r="BB130">
        <f t="shared" si="7"/>
        <v>17</v>
      </c>
      <c r="BC130">
        <f t="shared" si="7"/>
        <v>764</v>
      </c>
    </row>
    <row r="131" spans="1:62" x14ac:dyDescent="0.3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</row>
    <row r="132" spans="1:62" x14ac:dyDescent="0.3">
      <c r="A132" s="49"/>
      <c r="B132" s="49"/>
      <c r="C132" s="79"/>
      <c r="D132" s="79"/>
      <c r="E132" s="79"/>
      <c r="F132" s="79"/>
      <c r="G132" s="79"/>
      <c r="H132" s="79"/>
      <c r="I132" s="79"/>
      <c r="J132" s="79"/>
      <c r="K132" s="79"/>
      <c r="L132" s="49"/>
      <c r="M132" s="49"/>
      <c r="N132" s="49"/>
      <c r="O132" s="49"/>
      <c r="P132" s="49"/>
      <c r="Q132" s="49"/>
      <c r="R132" s="49"/>
      <c r="S132" s="49"/>
      <c r="T132" s="49"/>
      <c r="U132" s="79"/>
      <c r="V132" s="79"/>
      <c r="W132" s="79"/>
      <c r="X132" s="79"/>
      <c r="Y132" s="79"/>
      <c r="Z132" s="79"/>
      <c r="AA132" s="79"/>
      <c r="AB132" s="79"/>
      <c r="AC132" s="7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</row>
    <row r="133" spans="1:62" x14ac:dyDescent="0.3">
      <c r="A133" s="49"/>
      <c r="B133" s="49"/>
      <c r="C133" s="79"/>
      <c r="D133" s="79"/>
      <c r="E133" s="79"/>
      <c r="F133" s="79"/>
      <c r="G133" s="79"/>
      <c r="H133" s="79"/>
      <c r="I133" s="79"/>
      <c r="J133" s="79"/>
      <c r="K133" s="79"/>
      <c r="L133" s="49"/>
      <c r="M133" s="50"/>
      <c r="N133" s="49"/>
      <c r="O133" s="49"/>
      <c r="P133" s="49"/>
      <c r="Q133" s="49"/>
      <c r="R133" s="49"/>
      <c r="S133" s="49"/>
      <c r="T133" s="49"/>
      <c r="U133" s="79"/>
      <c r="V133" s="79"/>
      <c r="W133" s="79"/>
      <c r="X133" s="79"/>
      <c r="Y133" s="79"/>
      <c r="Z133" s="79"/>
      <c r="AA133" s="79"/>
      <c r="AB133" s="79"/>
      <c r="AC133" s="79"/>
      <c r="AD133" s="49"/>
      <c r="AE133" s="49"/>
      <c r="AF133" s="49"/>
      <c r="AG133" s="49"/>
      <c r="AH133" s="49"/>
      <c r="AI133" s="50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</row>
    <row r="134" spans="1:62" x14ac:dyDescent="0.3">
      <c r="A134" s="49"/>
      <c r="B134" s="49"/>
      <c r="C134" s="79"/>
      <c r="D134" s="79"/>
      <c r="E134" s="79"/>
      <c r="F134" s="79"/>
      <c r="G134" s="79"/>
      <c r="H134" s="79"/>
      <c r="I134" s="79"/>
      <c r="J134" s="79"/>
      <c r="K134" s="79"/>
      <c r="L134" s="49"/>
      <c r="M134" s="50"/>
      <c r="N134" s="49"/>
      <c r="O134" s="49"/>
      <c r="P134" s="49"/>
      <c r="Q134" s="49"/>
      <c r="R134" s="49"/>
      <c r="S134" s="49"/>
      <c r="T134" s="49"/>
      <c r="U134" s="79"/>
      <c r="V134" s="79"/>
      <c r="W134" s="79"/>
      <c r="X134" s="79"/>
      <c r="Y134" s="79"/>
      <c r="Z134" s="79"/>
      <c r="AA134" s="79"/>
      <c r="AB134" s="79"/>
      <c r="AC134" s="79"/>
      <c r="AD134" s="49"/>
      <c r="AE134" s="49"/>
      <c r="AF134" s="49"/>
      <c r="AG134" s="49"/>
      <c r="AH134" s="49"/>
      <c r="AI134" s="50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</row>
    <row r="135" spans="1:62" x14ac:dyDescent="0.3">
      <c r="A135" s="49"/>
      <c r="B135" s="49"/>
      <c r="C135" s="79"/>
      <c r="D135" s="79"/>
      <c r="E135" s="79"/>
      <c r="F135" s="79"/>
      <c r="G135" s="79"/>
      <c r="H135" s="79"/>
      <c r="I135" s="79"/>
      <c r="J135" s="79"/>
      <c r="K135" s="79"/>
      <c r="L135" s="49"/>
      <c r="M135" s="50"/>
      <c r="N135" s="49"/>
      <c r="O135" s="49"/>
      <c r="P135" s="49"/>
      <c r="Q135" s="49"/>
      <c r="R135" s="49"/>
      <c r="S135" s="49"/>
      <c r="T135" s="49"/>
      <c r="U135" s="79"/>
      <c r="V135" s="79"/>
      <c r="W135" s="79"/>
      <c r="X135" s="79"/>
      <c r="Y135" s="79"/>
      <c r="Z135" s="79"/>
      <c r="AA135" s="79"/>
      <c r="AB135" s="79"/>
      <c r="AC135" s="79"/>
      <c r="AD135" s="49"/>
      <c r="AE135" s="49"/>
      <c r="AF135" s="49"/>
      <c r="AG135" s="49"/>
      <c r="AH135" s="49"/>
      <c r="AI135" s="50"/>
      <c r="AJ135" s="49"/>
      <c r="AK135" s="71" t="s">
        <v>120</v>
      </c>
      <c r="AL135" s="72"/>
      <c r="AM135" s="1" t="s">
        <v>9</v>
      </c>
      <c r="AN135" s="1">
        <v>13</v>
      </c>
      <c r="AO135" s="1">
        <v>14</v>
      </c>
      <c r="AP135" s="1">
        <v>15</v>
      </c>
      <c r="AQ135" s="1">
        <v>16</v>
      </c>
      <c r="AR135" s="1" t="s">
        <v>9</v>
      </c>
      <c r="AS135" s="1" t="s">
        <v>54</v>
      </c>
    </row>
    <row r="136" spans="1:62" x14ac:dyDescent="0.3">
      <c r="A136" s="49"/>
      <c r="B136" s="49"/>
      <c r="C136" s="79"/>
      <c r="D136" s="79"/>
      <c r="E136" s="79"/>
      <c r="F136" s="79"/>
      <c r="G136" s="79"/>
      <c r="H136" s="79"/>
      <c r="I136" s="79"/>
      <c r="J136" s="79"/>
      <c r="K136" s="79"/>
      <c r="L136" s="49"/>
      <c r="M136" s="50"/>
      <c r="N136" s="49"/>
      <c r="O136" s="49"/>
      <c r="P136" s="49"/>
      <c r="Q136" s="49"/>
      <c r="R136" s="49"/>
      <c r="S136" s="49"/>
      <c r="T136" s="49"/>
      <c r="U136" s="79"/>
      <c r="V136" s="79"/>
      <c r="W136" s="79"/>
      <c r="X136" s="79"/>
      <c r="Y136" s="79"/>
      <c r="Z136" s="79"/>
      <c r="AA136" s="79"/>
      <c r="AB136" s="79"/>
      <c r="AC136" s="79"/>
      <c r="AD136" s="49"/>
      <c r="AE136" s="49"/>
      <c r="AF136" s="49"/>
      <c r="AG136" s="49"/>
      <c r="AH136" s="49"/>
      <c r="AI136" s="50"/>
      <c r="AJ136" s="49"/>
      <c r="AK136" s="71" t="s">
        <v>121</v>
      </c>
      <c r="AL136" s="72"/>
      <c r="AM136" s="1" t="s">
        <v>127</v>
      </c>
      <c r="AN136" s="1">
        <v>0</v>
      </c>
      <c r="AO136" s="1">
        <v>0</v>
      </c>
      <c r="AP136" s="1">
        <v>0</v>
      </c>
      <c r="AQ136" s="1">
        <v>0</v>
      </c>
      <c r="AR136" s="1">
        <f>SUM(AN136:AQ136)</f>
        <v>0</v>
      </c>
      <c r="AS136" s="6">
        <f>AR136/$AR$142</f>
        <v>0</v>
      </c>
    </row>
    <row r="137" spans="1:62" x14ac:dyDescent="0.3">
      <c r="A137" s="49"/>
      <c r="B137" s="49"/>
      <c r="C137" s="79"/>
      <c r="D137" s="79"/>
      <c r="E137" s="79"/>
      <c r="F137" s="79"/>
      <c r="G137" s="79"/>
      <c r="H137" s="79"/>
      <c r="I137" s="79"/>
      <c r="J137" s="79"/>
      <c r="K137" s="79"/>
      <c r="L137" s="49"/>
      <c r="M137" s="50"/>
      <c r="N137" s="49"/>
      <c r="O137" s="49"/>
      <c r="P137" s="49"/>
      <c r="Q137" s="49"/>
      <c r="R137" s="49"/>
      <c r="S137" s="49"/>
      <c r="T137" s="49"/>
      <c r="U137" s="79"/>
      <c r="V137" s="79"/>
      <c r="W137" s="79"/>
      <c r="X137" s="79"/>
      <c r="Y137" s="79"/>
      <c r="Z137" s="79"/>
      <c r="AA137" s="79"/>
      <c r="AB137" s="79"/>
      <c r="AC137" s="79"/>
      <c r="AD137" s="49"/>
      <c r="AE137" s="49"/>
      <c r="AF137" s="49"/>
      <c r="AG137" s="49"/>
      <c r="AH137" s="49"/>
      <c r="AI137" s="50"/>
      <c r="AJ137" s="49"/>
      <c r="AK137" s="71" t="s">
        <v>122</v>
      </c>
      <c r="AL137" s="72"/>
      <c r="AM137" s="1" t="s">
        <v>128</v>
      </c>
      <c r="AN137" s="1">
        <v>1</v>
      </c>
      <c r="AO137" s="1">
        <v>3</v>
      </c>
      <c r="AP137" s="1">
        <v>1</v>
      </c>
      <c r="AQ137" s="1">
        <v>1</v>
      </c>
      <c r="AR137" s="1">
        <f t="shared" ref="AR137:AR141" si="8">SUM(AN137:AQ137)</f>
        <v>6</v>
      </c>
      <c r="AS137" s="6">
        <f t="shared" ref="AS137:AS141" si="9">AR137/$AR$142</f>
        <v>0.22222222222222221</v>
      </c>
    </row>
    <row r="138" spans="1:62" x14ac:dyDescent="0.3">
      <c r="A138" s="49"/>
      <c r="B138" s="49"/>
      <c r="C138" s="79"/>
      <c r="D138" s="79"/>
      <c r="E138" s="79"/>
      <c r="F138" s="79"/>
      <c r="G138" s="79"/>
      <c r="H138" s="79"/>
      <c r="I138" s="79"/>
      <c r="J138" s="79"/>
      <c r="K138" s="79"/>
      <c r="L138" s="49"/>
      <c r="M138" s="50"/>
      <c r="N138" s="49"/>
      <c r="O138" s="49"/>
      <c r="P138" s="49"/>
      <c r="Q138" s="49"/>
      <c r="R138" s="49"/>
      <c r="S138" s="49"/>
      <c r="T138" s="49"/>
      <c r="U138" s="79"/>
      <c r="V138" s="79"/>
      <c r="W138" s="79"/>
      <c r="X138" s="79"/>
      <c r="Y138" s="79"/>
      <c r="Z138" s="79"/>
      <c r="AA138" s="79"/>
      <c r="AB138" s="79"/>
      <c r="AC138" s="79"/>
      <c r="AD138" s="49"/>
      <c r="AE138" s="49"/>
      <c r="AF138" s="49"/>
      <c r="AG138" s="49"/>
      <c r="AH138" s="49"/>
      <c r="AI138" s="50"/>
      <c r="AJ138" s="49"/>
      <c r="AK138" s="71" t="s">
        <v>123</v>
      </c>
      <c r="AL138" s="72"/>
      <c r="AM138" s="1" t="s">
        <v>129</v>
      </c>
      <c r="AN138" s="1">
        <v>0</v>
      </c>
      <c r="AO138" s="1">
        <v>7</v>
      </c>
      <c r="AP138" s="1">
        <v>3</v>
      </c>
      <c r="AQ138" s="1">
        <v>0</v>
      </c>
      <c r="AR138" s="1">
        <f t="shared" si="8"/>
        <v>10</v>
      </c>
      <c r="AS138" s="6">
        <f t="shared" si="9"/>
        <v>0.37037037037037035</v>
      </c>
    </row>
    <row r="139" spans="1:62" x14ac:dyDescent="0.3">
      <c r="A139" s="49"/>
      <c r="B139" s="49"/>
      <c r="C139" s="79"/>
      <c r="D139" s="79"/>
      <c r="E139" s="79"/>
      <c r="F139" s="79"/>
      <c r="G139" s="79"/>
      <c r="H139" s="79"/>
      <c r="I139" s="79"/>
      <c r="J139" s="79"/>
      <c r="K139" s="79"/>
      <c r="L139" s="49"/>
      <c r="M139" s="50"/>
      <c r="N139" s="49"/>
      <c r="O139" s="49"/>
      <c r="P139" s="49"/>
      <c r="Q139" s="49"/>
      <c r="R139" s="49"/>
      <c r="S139" s="49"/>
      <c r="T139" s="49"/>
      <c r="U139" s="79"/>
      <c r="V139" s="79"/>
      <c r="W139" s="79"/>
      <c r="X139" s="79"/>
      <c r="Y139" s="79"/>
      <c r="Z139" s="79"/>
      <c r="AA139" s="79"/>
      <c r="AB139" s="79"/>
      <c r="AC139" s="79"/>
      <c r="AD139" s="49"/>
      <c r="AE139" s="49"/>
      <c r="AF139" s="49"/>
      <c r="AG139" s="49"/>
      <c r="AH139" s="49"/>
      <c r="AI139" s="50"/>
      <c r="AJ139" s="49"/>
      <c r="AK139" s="71" t="s">
        <v>124</v>
      </c>
      <c r="AL139" s="72"/>
      <c r="AM139" s="1" t="s">
        <v>130</v>
      </c>
      <c r="AN139" s="1">
        <v>2</v>
      </c>
      <c r="AO139" s="1">
        <v>6</v>
      </c>
      <c r="AP139" s="1">
        <v>0</v>
      </c>
      <c r="AQ139" s="1">
        <v>1</v>
      </c>
      <c r="AR139" s="1">
        <f t="shared" si="8"/>
        <v>9</v>
      </c>
      <c r="AS139" s="6">
        <f t="shared" si="9"/>
        <v>0.33333333333333331</v>
      </c>
    </row>
    <row r="140" spans="1:62" x14ac:dyDescent="0.3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51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51"/>
      <c r="AJ140" s="49"/>
      <c r="AK140" s="71" t="s">
        <v>125</v>
      </c>
      <c r="AL140" s="72"/>
      <c r="AM140" s="67" t="s">
        <v>131</v>
      </c>
      <c r="AN140" s="1">
        <v>1</v>
      </c>
      <c r="AO140" s="1">
        <v>1</v>
      </c>
      <c r="AP140" s="1">
        <v>0</v>
      </c>
      <c r="AQ140" s="1">
        <v>0</v>
      </c>
      <c r="AR140" s="1">
        <f t="shared" si="8"/>
        <v>2</v>
      </c>
      <c r="AS140" s="6">
        <f t="shared" si="9"/>
        <v>7.407407407407407E-2</v>
      </c>
    </row>
    <row r="141" spans="1:62" x14ac:dyDescent="0.3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50"/>
      <c r="AE141" s="50"/>
      <c r="AF141" s="50"/>
      <c r="AG141" s="50"/>
      <c r="AH141" s="49"/>
      <c r="AI141" s="51"/>
      <c r="AJ141" s="49"/>
      <c r="AK141" s="71" t="s">
        <v>126</v>
      </c>
      <c r="AL141" s="72"/>
      <c r="AM141" s="1" t="s">
        <v>132</v>
      </c>
      <c r="AN141" s="1">
        <v>0</v>
      </c>
      <c r="AO141" s="1">
        <v>0</v>
      </c>
      <c r="AP141" s="1">
        <v>0</v>
      </c>
      <c r="AQ141" s="1">
        <v>0</v>
      </c>
      <c r="AR141" s="1">
        <f t="shared" si="8"/>
        <v>0</v>
      </c>
      <c r="AS141" s="6">
        <f t="shared" si="9"/>
        <v>0</v>
      </c>
    </row>
    <row r="142" spans="1:62" x14ac:dyDescent="0.3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N142" s="1">
        <f>SUM(AN136:AN141)</f>
        <v>4</v>
      </c>
      <c r="AO142" s="1">
        <f t="shared" ref="AO142:AQ142" si="10">SUM(AO136:AO141)</f>
        <v>17</v>
      </c>
      <c r="AP142" s="1">
        <f t="shared" si="10"/>
        <v>4</v>
      </c>
      <c r="AQ142" s="1">
        <f t="shared" si="10"/>
        <v>2</v>
      </c>
      <c r="AR142" s="70">
        <f>SUM(AR136:AR141)</f>
        <v>27</v>
      </c>
      <c r="AS142" s="7">
        <f>SUM(AS136:AS141)</f>
        <v>0.99999999999999989</v>
      </c>
      <c r="BB142" s="71" t="s">
        <v>120</v>
      </c>
      <c r="BC142" s="72"/>
      <c r="BD142" s="1" t="s">
        <v>9</v>
      </c>
      <c r="BE142" s="68" t="s">
        <v>133</v>
      </c>
      <c r="BF142" s="1" t="s">
        <v>53</v>
      </c>
      <c r="BG142" s="1" t="s">
        <v>54</v>
      </c>
    </row>
    <row r="143" spans="1:62" x14ac:dyDescent="0.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N143" s="6">
        <f>AN142/$AR$142</f>
        <v>0.14814814814814814</v>
      </c>
      <c r="AO143" s="6">
        <f t="shared" ref="AO143:AQ143" si="11">AO142/$AR$142</f>
        <v>0.62962962962962965</v>
      </c>
      <c r="AP143" s="6">
        <f t="shared" si="11"/>
        <v>0.14814814814814814</v>
      </c>
      <c r="AQ143" s="6">
        <f t="shared" si="11"/>
        <v>7.407407407407407E-2</v>
      </c>
      <c r="BB143" s="71" t="s">
        <v>121</v>
      </c>
      <c r="BC143" s="72"/>
      <c r="BD143" s="1" t="s">
        <v>127</v>
      </c>
      <c r="BE143" s="69" t="s">
        <v>134</v>
      </c>
      <c r="BF143" s="1">
        <f>COUNTIF(BE103:BJ129,"Muy negativo")</f>
        <v>0</v>
      </c>
      <c r="BG143" s="6">
        <f>BF143/$BF$149</f>
        <v>0</v>
      </c>
    </row>
    <row r="144" spans="1:62" x14ac:dyDescent="0.3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BB144" s="71" t="s">
        <v>122</v>
      </c>
      <c r="BC144" s="72"/>
      <c r="BD144" s="1" t="s">
        <v>128</v>
      </c>
      <c r="BE144" s="69" t="s">
        <v>135</v>
      </c>
      <c r="BF144" s="1">
        <f>COUNTIF(BE103:BJ129,"Negativo")</f>
        <v>6</v>
      </c>
      <c r="BG144" s="6">
        <f t="shared" ref="BG144:BG148" si="12">BF144/$BF$149</f>
        <v>0.22222222222222221</v>
      </c>
    </row>
    <row r="145" spans="1:59" x14ac:dyDescent="0.3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BB145" s="71" t="s">
        <v>123</v>
      </c>
      <c r="BC145" s="72"/>
      <c r="BD145" s="1" t="s">
        <v>129</v>
      </c>
      <c r="BE145" s="69" t="s">
        <v>136</v>
      </c>
      <c r="BF145" s="1">
        <f>COUNTIF(BE103:BJ129,"Tendencia negativo")</f>
        <v>10</v>
      </c>
      <c r="BG145" s="6">
        <f t="shared" si="12"/>
        <v>0.37037037037037035</v>
      </c>
    </row>
    <row r="146" spans="1:59" x14ac:dyDescent="0.3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L146" s="1" t="s">
        <v>3</v>
      </c>
      <c r="AM146" s="71" t="s">
        <v>140</v>
      </c>
      <c r="AN146" s="73"/>
      <c r="AO146" s="72"/>
      <c r="BB146" s="71" t="s">
        <v>124</v>
      </c>
      <c r="BC146" s="72"/>
      <c r="BD146" s="1" t="s">
        <v>130</v>
      </c>
      <c r="BE146" s="69" t="s">
        <v>137</v>
      </c>
      <c r="BF146" s="1">
        <f>COUNTIF(BE103:BJ129,"Tendencia positivo")</f>
        <v>9</v>
      </c>
      <c r="BG146" s="6">
        <f t="shared" si="12"/>
        <v>0.33333333333333331</v>
      </c>
    </row>
    <row r="147" spans="1:59" x14ac:dyDescent="0.3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L147" s="1">
        <v>13</v>
      </c>
      <c r="AM147" s="71" t="s">
        <v>142</v>
      </c>
      <c r="AN147" s="73"/>
      <c r="AO147" s="72"/>
      <c r="BB147" s="71" t="s">
        <v>125</v>
      </c>
      <c r="BC147" s="72"/>
      <c r="BD147" s="67" t="s">
        <v>131</v>
      </c>
      <c r="BE147" s="69" t="s">
        <v>138</v>
      </c>
      <c r="BF147" s="1">
        <f>COUNTIF(BE103:BJ129,"Positivo")</f>
        <v>2</v>
      </c>
      <c r="BG147" s="6">
        <f t="shared" si="12"/>
        <v>7.407407407407407E-2</v>
      </c>
    </row>
    <row r="148" spans="1:59" x14ac:dyDescent="0.3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L148" s="1">
        <v>14</v>
      </c>
      <c r="AM148" s="71" t="s">
        <v>124</v>
      </c>
      <c r="AN148" s="73"/>
      <c r="AO148" s="72"/>
      <c r="BB148" s="71" t="s">
        <v>126</v>
      </c>
      <c r="BC148" s="72"/>
      <c r="BD148" s="1" t="s">
        <v>132</v>
      </c>
      <c r="BE148" s="69" t="s">
        <v>139</v>
      </c>
      <c r="BF148" s="1">
        <f>COUNTIF(BE103:BJ129,"Muy positivo")</f>
        <v>0</v>
      </c>
      <c r="BG148" s="6">
        <f t="shared" si="12"/>
        <v>0</v>
      </c>
    </row>
    <row r="149" spans="1:59" x14ac:dyDescent="0.3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L149" s="1">
        <v>15</v>
      </c>
      <c r="AM149" s="71" t="s">
        <v>124</v>
      </c>
      <c r="AN149" s="73"/>
      <c r="AO149" s="72"/>
      <c r="BF149" s="1">
        <f>SUM(BF143:BF148)</f>
        <v>27</v>
      </c>
      <c r="BG149" s="7">
        <f>SUM(BG143:BG148)</f>
        <v>0.99999999999999989</v>
      </c>
    </row>
    <row r="150" spans="1:59" x14ac:dyDescent="0.3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L150" s="1">
        <v>16</v>
      </c>
      <c r="AM150" s="71" t="s">
        <v>143</v>
      </c>
      <c r="AN150" s="73"/>
      <c r="AO150" s="72"/>
    </row>
    <row r="151" spans="1:59" x14ac:dyDescent="0.3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</row>
    <row r="152" spans="1:59" x14ac:dyDescent="0.3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</row>
    <row r="153" spans="1:59" x14ac:dyDescent="0.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</row>
    <row r="154" spans="1:59" x14ac:dyDescent="0.3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</row>
  </sheetData>
  <mergeCells count="63">
    <mergeCell ref="C138:K138"/>
    <mergeCell ref="C139:K139"/>
    <mergeCell ref="AM147:AO147"/>
    <mergeCell ref="C137:K137"/>
    <mergeCell ref="BE123:BJ123"/>
    <mergeCell ref="BE124:BJ124"/>
    <mergeCell ref="BE125:BJ125"/>
    <mergeCell ref="BE126:BJ126"/>
    <mergeCell ref="BE127:BJ127"/>
    <mergeCell ref="BE128:BJ128"/>
    <mergeCell ref="C132:K132"/>
    <mergeCell ref="C133:K133"/>
    <mergeCell ref="C134:K134"/>
    <mergeCell ref="C135:K135"/>
    <mergeCell ref="C136:K136"/>
    <mergeCell ref="BE102:BJ102"/>
    <mergeCell ref="BE103:BJ103"/>
    <mergeCell ref="BE104:BJ104"/>
    <mergeCell ref="BE105:BJ105"/>
    <mergeCell ref="BE106:BJ106"/>
    <mergeCell ref="U132:AC132"/>
    <mergeCell ref="BE129:BJ129"/>
    <mergeCell ref="BE122:BJ122"/>
    <mergeCell ref="BE111:BJ111"/>
    <mergeCell ref="BE112:BJ112"/>
    <mergeCell ref="BE113:BJ113"/>
    <mergeCell ref="BE114:BJ114"/>
    <mergeCell ref="BE115:BJ115"/>
    <mergeCell ref="BE116:BJ116"/>
    <mergeCell ref="BE117:BJ117"/>
    <mergeCell ref="BE118:BJ118"/>
    <mergeCell ref="BE119:BJ119"/>
    <mergeCell ref="BE120:BJ120"/>
    <mergeCell ref="BE121:BJ121"/>
    <mergeCell ref="U139:AC139"/>
    <mergeCell ref="U136:AC136"/>
    <mergeCell ref="U137:AC137"/>
    <mergeCell ref="U138:AC138"/>
    <mergeCell ref="U133:AC133"/>
    <mergeCell ref="U134:AC134"/>
    <mergeCell ref="U135:AC135"/>
    <mergeCell ref="AK140:AL140"/>
    <mergeCell ref="AK141:AL141"/>
    <mergeCell ref="BE107:BJ107"/>
    <mergeCell ref="BE108:BJ108"/>
    <mergeCell ref="BE109:BJ109"/>
    <mergeCell ref="BE110:BJ110"/>
    <mergeCell ref="AK135:AL135"/>
    <mergeCell ref="AK136:AL136"/>
    <mergeCell ref="AK137:AL137"/>
    <mergeCell ref="AK138:AL138"/>
    <mergeCell ref="AK139:AL139"/>
    <mergeCell ref="BB142:BC142"/>
    <mergeCell ref="BB143:BC143"/>
    <mergeCell ref="BB144:BC144"/>
    <mergeCell ref="BB145:BC145"/>
    <mergeCell ref="AM146:AO146"/>
    <mergeCell ref="BB146:BC146"/>
    <mergeCell ref="BB147:BC147"/>
    <mergeCell ref="AM148:AO148"/>
    <mergeCell ref="BB148:BC148"/>
    <mergeCell ref="AM149:AO149"/>
    <mergeCell ref="AM150:AO1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589A-75F2-4E7B-B2AA-D61F02291AE8}">
  <dimension ref="A1:BJ150"/>
  <sheetViews>
    <sheetView topLeftCell="W119" zoomScale="70" zoomScaleNormal="70" workbookViewId="0">
      <selection activeCell="AP150" sqref="AP150"/>
    </sheetView>
  </sheetViews>
  <sheetFormatPr defaultColWidth="9.109375" defaultRowHeight="14.4" x14ac:dyDescent="0.3"/>
  <cols>
    <col min="3" max="3" width="10" bestFit="1" customWidth="1"/>
    <col min="4" max="4" width="12.44140625" customWidth="1"/>
    <col min="5" max="5" width="16.33203125" customWidth="1"/>
    <col min="8" max="8" width="12.44140625" customWidth="1"/>
    <col min="9" max="9" width="17.6640625" customWidth="1"/>
    <col min="17" max="17" width="11" bestFit="1" customWidth="1"/>
    <col min="18" max="18" width="10" bestFit="1" customWidth="1"/>
    <col min="19" max="19" width="11" bestFit="1" customWidth="1"/>
    <col min="20" max="20" width="12.88671875" customWidth="1"/>
    <col min="29" max="29" width="14.44140625" customWidth="1"/>
    <col min="62" max="62" width="20.6640625" customWidth="1"/>
  </cols>
  <sheetData>
    <row r="1" spans="1:23" x14ac:dyDescent="0.3">
      <c r="A1" t="s">
        <v>33</v>
      </c>
      <c r="C1" t="s">
        <v>33</v>
      </c>
    </row>
    <row r="2" spans="1:23" x14ac:dyDescent="0.3">
      <c r="A2" s="18" t="s">
        <v>32</v>
      </c>
      <c r="B2" s="18" t="s">
        <v>111</v>
      </c>
      <c r="C2" s="18" t="s">
        <v>112</v>
      </c>
      <c r="D2" s="1" t="s">
        <v>24</v>
      </c>
      <c r="E2" s="1" t="s">
        <v>9</v>
      </c>
      <c r="F2" s="1" t="s">
        <v>110</v>
      </c>
      <c r="G2" s="1" t="s">
        <v>45</v>
      </c>
      <c r="H2" s="1" t="s">
        <v>40</v>
      </c>
      <c r="I2" s="1" t="s">
        <v>41</v>
      </c>
      <c r="J2" s="1"/>
      <c r="K2" s="1"/>
    </row>
    <row r="3" spans="1:23" x14ac:dyDescent="0.3">
      <c r="A3" s="19">
        <v>1</v>
      </c>
      <c r="B3" s="1">
        <f>C128</f>
        <v>17</v>
      </c>
      <c r="C3" s="1">
        <v>0</v>
      </c>
      <c r="D3" s="1" t="s">
        <v>113</v>
      </c>
      <c r="E3" s="1">
        <f>SUM(B3:C3)</f>
        <v>17</v>
      </c>
      <c r="F3" s="1">
        <f>E3</f>
        <v>17</v>
      </c>
      <c r="G3" s="1">
        <f>F3</f>
        <v>17</v>
      </c>
      <c r="H3" s="29">
        <f>(F3/$F$55)</f>
        <v>2.4147727272727272E-2</v>
      </c>
      <c r="I3" s="20">
        <f>H3</f>
        <v>2.4147727272727272E-2</v>
      </c>
      <c r="J3" s="21"/>
      <c r="K3" s="22"/>
      <c r="U3" s="40"/>
      <c r="V3" s="41"/>
      <c r="W3" s="42"/>
    </row>
    <row r="4" spans="1:23" x14ac:dyDescent="0.3">
      <c r="A4" s="19">
        <v>2</v>
      </c>
      <c r="B4" s="1">
        <f>D128</f>
        <v>14</v>
      </c>
      <c r="C4" s="1">
        <v>0</v>
      </c>
      <c r="D4" s="1" t="s">
        <v>113</v>
      </c>
      <c r="E4" s="1">
        <f t="shared" ref="E4:E54" si="0">SUM(B4:C4)</f>
        <v>14</v>
      </c>
      <c r="F4" s="1">
        <f t="shared" ref="F4:F19" si="1">E4</f>
        <v>14</v>
      </c>
      <c r="G4" s="1">
        <f>G3+F4</f>
        <v>31</v>
      </c>
      <c r="H4" s="29">
        <f t="shared" ref="H4:H54" si="2">(F4/$F$55)</f>
        <v>1.9886363636363636E-2</v>
      </c>
      <c r="I4" s="20">
        <f>I3+H4</f>
        <v>4.4034090909090912E-2</v>
      </c>
      <c r="J4" s="21"/>
      <c r="K4" s="22"/>
      <c r="U4" s="40"/>
      <c r="V4" s="41"/>
      <c r="W4" s="42"/>
    </row>
    <row r="5" spans="1:23" x14ac:dyDescent="0.3">
      <c r="A5" s="19">
        <v>3</v>
      </c>
      <c r="B5" s="1">
        <f>E128</f>
        <v>14</v>
      </c>
      <c r="C5" s="1">
        <v>0</v>
      </c>
      <c r="D5" s="1" t="s">
        <v>113</v>
      </c>
      <c r="E5" s="1">
        <f t="shared" si="0"/>
        <v>14</v>
      </c>
      <c r="F5" s="1">
        <f t="shared" si="1"/>
        <v>14</v>
      </c>
      <c r="G5" s="1">
        <f>G4+F5</f>
        <v>45</v>
      </c>
      <c r="H5" s="29">
        <f t="shared" si="2"/>
        <v>1.9886363636363636E-2</v>
      </c>
      <c r="I5" s="20">
        <f t="shared" ref="I5:I54" si="3">I4+H5</f>
        <v>6.3920454545454544E-2</v>
      </c>
      <c r="J5" s="21"/>
      <c r="K5" s="22"/>
      <c r="U5" s="40"/>
      <c r="V5" s="41"/>
      <c r="W5" s="42"/>
    </row>
    <row r="6" spans="1:23" x14ac:dyDescent="0.3">
      <c r="A6" s="19">
        <v>4</v>
      </c>
      <c r="B6" s="1">
        <f>F128</f>
        <v>17</v>
      </c>
      <c r="C6" s="1">
        <v>0</v>
      </c>
      <c r="D6" s="1" t="s">
        <v>113</v>
      </c>
      <c r="E6" s="1">
        <f t="shared" si="0"/>
        <v>17</v>
      </c>
      <c r="F6" s="1">
        <f t="shared" si="1"/>
        <v>17</v>
      </c>
      <c r="G6" s="1">
        <f>G5+F6</f>
        <v>62</v>
      </c>
      <c r="H6" s="29">
        <f t="shared" si="2"/>
        <v>2.4147727272727272E-2</v>
      </c>
      <c r="I6" s="20">
        <f t="shared" si="3"/>
        <v>8.8068181818181823E-2</v>
      </c>
      <c r="J6" s="21"/>
      <c r="K6" s="22"/>
      <c r="U6" s="40"/>
      <c r="V6" s="41"/>
      <c r="W6" s="42"/>
    </row>
    <row r="7" spans="1:23" x14ac:dyDescent="0.3">
      <c r="A7" s="19">
        <v>5</v>
      </c>
      <c r="B7" s="1">
        <f>G128</f>
        <v>17</v>
      </c>
      <c r="C7" s="1">
        <v>0</v>
      </c>
      <c r="D7" s="1" t="s">
        <v>113</v>
      </c>
      <c r="E7" s="1">
        <f t="shared" si="0"/>
        <v>17</v>
      </c>
      <c r="F7" s="1">
        <f t="shared" si="1"/>
        <v>17</v>
      </c>
      <c r="G7" s="1">
        <f>G6+F7</f>
        <v>79</v>
      </c>
      <c r="H7" s="29">
        <f t="shared" si="2"/>
        <v>2.4147727272727272E-2</v>
      </c>
      <c r="I7" s="20">
        <f t="shared" si="3"/>
        <v>0.11221590909090909</v>
      </c>
      <c r="J7" s="21"/>
      <c r="K7" s="22"/>
      <c r="U7" s="40"/>
      <c r="V7" s="41"/>
      <c r="W7" s="42"/>
    </row>
    <row r="8" spans="1:23" x14ac:dyDescent="0.3">
      <c r="A8" s="19">
        <v>6</v>
      </c>
      <c r="B8" s="1">
        <f>H128</f>
        <v>18</v>
      </c>
      <c r="C8" s="1">
        <v>0</v>
      </c>
      <c r="D8" s="1" t="s">
        <v>113</v>
      </c>
      <c r="E8" s="1">
        <f t="shared" si="0"/>
        <v>18</v>
      </c>
      <c r="F8" s="1">
        <f t="shared" si="1"/>
        <v>18</v>
      </c>
      <c r="G8" s="1">
        <f t="shared" ref="G8:G54" si="4">G7+F8</f>
        <v>97</v>
      </c>
      <c r="H8" s="29">
        <f t="shared" si="2"/>
        <v>2.556818181818182E-2</v>
      </c>
      <c r="I8" s="20">
        <f t="shared" si="3"/>
        <v>0.13778409090909091</v>
      </c>
      <c r="J8" s="21"/>
      <c r="K8" s="22"/>
      <c r="U8" s="40"/>
      <c r="V8" s="41"/>
      <c r="W8" s="42"/>
    </row>
    <row r="9" spans="1:23" x14ac:dyDescent="0.3">
      <c r="A9" s="19">
        <v>7</v>
      </c>
      <c r="B9" s="1">
        <v>0</v>
      </c>
      <c r="C9" s="1">
        <f>I128</f>
        <v>9</v>
      </c>
      <c r="D9" s="1" t="s">
        <v>114</v>
      </c>
      <c r="E9" s="1">
        <f t="shared" si="0"/>
        <v>9</v>
      </c>
      <c r="F9" s="1">
        <f t="shared" si="1"/>
        <v>9</v>
      </c>
      <c r="G9" s="1">
        <f t="shared" si="4"/>
        <v>106</v>
      </c>
      <c r="H9" s="29">
        <f t="shared" si="2"/>
        <v>1.278409090909091E-2</v>
      </c>
      <c r="I9" s="20">
        <f t="shared" si="3"/>
        <v>0.15056818181818182</v>
      </c>
      <c r="J9" s="21"/>
      <c r="K9" s="22"/>
      <c r="U9" s="40"/>
      <c r="V9" s="41"/>
      <c r="W9" s="42"/>
    </row>
    <row r="10" spans="1:23" x14ac:dyDescent="0.3">
      <c r="A10" s="19">
        <v>8</v>
      </c>
      <c r="B10" s="1">
        <v>0</v>
      </c>
      <c r="C10" s="1">
        <f>J128</f>
        <v>6</v>
      </c>
      <c r="D10" s="1" t="s">
        <v>114</v>
      </c>
      <c r="E10" s="1">
        <f t="shared" si="0"/>
        <v>6</v>
      </c>
      <c r="F10" s="1">
        <f t="shared" si="1"/>
        <v>6</v>
      </c>
      <c r="G10" s="1">
        <f t="shared" si="4"/>
        <v>112</v>
      </c>
      <c r="H10" s="29">
        <f t="shared" si="2"/>
        <v>8.5227272727272721E-3</v>
      </c>
      <c r="I10" s="20">
        <f t="shared" si="3"/>
        <v>0.15909090909090909</v>
      </c>
      <c r="J10" s="21"/>
      <c r="K10" s="22"/>
      <c r="U10" s="40"/>
      <c r="V10" s="41"/>
      <c r="W10" s="42"/>
    </row>
    <row r="11" spans="1:23" x14ac:dyDescent="0.3">
      <c r="A11" s="19">
        <v>9</v>
      </c>
      <c r="B11" s="1">
        <f>K128</f>
        <v>6</v>
      </c>
      <c r="C11" s="1">
        <v>0</v>
      </c>
      <c r="D11" s="1" t="s">
        <v>113</v>
      </c>
      <c r="E11" s="1">
        <f t="shared" si="0"/>
        <v>6</v>
      </c>
      <c r="F11" s="1">
        <f t="shared" si="1"/>
        <v>6</v>
      </c>
      <c r="G11" s="1">
        <f t="shared" si="4"/>
        <v>118</v>
      </c>
      <c r="H11" s="29">
        <f t="shared" si="2"/>
        <v>8.5227272727272721E-3</v>
      </c>
      <c r="I11" s="20">
        <f t="shared" si="3"/>
        <v>0.16761363636363635</v>
      </c>
      <c r="J11" s="21"/>
      <c r="K11" s="22"/>
      <c r="U11" s="40"/>
      <c r="V11" s="41"/>
      <c r="W11" s="42"/>
    </row>
    <row r="12" spans="1:23" x14ac:dyDescent="0.3">
      <c r="A12" s="19">
        <v>10</v>
      </c>
      <c r="B12" s="1">
        <v>0</v>
      </c>
      <c r="C12" s="1">
        <f>L128</f>
        <v>6</v>
      </c>
      <c r="D12" s="1" t="s">
        <v>114</v>
      </c>
      <c r="E12" s="1">
        <f t="shared" si="0"/>
        <v>6</v>
      </c>
      <c r="F12" s="1">
        <f t="shared" si="1"/>
        <v>6</v>
      </c>
      <c r="G12" s="1">
        <f t="shared" si="4"/>
        <v>124</v>
      </c>
      <c r="H12" s="29">
        <f t="shared" si="2"/>
        <v>8.5227272727272721E-3</v>
      </c>
      <c r="I12" s="20">
        <f t="shared" si="3"/>
        <v>0.17613636363636362</v>
      </c>
      <c r="J12" s="21"/>
      <c r="K12" s="22"/>
      <c r="U12" s="40"/>
      <c r="V12" s="41"/>
      <c r="W12" s="42"/>
    </row>
    <row r="13" spans="1:23" x14ac:dyDescent="0.3">
      <c r="A13" s="19">
        <v>11</v>
      </c>
      <c r="B13" s="1">
        <f>M128</f>
        <v>13</v>
      </c>
      <c r="C13" s="1">
        <v>0</v>
      </c>
      <c r="D13" s="1" t="s">
        <v>113</v>
      </c>
      <c r="E13" s="1">
        <f t="shared" si="0"/>
        <v>13</v>
      </c>
      <c r="F13" s="1">
        <f t="shared" si="1"/>
        <v>13</v>
      </c>
      <c r="G13" s="1">
        <f t="shared" si="4"/>
        <v>137</v>
      </c>
      <c r="H13" s="29">
        <f t="shared" si="2"/>
        <v>1.8465909090909092E-2</v>
      </c>
      <c r="I13" s="20">
        <f t="shared" si="3"/>
        <v>0.19460227272727271</v>
      </c>
      <c r="J13" s="21"/>
      <c r="K13" s="22"/>
      <c r="U13" s="40"/>
      <c r="V13" s="41"/>
      <c r="W13" s="42"/>
    </row>
    <row r="14" spans="1:23" x14ac:dyDescent="0.3">
      <c r="A14" s="19">
        <v>12</v>
      </c>
      <c r="B14" s="1">
        <v>0</v>
      </c>
      <c r="C14" s="1">
        <f>N128</f>
        <v>7</v>
      </c>
      <c r="D14" s="1" t="s">
        <v>114</v>
      </c>
      <c r="E14" s="1">
        <f t="shared" si="0"/>
        <v>7</v>
      </c>
      <c r="F14" s="1">
        <f t="shared" si="1"/>
        <v>7</v>
      </c>
      <c r="G14" s="1">
        <f t="shared" si="4"/>
        <v>144</v>
      </c>
      <c r="H14" s="29">
        <f t="shared" si="2"/>
        <v>9.943181818181818E-3</v>
      </c>
      <c r="I14" s="20">
        <f t="shared" si="3"/>
        <v>0.20454545454545453</v>
      </c>
      <c r="J14" s="21"/>
      <c r="K14" s="22"/>
      <c r="U14" s="40"/>
      <c r="V14" s="41"/>
      <c r="W14" s="42"/>
    </row>
    <row r="15" spans="1:23" x14ac:dyDescent="0.3">
      <c r="A15" s="19">
        <v>13</v>
      </c>
      <c r="B15" s="1">
        <v>0</v>
      </c>
      <c r="C15" s="1">
        <f>O128</f>
        <v>6</v>
      </c>
      <c r="D15" s="1" t="s">
        <v>114</v>
      </c>
      <c r="E15" s="1">
        <f t="shared" si="0"/>
        <v>6</v>
      </c>
      <c r="F15" s="1">
        <f t="shared" si="1"/>
        <v>6</v>
      </c>
      <c r="G15" s="1">
        <f t="shared" si="4"/>
        <v>150</v>
      </c>
      <c r="H15" s="29">
        <f t="shared" si="2"/>
        <v>8.5227272727272721E-3</v>
      </c>
      <c r="I15" s="20">
        <f t="shared" si="3"/>
        <v>0.2130681818181818</v>
      </c>
      <c r="J15" s="21"/>
      <c r="K15" s="22"/>
      <c r="U15" s="40"/>
      <c r="V15" s="41"/>
      <c r="W15" s="42"/>
    </row>
    <row r="16" spans="1:23" x14ac:dyDescent="0.3">
      <c r="A16" s="19">
        <v>14</v>
      </c>
      <c r="B16" s="1">
        <f>P128</f>
        <v>19</v>
      </c>
      <c r="C16" s="1">
        <v>0</v>
      </c>
      <c r="D16" s="1" t="s">
        <v>113</v>
      </c>
      <c r="E16" s="1">
        <f t="shared" si="0"/>
        <v>19</v>
      </c>
      <c r="F16" s="1">
        <f t="shared" si="1"/>
        <v>19</v>
      </c>
      <c r="G16" s="1">
        <f t="shared" si="4"/>
        <v>169</v>
      </c>
      <c r="H16" s="29">
        <f t="shared" si="2"/>
        <v>2.6988636363636364E-2</v>
      </c>
      <c r="I16" s="20">
        <f t="shared" si="3"/>
        <v>0.24005681818181815</v>
      </c>
      <c r="J16" s="21"/>
      <c r="K16" s="22"/>
      <c r="U16" s="40"/>
      <c r="V16" s="41"/>
      <c r="W16" s="42"/>
    </row>
    <row r="17" spans="1:23" x14ac:dyDescent="0.3">
      <c r="A17" s="19">
        <v>15</v>
      </c>
      <c r="B17" s="1">
        <v>0</v>
      </c>
      <c r="C17" s="1">
        <f>Q128</f>
        <v>12</v>
      </c>
      <c r="D17" s="1" t="s">
        <v>114</v>
      </c>
      <c r="E17" s="1">
        <f t="shared" si="0"/>
        <v>12</v>
      </c>
      <c r="F17" s="1">
        <f t="shared" si="1"/>
        <v>12</v>
      </c>
      <c r="G17" s="1">
        <f t="shared" si="4"/>
        <v>181</v>
      </c>
      <c r="H17" s="29">
        <f t="shared" si="2"/>
        <v>1.7045454545454544E-2</v>
      </c>
      <c r="I17" s="20">
        <f t="shared" si="3"/>
        <v>0.25710227272727271</v>
      </c>
      <c r="J17" s="21"/>
      <c r="K17" s="22"/>
      <c r="U17" s="40"/>
      <c r="V17" s="41"/>
      <c r="W17" s="42"/>
    </row>
    <row r="18" spans="1:23" x14ac:dyDescent="0.3">
      <c r="A18" s="19">
        <v>16</v>
      </c>
      <c r="B18" s="1">
        <v>0</v>
      </c>
      <c r="C18" s="1">
        <f>R128</f>
        <v>4</v>
      </c>
      <c r="D18" s="1" t="s">
        <v>114</v>
      </c>
      <c r="E18" s="1">
        <f t="shared" si="0"/>
        <v>4</v>
      </c>
      <c r="F18" s="1">
        <f t="shared" si="1"/>
        <v>4</v>
      </c>
      <c r="G18" s="1">
        <f t="shared" si="4"/>
        <v>185</v>
      </c>
      <c r="H18" s="29">
        <f t="shared" si="2"/>
        <v>5.681818181818182E-3</v>
      </c>
      <c r="I18" s="20">
        <f t="shared" si="3"/>
        <v>0.26278409090909088</v>
      </c>
      <c r="J18" s="21"/>
      <c r="K18" s="22"/>
      <c r="U18" s="40"/>
      <c r="V18" s="41"/>
      <c r="W18" s="42"/>
    </row>
    <row r="19" spans="1:23" x14ac:dyDescent="0.3">
      <c r="A19" s="19">
        <v>17</v>
      </c>
      <c r="B19" s="1">
        <v>0</v>
      </c>
      <c r="C19" s="1">
        <f>S128</f>
        <v>9</v>
      </c>
      <c r="D19" s="1" t="s">
        <v>114</v>
      </c>
      <c r="E19" s="1">
        <f t="shared" si="0"/>
        <v>9</v>
      </c>
      <c r="F19" s="1">
        <f t="shared" si="1"/>
        <v>9</v>
      </c>
      <c r="G19" s="1">
        <f t="shared" si="4"/>
        <v>194</v>
      </c>
      <c r="H19" s="29">
        <f t="shared" si="2"/>
        <v>1.278409090909091E-2</v>
      </c>
      <c r="I19" s="20">
        <f t="shared" si="3"/>
        <v>0.27556818181818177</v>
      </c>
      <c r="J19" s="21"/>
      <c r="K19" s="22"/>
      <c r="U19" s="40"/>
      <c r="V19" s="41"/>
      <c r="W19" s="42"/>
    </row>
    <row r="20" spans="1:23" x14ac:dyDescent="0.3">
      <c r="A20" s="19">
        <v>18</v>
      </c>
      <c r="B20" s="1">
        <v>0</v>
      </c>
      <c r="C20" s="1">
        <f>T128</f>
        <v>18</v>
      </c>
      <c r="D20" s="1" t="s">
        <v>114</v>
      </c>
      <c r="E20" s="1">
        <f t="shared" si="0"/>
        <v>18</v>
      </c>
      <c r="F20" s="1">
        <f t="shared" ref="F20:F35" si="5">E20</f>
        <v>18</v>
      </c>
      <c r="G20" s="1">
        <f t="shared" si="4"/>
        <v>212</v>
      </c>
      <c r="H20" s="29">
        <f t="shared" si="2"/>
        <v>2.556818181818182E-2</v>
      </c>
      <c r="I20" s="20">
        <f t="shared" si="3"/>
        <v>0.30113636363636359</v>
      </c>
      <c r="J20" s="21"/>
      <c r="K20" s="22"/>
      <c r="U20" s="40"/>
      <c r="V20" s="41"/>
      <c r="W20" s="42"/>
    </row>
    <row r="21" spans="1:23" x14ac:dyDescent="0.3">
      <c r="A21" s="19">
        <v>19</v>
      </c>
      <c r="B21" s="1">
        <v>0</v>
      </c>
      <c r="C21" s="1">
        <f>U128</f>
        <v>15</v>
      </c>
      <c r="D21" s="1" t="s">
        <v>114</v>
      </c>
      <c r="E21" s="1">
        <f t="shared" si="0"/>
        <v>15</v>
      </c>
      <c r="F21" s="1">
        <f t="shared" si="5"/>
        <v>15</v>
      </c>
      <c r="G21" s="1">
        <f t="shared" si="4"/>
        <v>227</v>
      </c>
      <c r="H21" s="29">
        <f t="shared" si="2"/>
        <v>2.130681818181818E-2</v>
      </c>
      <c r="I21" s="20">
        <f t="shared" si="3"/>
        <v>0.32244318181818177</v>
      </c>
      <c r="J21" s="21"/>
      <c r="K21" s="22"/>
      <c r="U21" s="40"/>
      <c r="V21" s="41"/>
      <c r="W21" s="42"/>
    </row>
    <row r="22" spans="1:23" x14ac:dyDescent="0.3">
      <c r="A22" s="19">
        <v>20</v>
      </c>
      <c r="B22" s="1">
        <v>0</v>
      </c>
      <c r="C22" s="1">
        <f>V128</f>
        <v>16</v>
      </c>
      <c r="D22" s="1" t="s">
        <v>114</v>
      </c>
      <c r="E22" s="1">
        <f t="shared" si="0"/>
        <v>16</v>
      </c>
      <c r="F22" s="1">
        <f t="shared" si="5"/>
        <v>16</v>
      </c>
      <c r="G22" s="1">
        <f t="shared" si="4"/>
        <v>243</v>
      </c>
      <c r="H22" s="29">
        <f t="shared" si="2"/>
        <v>2.2727272727272728E-2</v>
      </c>
      <c r="I22" s="20">
        <f t="shared" si="3"/>
        <v>0.34517045454545447</v>
      </c>
      <c r="J22" s="21"/>
      <c r="K22" s="22"/>
      <c r="U22" s="40"/>
      <c r="V22" s="41"/>
      <c r="W22" s="42"/>
    </row>
    <row r="23" spans="1:23" x14ac:dyDescent="0.3">
      <c r="A23" s="19">
        <v>21</v>
      </c>
      <c r="B23" s="1">
        <v>0</v>
      </c>
      <c r="C23" s="1">
        <f>W128</f>
        <v>20</v>
      </c>
      <c r="D23" s="1" t="s">
        <v>114</v>
      </c>
      <c r="E23" s="1">
        <f t="shared" si="0"/>
        <v>20</v>
      </c>
      <c r="F23" s="1">
        <f t="shared" si="5"/>
        <v>20</v>
      </c>
      <c r="G23" s="1">
        <f t="shared" si="4"/>
        <v>263</v>
      </c>
      <c r="H23" s="29">
        <f t="shared" si="2"/>
        <v>2.8409090909090908E-2</v>
      </c>
      <c r="I23" s="20">
        <f t="shared" si="3"/>
        <v>0.37357954545454536</v>
      </c>
      <c r="J23" s="21"/>
      <c r="K23" s="22"/>
      <c r="U23" s="40"/>
      <c r="V23" s="41"/>
      <c r="W23" s="42"/>
    </row>
    <row r="24" spans="1:23" x14ac:dyDescent="0.3">
      <c r="A24" s="19">
        <v>22</v>
      </c>
      <c r="B24" s="1">
        <f>X128</f>
        <v>20</v>
      </c>
      <c r="C24" s="1">
        <v>0</v>
      </c>
      <c r="D24" s="1" t="s">
        <v>113</v>
      </c>
      <c r="E24" s="1">
        <f t="shared" si="0"/>
        <v>20</v>
      </c>
      <c r="F24" s="1">
        <f t="shared" si="5"/>
        <v>20</v>
      </c>
      <c r="G24" s="1">
        <f t="shared" si="4"/>
        <v>283</v>
      </c>
      <c r="H24" s="29">
        <f t="shared" si="2"/>
        <v>2.8409090909090908E-2</v>
      </c>
      <c r="I24" s="20">
        <f t="shared" si="3"/>
        <v>0.40198863636363624</v>
      </c>
      <c r="J24" s="21"/>
      <c r="K24" s="22"/>
      <c r="U24" s="40"/>
      <c r="V24" s="41"/>
      <c r="W24" s="42"/>
    </row>
    <row r="25" spans="1:23" x14ac:dyDescent="0.3">
      <c r="A25" s="19">
        <v>23</v>
      </c>
      <c r="B25" s="1">
        <f>Y128</f>
        <v>13</v>
      </c>
      <c r="C25" s="1">
        <v>0</v>
      </c>
      <c r="D25" s="1" t="s">
        <v>113</v>
      </c>
      <c r="E25" s="1">
        <f t="shared" si="0"/>
        <v>13</v>
      </c>
      <c r="F25" s="1">
        <f t="shared" si="5"/>
        <v>13</v>
      </c>
      <c r="G25" s="1">
        <f t="shared" si="4"/>
        <v>296</v>
      </c>
      <c r="H25" s="29">
        <f t="shared" si="2"/>
        <v>1.8465909090909092E-2</v>
      </c>
      <c r="I25" s="20">
        <f t="shared" si="3"/>
        <v>0.42045454545454536</v>
      </c>
      <c r="J25" s="21"/>
      <c r="K25" s="22"/>
      <c r="U25" s="40"/>
      <c r="V25" s="41"/>
      <c r="W25" s="42"/>
    </row>
    <row r="26" spans="1:23" x14ac:dyDescent="0.3">
      <c r="A26" s="19">
        <v>24</v>
      </c>
      <c r="B26" s="1">
        <v>0</v>
      </c>
      <c r="C26" s="1">
        <f>Z128</f>
        <v>7</v>
      </c>
      <c r="D26" s="1" t="s">
        <v>114</v>
      </c>
      <c r="E26" s="1">
        <f t="shared" si="0"/>
        <v>7</v>
      </c>
      <c r="F26" s="1">
        <f t="shared" si="5"/>
        <v>7</v>
      </c>
      <c r="G26" s="1">
        <f t="shared" si="4"/>
        <v>303</v>
      </c>
      <c r="H26" s="29">
        <f t="shared" si="2"/>
        <v>9.943181818181818E-3</v>
      </c>
      <c r="I26" s="20">
        <f t="shared" si="3"/>
        <v>0.43039772727272718</v>
      </c>
      <c r="J26" s="21"/>
      <c r="K26" s="22"/>
      <c r="U26" s="40"/>
      <c r="V26" s="41"/>
      <c r="W26" s="42"/>
    </row>
    <row r="27" spans="1:23" x14ac:dyDescent="0.3">
      <c r="A27" s="19">
        <v>25</v>
      </c>
      <c r="B27" s="1">
        <v>0</v>
      </c>
      <c r="C27" s="1">
        <f>AA128</f>
        <v>14</v>
      </c>
      <c r="D27" s="1" t="s">
        <v>114</v>
      </c>
      <c r="E27" s="1">
        <f t="shared" si="0"/>
        <v>14</v>
      </c>
      <c r="F27" s="1">
        <f t="shared" si="5"/>
        <v>14</v>
      </c>
      <c r="G27" s="1">
        <f t="shared" si="4"/>
        <v>317</v>
      </c>
      <c r="H27" s="29">
        <f t="shared" si="2"/>
        <v>1.9886363636363636E-2</v>
      </c>
      <c r="I27" s="20">
        <f t="shared" si="3"/>
        <v>0.45028409090909083</v>
      </c>
      <c r="J27" s="21"/>
      <c r="K27" s="22"/>
      <c r="U27" s="40"/>
      <c r="V27" s="41"/>
      <c r="W27" s="42"/>
    </row>
    <row r="28" spans="1:23" x14ac:dyDescent="0.3">
      <c r="A28" s="19">
        <v>26</v>
      </c>
      <c r="B28" s="1">
        <v>0</v>
      </c>
      <c r="C28" s="1">
        <f>AB128</f>
        <v>15</v>
      </c>
      <c r="D28" s="1" t="s">
        <v>114</v>
      </c>
      <c r="E28" s="1">
        <f t="shared" si="0"/>
        <v>15</v>
      </c>
      <c r="F28" s="1">
        <f t="shared" si="5"/>
        <v>15</v>
      </c>
      <c r="G28" s="1">
        <f t="shared" si="4"/>
        <v>332</v>
      </c>
      <c r="H28" s="29">
        <f t="shared" si="2"/>
        <v>2.130681818181818E-2</v>
      </c>
      <c r="I28" s="20">
        <f t="shared" si="3"/>
        <v>0.47159090909090901</v>
      </c>
      <c r="J28" s="21"/>
      <c r="K28" s="22"/>
      <c r="U28" s="40"/>
      <c r="V28" s="41"/>
      <c r="W28" s="42"/>
    </row>
    <row r="29" spans="1:23" x14ac:dyDescent="0.3">
      <c r="A29" s="19">
        <v>27</v>
      </c>
      <c r="B29" s="1">
        <v>0</v>
      </c>
      <c r="C29" s="1">
        <f>AC128</f>
        <v>9</v>
      </c>
      <c r="D29" s="1" t="s">
        <v>114</v>
      </c>
      <c r="E29" s="1">
        <f t="shared" si="0"/>
        <v>9</v>
      </c>
      <c r="F29" s="1">
        <f t="shared" si="5"/>
        <v>9</v>
      </c>
      <c r="G29" s="1">
        <f t="shared" si="4"/>
        <v>341</v>
      </c>
      <c r="H29" s="29">
        <f t="shared" si="2"/>
        <v>1.278409090909091E-2</v>
      </c>
      <c r="I29" s="20">
        <f t="shared" si="3"/>
        <v>0.48437499999999989</v>
      </c>
      <c r="J29" s="21"/>
      <c r="K29" s="22"/>
      <c r="U29" s="40"/>
      <c r="V29" s="41"/>
      <c r="W29" s="42"/>
    </row>
    <row r="30" spans="1:23" x14ac:dyDescent="0.3">
      <c r="A30" s="19">
        <v>28</v>
      </c>
      <c r="B30" s="1">
        <v>0</v>
      </c>
      <c r="C30" s="1">
        <f>AD128</f>
        <v>17</v>
      </c>
      <c r="D30" s="1" t="s">
        <v>114</v>
      </c>
      <c r="E30" s="1">
        <f t="shared" si="0"/>
        <v>17</v>
      </c>
      <c r="F30" s="1">
        <f t="shared" si="5"/>
        <v>17</v>
      </c>
      <c r="G30" s="1">
        <f t="shared" si="4"/>
        <v>358</v>
      </c>
      <c r="H30" s="29">
        <f t="shared" si="2"/>
        <v>2.4147727272727272E-2</v>
      </c>
      <c r="I30" s="20">
        <f t="shared" si="3"/>
        <v>0.50852272727272718</v>
      </c>
      <c r="J30" s="21"/>
      <c r="K30" s="22"/>
      <c r="U30" s="40"/>
      <c r="V30" s="41"/>
      <c r="W30" s="42"/>
    </row>
    <row r="31" spans="1:23" x14ac:dyDescent="0.3">
      <c r="A31" s="19">
        <v>29</v>
      </c>
      <c r="B31" s="1">
        <v>0</v>
      </c>
      <c r="C31" s="1">
        <f>AE128</f>
        <v>22</v>
      </c>
      <c r="D31" s="1" t="s">
        <v>114</v>
      </c>
      <c r="E31" s="1">
        <f t="shared" si="0"/>
        <v>22</v>
      </c>
      <c r="F31" s="1">
        <f t="shared" si="5"/>
        <v>22</v>
      </c>
      <c r="G31" s="1">
        <f t="shared" si="4"/>
        <v>380</v>
      </c>
      <c r="H31" s="29">
        <f t="shared" si="2"/>
        <v>3.125E-2</v>
      </c>
      <c r="I31" s="20">
        <f>I30+H31</f>
        <v>0.53977272727272718</v>
      </c>
      <c r="J31" s="21"/>
      <c r="K31" s="22"/>
      <c r="U31" s="40"/>
      <c r="V31" s="41"/>
      <c r="W31" s="42"/>
    </row>
    <row r="32" spans="1:23" x14ac:dyDescent="0.3">
      <c r="A32" s="19">
        <v>30</v>
      </c>
      <c r="B32" s="1">
        <v>0</v>
      </c>
      <c r="C32" s="1">
        <f>AF128</f>
        <v>8</v>
      </c>
      <c r="D32" s="1" t="s">
        <v>114</v>
      </c>
      <c r="E32" s="1">
        <f t="shared" si="0"/>
        <v>8</v>
      </c>
      <c r="F32" s="1">
        <f t="shared" si="5"/>
        <v>8</v>
      </c>
      <c r="G32" s="1">
        <f t="shared" si="4"/>
        <v>388</v>
      </c>
      <c r="H32" s="29">
        <f t="shared" si="2"/>
        <v>1.1363636363636364E-2</v>
      </c>
      <c r="I32" s="20">
        <f t="shared" si="3"/>
        <v>0.55113636363636354</v>
      </c>
      <c r="J32" s="21"/>
      <c r="K32" s="22"/>
      <c r="U32" s="40"/>
      <c r="V32" s="41"/>
      <c r="W32" s="42"/>
    </row>
    <row r="33" spans="1:23" x14ac:dyDescent="0.3">
      <c r="A33" s="19">
        <v>31</v>
      </c>
      <c r="B33" s="1">
        <f>AG128</f>
        <v>16</v>
      </c>
      <c r="C33" s="1">
        <v>0</v>
      </c>
      <c r="D33" s="1" t="s">
        <v>113</v>
      </c>
      <c r="E33" s="1">
        <f t="shared" si="0"/>
        <v>16</v>
      </c>
      <c r="F33" s="1">
        <f t="shared" si="5"/>
        <v>16</v>
      </c>
      <c r="G33" s="1">
        <f t="shared" si="4"/>
        <v>404</v>
      </c>
      <c r="H33" s="29">
        <f t="shared" si="2"/>
        <v>2.2727272727272728E-2</v>
      </c>
      <c r="I33" s="20">
        <f t="shared" si="3"/>
        <v>0.57386363636363624</v>
      </c>
      <c r="J33" s="21"/>
      <c r="K33" s="22"/>
      <c r="U33" s="40"/>
      <c r="V33" s="41"/>
      <c r="W33" s="42"/>
    </row>
    <row r="34" spans="1:23" x14ac:dyDescent="0.3">
      <c r="A34" s="19">
        <v>32</v>
      </c>
      <c r="B34" s="1">
        <v>0</v>
      </c>
      <c r="C34" s="1">
        <f>AH128</f>
        <v>13</v>
      </c>
      <c r="D34" s="1" t="s">
        <v>114</v>
      </c>
      <c r="E34" s="1">
        <f t="shared" si="0"/>
        <v>13</v>
      </c>
      <c r="F34" s="1">
        <f t="shared" si="5"/>
        <v>13</v>
      </c>
      <c r="G34" s="1">
        <f t="shared" si="4"/>
        <v>417</v>
      </c>
      <c r="H34" s="29">
        <f t="shared" si="2"/>
        <v>1.8465909090909092E-2</v>
      </c>
      <c r="I34" s="20">
        <f t="shared" si="3"/>
        <v>0.5923295454545453</v>
      </c>
      <c r="J34" s="21"/>
      <c r="K34" s="22"/>
      <c r="U34" s="40"/>
      <c r="V34" s="41"/>
      <c r="W34" s="42"/>
    </row>
    <row r="35" spans="1:23" x14ac:dyDescent="0.3">
      <c r="A35" s="19">
        <v>33</v>
      </c>
      <c r="B35" s="1">
        <v>0</v>
      </c>
      <c r="C35" s="1">
        <f>AI128</f>
        <v>5</v>
      </c>
      <c r="D35" s="1" t="s">
        <v>114</v>
      </c>
      <c r="E35" s="1">
        <f t="shared" si="0"/>
        <v>5</v>
      </c>
      <c r="F35" s="1">
        <f t="shared" si="5"/>
        <v>5</v>
      </c>
      <c r="G35" s="1">
        <f>G34+F35</f>
        <v>422</v>
      </c>
      <c r="H35" s="29">
        <f t="shared" si="2"/>
        <v>7.102272727272727E-3</v>
      </c>
      <c r="I35" s="20">
        <f t="shared" si="3"/>
        <v>0.59943181818181801</v>
      </c>
      <c r="J35" s="21"/>
      <c r="K35" s="22"/>
      <c r="U35" s="40"/>
      <c r="V35" s="41"/>
      <c r="W35" s="42"/>
    </row>
    <row r="36" spans="1:23" x14ac:dyDescent="0.3">
      <c r="A36" s="19">
        <v>34</v>
      </c>
      <c r="B36" s="1">
        <v>0</v>
      </c>
      <c r="C36" s="1">
        <f>AJ128</f>
        <v>8</v>
      </c>
      <c r="D36" s="1" t="s">
        <v>114</v>
      </c>
      <c r="E36" s="1">
        <f t="shared" si="0"/>
        <v>8</v>
      </c>
      <c r="F36" s="1">
        <f t="shared" ref="F36:F51" si="6">E36</f>
        <v>8</v>
      </c>
      <c r="G36" s="1">
        <f t="shared" si="4"/>
        <v>430</v>
      </c>
      <c r="H36" s="29">
        <f t="shared" si="2"/>
        <v>1.1363636363636364E-2</v>
      </c>
      <c r="I36" s="20">
        <f t="shared" si="3"/>
        <v>0.61079545454545436</v>
      </c>
      <c r="J36" s="21"/>
      <c r="K36" s="22"/>
      <c r="U36" s="40"/>
      <c r="V36" s="41"/>
      <c r="W36" s="42"/>
    </row>
    <row r="37" spans="1:23" x14ac:dyDescent="0.3">
      <c r="A37" s="19">
        <v>35</v>
      </c>
      <c r="B37" s="1">
        <f>AK128</f>
        <v>20</v>
      </c>
      <c r="C37" s="1">
        <v>0</v>
      </c>
      <c r="D37" s="1" t="s">
        <v>113</v>
      </c>
      <c r="E37" s="1">
        <f t="shared" si="0"/>
        <v>20</v>
      </c>
      <c r="F37" s="1">
        <f t="shared" si="6"/>
        <v>20</v>
      </c>
      <c r="G37" s="1">
        <f t="shared" si="4"/>
        <v>450</v>
      </c>
      <c r="H37" s="29">
        <f t="shared" si="2"/>
        <v>2.8409090909090908E-2</v>
      </c>
      <c r="I37" s="20">
        <f t="shared" si="3"/>
        <v>0.6392045454545453</v>
      </c>
      <c r="J37" s="21"/>
      <c r="K37" s="22"/>
      <c r="U37" s="40"/>
      <c r="V37" s="41"/>
      <c r="W37" s="42"/>
    </row>
    <row r="38" spans="1:23" x14ac:dyDescent="0.3">
      <c r="A38" s="19">
        <v>36</v>
      </c>
      <c r="B38" s="1">
        <f>AL128</f>
        <v>13</v>
      </c>
      <c r="C38" s="1">
        <v>0</v>
      </c>
      <c r="D38" s="1" t="s">
        <v>113</v>
      </c>
      <c r="E38" s="1">
        <f t="shared" si="0"/>
        <v>13</v>
      </c>
      <c r="F38" s="1">
        <f t="shared" si="6"/>
        <v>13</v>
      </c>
      <c r="G38" s="1">
        <f t="shared" si="4"/>
        <v>463</v>
      </c>
      <c r="H38" s="29">
        <f t="shared" si="2"/>
        <v>1.8465909090909092E-2</v>
      </c>
      <c r="I38" s="20">
        <f t="shared" si="3"/>
        <v>0.65767045454545436</v>
      </c>
      <c r="J38" s="21"/>
      <c r="K38" s="22"/>
      <c r="U38" s="40"/>
      <c r="V38" s="41"/>
      <c r="W38" s="42"/>
    </row>
    <row r="39" spans="1:23" x14ac:dyDescent="0.3">
      <c r="A39" s="19">
        <v>37</v>
      </c>
      <c r="B39" s="1">
        <f>AM128</f>
        <v>15</v>
      </c>
      <c r="C39" s="1">
        <v>0</v>
      </c>
      <c r="D39" s="1" t="s">
        <v>113</v>
      </c>
      <c r="E39" s="1">
        <f t="shared" si="0"/>
        <v>15</v>
      </c>
      <c r="F39" s="1">
        <f t="shared" si="6"/>
        <v>15</v>
      </c>
      <c r="G39" s="1">
        <f t="shared" si="4"/>
        <v>478</v>
      </c>
      <c r="H39" s="29">
        <f t="shared" si="2"/>
        <v>2.130681818181818E-2</v>
      </c>
      <c r="I39" s="20">
        <f t="shared" si="3"/>
        <v>0.6789772727272726</v>
      </c>
      <c r="J39" s="21"/>
      <c r="K39" s="22"/>
      <c r="U39" s="40"/>
      <c r="V39" s="41"/>
      <c r="W39" s="42"/>
    </row>
    <row r="40" spans="1:23" x14ac:dyDescent="0.3">
      <c r="A40" s="19">
        <v>38</v>
      </c>
      <c r="B40" s="1">
        <v>0</v>
      </c>
      <c r="C40" s="1">
        <f>AN128</f>
        <v>23</v>
      </c>
      <c r="D40" s="1" t="s">
        <v>114</v>
      </c>
      <c r="E40" s="1">
        <f t="shared" si="0"/>
        <v>23</v>
      </c>
      <c r="F40" s="1">
        <f t="shared" si="6"/>
        <v>23</v>
      </c>
      <c r="G40" s="1">
        <f t="shared" si="4"/>
        <v>501</v>
      </c>
      <c r="H40" s="29">
        <f t="shared" si="2"/>
        <v>3.2670454545454544E-2</v>
      </c>
      <c r="I40" s="20">
        <f t="shared" si="3"/>
        <v>0.71164772727272718</v>
      </c>
      <c r="J40" s="21"/>
      <c r="K40" s="22"/>
      <c r="U40" s="40"/>
      <c r="V40" s="41"/>
      <c r="W40" s="42"/>
    </row>
    <row r="41" spans="1:23" x14ac:dyDescent="0.3">
      <c r="A41" s="19">
        <v>39</v>
      </c>
      <c r="B41" s="1">
        <v>0</v>
      </c>
      <c r="C41" s="1">
        <f>AO128</f>
        <v>14</v>
      </c>
      <c r="D41" s="1" t="s">
        <v>114</v>
      </c>
      <c r="E41" s="1">
        <f t="shared" si="0"/>
        <v>14</v>
      </c>
      <c r="F41" s="1">
        <f t="shared" si="6"/>
        <v>14</v>
      </c>
      <c r="G41" s="1">
        <f t="shared" si="4"/>
        <v>515</v>
      </c>
      <c r="H41" s="29">
        <f t="shared" si="2"/>
        <v>1.9886363636363636E-2</v>
      </c>
      <c r="I41" s="20">
        <f t="shared" si="3"/>
        <v>0.73153409090909083</v>
      </c>
      <c r="J41" s="21"/>
      <c r="K41" s="22"/>
      <c r="U41" s="40"/>
      <c r="V41" s="41"/>
      <c r="W41" s="42"/>
    </row>
    <row r="42" spans="1:23" x14ac:dyDescent="0.3">
      <c r="A42" s="19">
        <v>40</v>
      </c>
      <c r="B42" s="1">
        <v>0</v>
      </c>
      <c r="C42" s="1">
        <f>AP128</f>
        <v>15</v>
      </c>
      <c r="D42" s="1" t="s">
        <v>114</v>
      </c>
      <c r="E42" s="1">
        <f t="shared" si="0"/>
        <v>15</v>
      </c>
      <c r="F42" s="1">
        <f t="shared" si="6"/>
        <v>15</v>
      </c>
      <c r="G42" s="1">
        <f t="shared" si="4"/>
        <v>530</v>
      </c>
      <c r="H42" s="29">
        <f t="shared" si="2"/>
        <v>2.130681818181818E-2</v>
      </c>
      <c r="I42" s="20">
        <f t="shared" si="3"/>
        <v>0.75284090909090906</v>
      </c>
      <c r="J42" s="21"/>
      <c r="K42" s="22"/>
      <c r="U42" s="40"/>
      <c r="V42" s="41"/>
      <c r="W42" s="42"/>
    </row>
    <row r="43" spans="1:23" x14ac:dyDescent="0.3">
      <c r="A43" s="19">
        <v>41</v>
      </c>
      <c r="B43" s="1">
        <v>0</v>
      </c>
      <c r="C43" s="1">
        <f>AQ128</f>
        <v>16</v>
      </c>
      <c r="D43" s="1" t="s">
        <v>114</v>
      </c>
      <c r="E43" s="1">
        <f t="shared" si="0"/>
        <v>16</v>
      </c>
      <c r="F43" s="1">
        <f t="shared" si="6"/>
        <v>16</v>
      </c>
      <c r="G43" s="1">
        <f t="shared" si="4"/>
        <v>546</v>
      </c>
      <c r="H43" s="29">
        <f t="shared" si="2"/>
        <v>2.2727272727272728E-2</v>
      </c>
      <c r="I43" s="20">
        <f t="shared" si="3"/>
        <v>0.77556818181818177</v>
      </c>
      <c r="J43" s="21"/>
      <c r="K43" s="22"/>
      <c r="U43" s="40"/>
      <c r="V43" s="41"/>
      <c r="W43" s="42"/>
    </row>
    <row r="44" spans="1:23" x14ac:dyDescent="0.3">
      <c r="A44" s="19">
        <v>42</v>
      </c>
      <c r="B44" s="1">
        <v>0</v>
      </c>
      <c r="C44" s="1">
        <f>AR128</f>
        <v>14</v>
      </c>
      <c r="D44" s="1" t="s">
        <v>114</v>
      </c>
      <c r="E44" s="1">
        <f t="shared" si="0"/>
        <v>14</v>
      </c>
      <c r="F44" s="1">
        <f t="shared" si="6"/>
        <v>14</v>
      </c>
      <c r="G44" s="1">
        <f t="shared" si="4"/>
        <v>560</v>
      </c>
      <c r="H44" s="29">
        <f t="shared" si="2"/>
        <v>1.9886363636363636E-2</v>
      </c>
      <c r="I44" s="20">
        <f t="shared" si="3"/>
        <v>0.79545454545454541</v>
      </c>
      <c r="J44" s="21"/>
      <c r="K44" s="22"/>
      <c r="U44" s="40"/>
      <c r="V44" s="41"/>
      <c r="W44" s="42"/>
    </row>
    <row r="45" spans="1:23" x14ac:dyDescent="0.3">
      <c r="A45" s="19">
        <v>43</v>
      </c>
      <c r="B45" s="1">
        <v>0</v>
      </c>
      <c r="C45" s="1">
        <f>AS128</f>
        <v>13</v>
      </c>
      <c r="D45" s="1" t="s">
        <v>114</v>
      </c>
      <c r="E45" s="1">
        <f t="shared" si="0"/>
        <v>13</v>
      </c>
      <c r="F45" s="1">
        <f t="shared" si="6"/>
        <v>13</v>
      </c>
      <c r="G45" s="1">
        <f t="shared" si="4"/>
        <v>573</v>
      </c>
      <c r="H45" s="29">
        <f t="shared" si="2"/>
        <v>1.8465909090909092E-2</v>
      </c>
      <c r="I45" s="20">
        <f t="shared" si="3"/>
        <v>0.81392045454545447</v>
      </c>
      <c r="J45" s="21"/>
      <c r="K45" s="22"/>
      <c r="U45" s="40"/>
      <c r="V45" s="41"/>
      <c r="W45" s="42"/>
    </row>
    <row r="46" spans="1:23" x14ac:dyDescent="0.3">
      <c r="A46" s="19">
        <v>44</v>
      </c>
      <c r="B46" s="1">
        <v>0</v>
      </c>
      <c r="C46" s="1">
        <f>AT128</f>
        <v>16</v>
      </c>
      <c r="D46" s="1" t="s">
        <v>114</v>
      </c>
      <c r="E46" s="1">
        <f t="shared" si="0"/>
        <v>16</v>
      </c>
      <c r="F46" s="1">
        <f t="shared" si="6"/>
        <v>16</v>
      </c>
      <c r="G46" s="1">
        <f t="shared" si="4"/>
        <v>589</v>
      </c>
      <c r="H46" s="29">
        <f t="shared" si="2"/>
        <v>2.2727272727272728E-2</v>
      </c>
      <c r="I46" s="20">
        <f>I45+H46</f>
        <v>0.83664772727272718</v>
      </c>
      <c r="J46" s="21"/>
      <c r="K46" s="22"/>
      <c r="U46" s="40"/>
      <c r="V46" s="41"/>
      <c r="W46" s="42"/>
    </row>
    <row r="47" spans="1:23" x14ac:dyDescent="0.3">
      <c r="A47" s="19">
        <v>45</v>
      </c>
      <c r="B47" s="1">
        <v>0</v>
      </c>
      <c r="C47" s="1">
        <f>AU128</f>
        <v>18</v>
      </c>
      <c r="D47" s="1" t="s">
        <v>114</v>
      </c>
      <c r="E47" s="1">
        <f t="shared" si="0"/>
        <v>18</v>
      </c>
      <c r="F47" s="1">
        <f t="shared" si="6"/>
        <v>18</v>
      </c>
      <c r="G47" s="1">
        <f t="shared" si="4"/>
        <v>607</v>
      </c>
      <c r="H47" s="29">
        <f t="shared" si="2"/>
        <v>2.556818181818182E-2</v>
      </c>
      <c r="I47" s="20">
        <f t="shared" si="3"/>
        <v>0.86221590909090895</v>
      </c>
      <c r="J47" s="21"/>
      <c r="K47" s="22"/>
      <c r="U47" s="40"/>
      <c r="V47" s="41"/>
      <c r="W47" s="42"/>
    </row>
    <row r="48" spans="1:23" x14ac:dyDescent="0.3">
      <c r="A48" s="19">
        <v>46</v>
      </c>
      <c r="B48" s="1">
        <v>0</v>
      </c>
      <c r="C48" s="1">
        <f>AV128</f>
        <v>7</v>
      </c>
      <c r="D48" s="1" t="s">
        <v>114</v>
      </c>
      <c r="E48" s="1">
        <f t="shared" si="0"/>
        <v>7</v>
      </c>
      <c r="F48" s="1">
        <f t="shared" si="6"/>
        <v>7</v>
      </c>
      <c r="G48" s="1">
        <f t="shared" si="4"/>
        <v>614</v>
      </c>
      <c r="H48" s="29">
        <f t="shared" si="2"/>
        <v>9.943181818181818E-3</v>
      </c>
      <c r="I48" s="20">
        <f t="shared" si="3"/>
        <v>0.87215909090909072</v>
      </c>
      <c r="J48" s="21"/>
      <c r="K48" s="22"/>
      <c r="U48" s="40"/>
      <c r="V48" s="41"/>
      <c r="W48" s="42"/>
    </row>
    <row r="49" spans="1:23" x14ac:dyDescent="0.3">
      <c r="A49" s="19">
        <v>47</v>
      </c>
      <c r="B49" s="1">
        <v>0</v>
      </c>
      <c r="C49" s="1">
        <f>AW128</f>
        <v>20</v>
      </c>
      <c r="D49" s="1" t="s">
        <v>114</v>
      </c>
      <c r="E49" s="1">
        <f t="shared" si="0"/>
        <v>20</v>
      </c>
      <c r="F49" s="1">
        <f t="shared" si="6"/>
        <v>20</v>
      </c>
      <c r="G49" s="1">
        <f t="shared" si="4"/>
        <v>634</v>
      </c>
      <c r="H49" s="29">
        <f t="shared" si="2"/>
        <v>2.8409090909090908E-2</v>
      </c>
      <c r="I49" s="20">
        <f t="shared" si="3"/>
        <v>0.90056818181818166</v>
      </c>
      <c r="J49" s="21"/>
      <c r="K49" s="22"/>
      <c r="U49" s="40"/>
      <c r="V49" s="41"/>
      <c r="W49" s="42"/>
    </row>
    <row r="50" spans="1:23" x14ac:dyDescent="0.3">
      <c r="A50" s="19">
        <v>48</v>
      </c>
      <c r="B50" s="1">
        <f>AX128</f>
        <v>15</v>
      </c>
      <c r="C50" s="1">
        <v>0</v>
      </c>
      <c r="D50" s="1" t="s">
        <v>113</v>
      </c>
      <c r="E50" s="1">
        <f t="shared" si="0"/>
        <v>15</v>
      </c>
      <c r="F50" s="1">
        <f t="shared" si="6"/>
        <v>15</v>
      </c>
      <c r="G50" s="1">
        <f t="shared" si="4"/>
        <v>649</v>
      </c>
      <c r="H50" s="29">
        <f t="shared" si="2"/>
        <v>2.130681818181818E-2</v>
      </c>
      <c r="I50" s="20">
        <f t="shared" si="3"/>
        <v>0.92187499999999989</v>
      </c>
      <c r="J50" s="21"/>
      <c r="K50" s="22"/>
      <c r="U50" s="40"/>
      <c r="V50" s="41"/>
      <c r="W50" s="42"/>
    </row>
    <row r="51" spans="1:23" x14ac:dyDescent="0.3">
      <c r="A51" s="19">
        <v>49</v>
      </c>
      <c r="B51" s="1">
        <v>0</v>
      </c>
      <c r="C51" s="1">
        <f>AY128</f>
        <v>12</v>
      </c>
      <c r="D51" s="1" t="s">
        <v>114</v>
      </c>
      <c r="E51" s="1">
        <f t="shared" si="0"/>
        <v>12</v>
      </c>
      <c r="F51" s="1">
        <f t="shared" si="6"/>
        <v>12</v>
      </c>
      <c r="G51" s="1">
        <f t="shared" si="4"/>
        <v>661</v>
      </c>
      <c r="H51" s="29">
        <f t="shared" si="2"/>
        <v>1.7045454545454544E-2</v>
      </c>
      <c r="I51" s="20">
        <f t="shared" si="3"/>
        <v>0.93892045454545447</v>
      </c>
      <c r="J51" s="21"/>
      <c r="K51" s="22"/>
      <c r="U51" s="40"/>
      <c r="V51" s="41"/>
      <c r="W51" s="42"/>
    </row>
    <row r="52" spans="1:23" x14ac:dyDescent="0.3">
      <c r="A52" s="19">
        <v>50</v>
      </c>
      <c r="B52" s="1">
        <v>0</v>
      </c>
      <c r="C52" s="1">
        <f>AZ128</f>
        <v>13</v>
      </c>
      <c r="D52" s="1" t="s">
        <v>114</v>
      </c>
      <c r="E52" s="1">
        <f t="shared" si="0"/>
        <v>13</v>
      </c>
      <c r="F52" s="1">
        <f t="shared" ref="F52:F54" si="7">E52</f>
        <v>13</v>
      </c>
      <c r="G52" s="1">
        <f t="shared" si="4"/>
        <v>674</v>
      </c>
      <c r="H52" s="29">
        <f t="shared" si="2"/>
        <v>1.8465909090909092E-2</v>
      </c>
      <c r="I52" s="20">
        <f t="shared" si="3"/>
        <v>0.95738636363636354</v>
      </c>
      <c r="J52" s="21"/>
      <c r="K52" s="22"/>
      <c r="U52" s="40"/>
      <c r="V52" s="41"/>
      <c r="W52" s="42"/>
    </row>
    <row r="53" spans="1:23" x14ac:dyDescent="0.3">
      <c r="A53" s="19">
        <v>51</v>
      </c>
      <c r="B53" s="1">
        <v>0</v>
      </c>
      <c r="C53" s="1">
        <f>BA128</f>
        <v>14</v>
      </c>
      <c r="D53" s="1" t="s">
        <v>114</v>
      </c>
      <c r="E53" s="1">
        <f t="shared" si="0"/>
        <v>14</v>
      </c>
      <c r="F53" s="1">
        <f t="shared" si="7"/>
        <v>14</v>
      </c>
      <c r="G53" s="1">
        <f t="shared" si="4"/>
        <v>688</v>
      </c>
      <c r="H53" s="29">
        <f t="shared" si="2"/>
        <v>1.9886363636363636E-2</v>
      </c>
      <c r="I53" s="20">
        <f t="shared" si="3"/>
        <v>0.97727272727272718</v>
      </c>
      <c r="J53" s="21"/>
      <c r="K53" s="22"/>
      <c r="U53" s="40"/>
      <c r="V53" s="41"/>
      <c r="W53" s="42"/>
    </row>
    <row r="54" spans="1:23" x14ac:dyDescent="0.3">
      <c r="A54" s="19">
        <v>52</v>
      </c>
      <c r="B54" s="1">
        <v>0</v>
      </c>
      <c r="C54" s="1">
        <f>BB128</f>
        <v>16</v>
      </c>
      <c r="D54" s="1" t="s">
        <v>114</v>
      </c>
      <c r="E54" s="1">
        <f t="shared" si="0"/>
        <v>16</v>
      </c>
      <c r="F54" s="1">
        <f t="shared" si="7"/>
        <v>16</v>
      </c>
      <c r="G54" s="1">
        <f t="shared" si="4"/>
        <v>704</v>
      </c>
      <c r="H54" s="29">
        <f t="shared" si="2"/>
        <v>2.2727272727272728E-2</v>
      </c>
      <c r="I54" s="20">
        <f t="shared" si="3"/>
        <v>0.99999999999999989</v>
      </c>
      <c r="J54" s="21"/>
      <c r="K54" s="22"/>
      <c r="U54" s="40"/>
      <c r="V54" s="41"/>
      <c r="W54" s="42"/>
    </row>
    <row r="55" spans="1:23" x14ac:dyDescent="0.3">
      <c r="A55" s="53" t="s">
        <v>9</v>
      </c>
      <c r="B55" s="1">
        <f>SUM(B3:B54)</f>
        <v>247</v>
      </c>
      <c r="C55" s="1">
        <f>SUM(C3:C54)</f>
        <v>457</v>
      </c>
      <c r="D55" s="1"/>
      <c r="E55" s="1"/>
      <c r="F55" s="1">
        <f>SUM(F3:F54)</f>
        <v>704</v>
      </c>
      <c r="G55" s="1"/>
      <c r="H55" s="61">
        <f>SUM(H3:H54)</f>
        <v>0.99999999999999989</v>
      </c>
      <c r="I55" s="20"/>
      <c r="J55" s="21"/>
      <c r="K55" s="22"/>
      <c r="T55" s="42"/>
      <c r="U55" s="41"/>
      <c r="W55" s="42"/>
    </row>
    <row r="56" spans="1:23" x14ac:dyDescent="0.3">
      <c r="B56" s="54"/>
      <c r="C56" s="24"/>
      <c r="D56" s="24"/>
      <c r="E56" s="24"/>
      <c r="F56" s="24"/>
      <c r="G56" s="24"/>
      <c r="H56" s="24"/>
      <c r="I56" s="55"/>
      <c r="J56" s="56"/>
      <c r="K56" s="57"/>
    </row>
    <row r="57" spans="1:23" x14ac:dyDescent="0.3">
      <c r="A57">
        <f>BC128</f>
        <v>704</v>
      </c>
      <c r="I57" s="58"/>
      <c r="J57" s="59"/>
      <c r="K57" s="23"/>
    </row>
    <row r="58" spans="1:23" x14ac:dyDescent="0.3">
      <c r="I58" s="58"/>
      <c r="J58" s="59"/>
      <c r="K58" s="23"/>
    </row>
    <row r="59" spans="1:23" x14ac:dyDescent="0.3">
      <c r="I59" s="58"/>
      <c r="J59" s="59"/>
      <c r="K59" s="23"/>
    </row>
    <row r="60" spans="1:23" x14ac:dyDescent="0.3">
      <c r="I60" s="58"/>
      <c r="J60" s="59"/>
      <c r="K60" s="23"/>
    </row>
    <row r="61" spans="1:23" x14ac:dyDescent="0.3">
      <c r="I61" s="58"/>
      <c r="J61" s="59"/>
      <c r="K61" s="23"/>
    </row>
    <row r="62" spans="1:23" x14ac:dyDescent="0.3">
      <c r="I62" s="58"/>
      <c r="J62" s="59"/>
      <c r="K62" s="23"/>
    </row>
    <row r="63" spans="1:23" x14ac:dyDescent="0.3">
      <c r="H63" s="23"/>
      <c r="I63" s="44"/>
      <c r="K63" s="23"/>
    </row>
    <row r="69" spans="1:21" x14ac:dyDescent="0.3">
      <c r="A69" s="1"/>
      <c r="B69" s="1" t="s">
        <v>38</v>
      </c>
      <c r="C69" s="1"/>
      <c r="H69" s="1" t="s">
        <v>39</v>
      </c>
      <c r="I69" s="22">
        <f>MEDIAN(E3:E54)</f>
        <v>14</v>
      </c>
      <c r="U69" s="23"/>
    </row>
    <row r="70" spans="1:21" x14ac:dyDescent="0.3">
      <c r="A70" s="1" t="s">
        <v>111</v>
      </c>
      <c r="B70" s="1">
        <f>B55</f>
        <v>247</v>
      </c>
      <c r="C70" s="1">
        <f>COUNTIF(D3:D54,"S")</f>
        <v>16</v>
      </c>
      <c r="H70" s="1" t="s">
        <v>44</v>
      </c>
      <c r="I70" s="22">
        <f>_xlfn.VAR.S(B3:C54)</f>
        <v>57.499626587005224</v>
      </c>
      <c r="U70" s="23"/>
    </row>
    <row r="71" spans="1:21" x14ac:dyDescent="0.3">
      <c r="A71" s="1" t="s">
        <v>112</v>
      </c>
      <c r="B71" s="1">
        <f>C55</f>
        <v>457</v>
      </c>
      <c r="C71" s="1">
        <f>COUNTIF(D3:D54,"N")</f>
        <v>36</v>
      </c>
      <c r="H71" s="1" t="s">
        <v>68</v>
      </c>
      <c r="I71" s="22">
        <f>_xlfn.STDEV.S(B3:C54)</f>
        <v>7.582850821887849</v>
      </c>
      <c r="U71" s="23"/>
    </row>
    <row r="72" spans="1:21" x14ac:dyDescent="0.3">
      <c r="A72" s="24" t="s">
        <v>9</v>
      </c>
      <c r="B72" s="24"/>
      <c r="C72" s="24">
        <f>SUM(C70:C71)</f>
        <v>52</v>
      </c>
      <c r="H72" s="1" t="s">
        <v>69</v>
      </c>
      <c r="I72" s="1">
        <f>I71/SQRT(25)</f>
        <v>1.5165701643775698</v>
      </c>
    </row>
    <row r="93" spans="3:19" x14ac:dyDescent="0.3">
      <c r="C93" s="48"/>
      <c r="D93" s="48"/>
      <c r="E93" s="48"/>
      <c r="Q93" s="43"/>
      <c r="R93" s="43"/>
      <c r="S93" s="43"/>
    </row>
    <row r="94" spans="3:19" x14ac:dyDescent="0.3">
      <c r="C94" s="48"/>
      <c r="D94" s="48"/>
      <c r="E94" s="48"/>
      <c r="Q94" s="43"/>
      <c r="R94" s="43"/>
      <c r="S94" s="43"/>
    </row>
    <row r="95" spans="3:19" x14ac:dyDescent="0.3">
      <c r="C95" s="48"/>
      <c r="D95" s="48"/>
      <c r="E95" s="48"/>
      <c r="Q95" s="43"/>
      <c r="R95" s="43"/>
      <c r="S95" s="43"/>
    </row>
    <row r="96" spans="3:19" x14ac:dyDescent="0.3">
      <c r="C96" s="48"/>
      <c r="D96" s="48"/>
      <c r="E96" s="48"/>
      <c r="Q96" s="43"/>
      <c r="R96" s="43"/>
      <c r="S96" s="43"/>
    </row>
    <row r="97" spans="2:62" x14ac:dyDescent="0.3">
      <c r="Q97" s="43"/>
      <c r="R97" s="43"/>
      <c r="S97" s="43"/>
    </row>
    <row r="102" spans="2:62" x14ac:dyDescent="0.3">
      <c r="B102" s="30" t="s">
        <v>94</v>
      </c>
      <c r="C102" s="30">
        <v>1</v>
      </c>
      <c r="D102" s="30">
        <v>2</v>
      </c>
      <c r="E102" s="30">
        <v>3</v>
      </c>
      <c r="F102" s="30">
        <v>4</v>
      </c>
      <c r="G102" s="30">
        <v>5</v>
      </c>
      <c r="H102" s="30">
        <v>6</v>
      </c>
      <c r="I102" s="30">
        <v>7</v>
      </c>
      <c r="J102" s="30">
        <v>8</v>
      </c>
      <c r="K102" s="30">
        <v>9</v>
      </c>
      <c r="L102" s="30">
        <v>10</v>
      </c>
      <c r="M102" s="30">
        <v>11</v>
      </c>
      <c r="N102" s="30">
        <v>12</v>
      </c>
      <c r="O102" s="30">
        <v>13</v>
      </c>
      <c r="P102" s="30">
        <v>14</v>
      </c>
      <c r="Q102" s="30">
        <v>15</v>
      </c>
      <c r="R102" s="30">
        <v>16</v>
      </c>
      <c r="S102" s="30">
        <v>17</v>
      </c>
      <c r="T102" s="30">
        <v>18</v>
      </c>
      <c r="U102" s="30">
        <v>19</v>
      </c>
      <c r="V102" s="30">
        <v>20</v>
      </c>
      <c r="W102" s="30">
        <v>21</v>
      </c>
      <c r="X102" s="30">
        <v>22</v>
      </c>
      <c r="Y102" s="30">
        <v>23</v>
      </c>
      <c r="Z102" s="30">
        <v>24</v>
      </c>
      <c r="AA102" s="30">
        <v>25</v>
      </c>
      <c r="AB102" s="30">
        <v>26</v>
      </c>
      <c r="AC102" s="30">
        <v>27</v>
      </c>
      <c r="AD102" s="30">
        <v>28</v>
      </c>
      <c r="AE102" s="30">
        <v>29</v>
      </c>
      <c r="AF102" s="30">
        <v>30</v>
      </c>
      <c r="AG102" s="30">
        <v>31</v>
      </c>
      <c r="AH102" s="30">
        <v>32</v>
      </c>
      <c r="AI102" s="30">
        <v>33</v>
      </c>
      <c r="AJ102" s="30">
        <v>34</v>
      </c>
      <c r="AK102" s="30">
        <v>35</v>
      </c>
      <c r="AL102" s="30">
        <v>36</v>
      </c>
      <c r="AM102" s="30">
        <v>37</v>
      </c>
      <c r="AN102" s="30">
        <v>38</v>
      </c>
      <c r="AO102" s="30">
        <v>39</v>
      </c>
      <c r="AP102" s="30">
        <v>40</v>
      </c>
      <c r="AQ102" s="30">
        <v>41</v>
      </c>
      <c r="AR102" s="30">
        <v>42</v>
      </c>
      <c r="AS102" s="30">
        <v>43</v>
      </c>
      <c r="AT102" s="30">
        <v>44</v>
      </c>
      <c r="AU102" s="30">
        <v>45</v>
      </c>
      <c r="AV102" s="30">
        <v>46</v>
      </c>
      <c r="AW102" s="30">
        <v>47</v>
      </c>
      <c r="AX102" s="30">
        <v>48</v>
      </c>
      <c r="AY102" s="30">
        <v>49</v>
      </c>
      <c r="AZ102" s="30">
        <v>50</v>
      </c>
      <c r="BA102" s="30">
        <v>51</v>
      </c>
      <c r="BB102" s="30">
        <v>52</v>
      </c>
      <c r="BC102" s="30" t="s">
        <v>9</v>
      </c>
      <c r="BD102" s="30" t="s">
        <v>3</v>
      </c>
      <c r="BE102" s="76" t="s">
        <v>97</v>
      </c>
      <c r="BF102" s="77"/>
      <c r="BG102" s="77"/>
      <c r="BH102" s="77"/>
      <c r="BI102" s="77"/>
      <c r="BJ102" s="78"/>
    </row>
    <row r="103" spans="2:62" x14ac:dyDescent="0.3">
      <c r="B103" s="28" t="s">
        <v>34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0</v>
      </c>
      <c r="P103" s="1">
        <v>1</v>
      </c>
      <c r="Q103" s="1">
        <v>0</v>
      </c>
      <c r="R103" s="1">
        <v>1</v>
      </c>
      <c r="S103" s="1">
        <v>0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0</v>
      </c>
      <c r="AA103" s="1">
        <v>1</v>
      </c>
      <c r="AB103" s="1">
        <v>1</v>
      </c>
      <c r="AC103" s="1">
        <v>0</v>
      </c>
      <c r="AD103" s="1">
        <v>1</v>
      </c>
      <c r="AE103" s="1">
        <v>1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1</v>
      </c>
      <c r="AL103" s="1">
        <v>0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0</v>
      </c>
      <c r="AW103" s="1">
        <v>1</v>
      </c>
      <c r="AX103" s="1">
        <v>0</v>
      </c>
      <c r="AY103" s="1">
        <v>0</v>
      </c>
      <c r="AZ103" s="1">
        <v>1</v>
      </c>
      <c r="BA103" s="1">
        <v>1</v>
      </c>
      <c r="BB103" s="1">
        <v>1</v>
      </c>
      <c r="BC103" s="1">
        <f t="shared" ref="BC103:BC127" si="8">SUM(C103:BB103)</f>
        <v>34</v>
      </c>
      <c r="BD103" s="1">
        <v>15</v>
      </c>
      <c r="BE103" s="75" t="str">
        <f>_xlfn.SWITCH(BC103,0,"Muy positivo",1,"Muy Positivo",2,"Muy positivo",3,"Muy positivo",4,"Muy positivo",5,"Muy positivo",6,"Muy positivo",7,"Muy positivo",8,"Muy positivo",9,"Positivo",10,"Positivo",11,"Positivo",13,"Positivo",14,"Positivo",15,"Positivo",16,"Positivo",17,"Positivo",18,"Tendencia positivo",19,"Tendencia positivo",20,"Tendencia positivo",21,"Tendencia positivo",22,"Tendencia positivo",23,"Tendencia positivo",24,"Tendencia positivo",25,"Tendencia positivo",26,"Tendencia positivo",27,"Tendencia positivo",28,"Tendencia negativo",29,"Tendencia negativo",30,"Tendencia negativo",31,"Tendencia negativo",32,"Tendencia negativo",33,"Tendencia negativo",34,"Tendencia negativo",35,"Tendencia negativo",36,"Negativo",37,"Negativo",38,"Negativo",39,"Negativo",40,"Negativo",41,"Negativo",42,"Negativo",43,"Negativo",44,"Muy negativo",45,"Muy negativo",46,"Muy negativo",47,"Muy negativo",48,"Muy negativo",49,"Muy negativo",50,"Muy negativo",51,"Muy negativo",52,"Muy negativo",53,"Muy negativo")</f>
        <v>Tendencia negativo</v>
      </c>
      <c r="BF103" s="75"/>
      <c r="BG103" s="75"/>
      <c r="BH103" s="75"/>
      <c r="BI103" s="75"/>
      <c r="BJ103" s="75"/>
    </row>
    <row r="104" spans="2:62" x14ac:dyDescent="0.3">
      <c r="B104" s="28" t="s">
        <v>35</v>
      </c>
      <c r="C104" s="1">
        <v>0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1</v>
      </c>
      <c r="O104" s="1">
        <v>0</v>
      </c>
      <c r="P104" s="1">
        <v>1</v>
      </c>
      <c r="Q104" s="1">
        <v>0</v>
      </c>
      <c r="R104" s="1">
        <v>0</v>
      </c>
      <c r="S104" s="1">
        <v>1</v>
      </c>
      <c r="T104" s="1">
        <v>1</v>
      </c>
      <c r="U104" s="1">
        <v>0</v>
      </c>
      <c r="V104" s="1">
        <v>1</v>
      </c>
      <c r="W104" s="1">
        <v>1</v>
      </c>
      <c r="X104" s="1">
        <v>1</v>
      </c>
      <c r="Y104" s="1">
        <v>1</v>
      </c>
      <c r="Z104" s="1">
        <v>0</v>
      </c>
      <c r="AA104" s="1">
        <v>0</v>
      </c>
      <c r="AB104" s="1">
        <v>0</v>
      </c>
      <c r="AC104" s="1">
        <v>0</v>
      </c>
      <c r="AD104" s="1">
        <v>1</v>
      </c>
      <c r="AE104" s="1">
        <v>1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1</v>
      </c>
      <c r="AL104" s="1">
        <v>0</v>
      </c>
      <c r="AM104" s="1">
        <v>0</v>
      </c>
      <c r="AN104" s="1">
        <v>1</v>
      </c>
      <c r="AO104" s="1">
        <v>1</v>
      </c>
      <c r="AP104" s="1">
        <v>1</v>
      </c>
      <c r="AQ104" s="1">
        <v>1</v>
      </c>
      <c r="AR104" s="1">
        <v>0</v>
      </c>
      <c r="AS104" s="1">
        <v>0</v>
      </c>
      <c r="AT104" s="1">
        <v>1</v>
      </c>
      <c r="AU104" s="1">
        <v>1</v>
      </c>
      <c r="AV104" s="1">
        <v>0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f t="shared" si="8"/>
        <v>27</v>
      </c>
      <c r="BD104" s="1">
        <v>15</v>
      </c>
      <c r="BE104" s="75" t="str">
        <f t="shared" ref="BE104:BE127" si="9">_xlfn.SWITCH(BC104,0,"Muy positivo",1,"Muy Positivo",2,"Muy positivo",3,"Muy positivo",4,"Muy positivo",5,"Muy positivo",6,"Muy positivo",7,"Muy positivo",8,"Muy positivo",9,"Positivo",10,"Positivo",11,"Positivo",13,"Positivo",14,"Positivo",15,"Positivo",16,"Positivo",17,"Positivo",18,"Tendencia positivo",19,"Tendencia positivo",20,"Tendencia positivo",21,"Tendencia positivo",22,"Tendencia positivo",23,"Tendencia positivo",24,"Tendencia positivo",25,"Tendencia positivo",26,"Tendencia positivo",27,"Tendencia positivo",28,"Tendencia negativo",29,"Tendencia negativo",30,"Tendencia negativo",31,"Tendencia negativo",32,"Tendencia negativo",33,"Tendencia negativo",34,"Tendencia negativo",35,"Tendencia negativo",36,"Negativo",37,"Negativo",38,"Negativo",39,"Negativo",40,"Negativo",41,"Negativo",42,"Negativo",43,"Negativo",44,"Muy negativo",45,"Muy negativo",46,"Muy negativo",47,"Muy negativo",48,"Muy negativo",49,"Muy negativo",50,"Muy negativo",51,"Muy negativo",52,"Muy negativo",53,"Muy negativo")</f>
        <v>Tendencia positivo</v>
      </c>
      <c r="BF104" s="75"/>
      <c r="BG104" s="75"/>
      <c r="BH104" s="75"/>
      <c r="BI104" s="75"/>
      <c r="BJ104" s="75"/>
    </row>
    <row r="105" spans="2:62" x14ac:dyDescent="0.3">
      <c r="B105" s="28" t="s">
        <v>36</v>
      </c>
      <c r="C105" s="1">
        <v>1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1</v>
      </c>
      <c r="N105" s="1">
        <v>1</v>
      </c>
      <c r="O105" s="1">
        <v>0</v>
      </c>
      <c r="P105" s="1">
        <v>1</v>
      </c>
      <c r="Q105" s="1">
        <v>0</v>
      </c>
      <c r="R105" s="1">
        <v>0</v>
      </c>
      <c r="S105" s="1">
        <v>0</v>
      </c>
      <c r="T105" s="1">
        <v>0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0</v>
      </c>
      <c r="AA105" s="1">
        <v>1</v>
      </c>
      <c r="AB105" s="1">
        <v>1</v>
      </c>
      <c r="AC105" s="1">
        <v>0</v>
      </c>
      <c r="AD105" s="1">
        <v>1</v>
      </c>
      <c r="AE105" s="1">
        <v>1</v>
      </c>
      <c r="AF105" s="1">
        <v>1</v>
      </c>
      <c r="AG105" s="1">
        <v>1</v>
      </c>
      <c r="AH105" s="1">
        <v>0</v>
      </c>
      <c r="AI105" s="1">
        <v>0</v>
      </c>
      <c r="AJ105" s="1">
        <v>0</v>
      </c>
      <c r="AK105" s="1">
        <v>0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0</v>
      </c>
      <c r="AW105" s="1">
        <v>0</v>
      </c>
      <c r="AX105" s="1">
        <v>1</v>
      </c>
      <c r="AY105" s="1">
        <v>0</v>
      </c>
      <c r="AZ105" s="1">
        <v>1</v>
      </c>
      <c r="BA105" s="1">
        <v>1</v>
      </c>
      <c r="BB105" s="1">
        <v>1</v>
      </c>
      <c r="BC105" s="1">
        <f t="shared" si="8"/>
        <v>32</v>
      </c>
      <c r="BD105" s="1">
        <v>14</v>
      </c>
      <c r="BE105" s="75" t="str">
        <f t="shared" si="9"/>
        <v>Tendencia negativo</v>
      </c>
      <c r="BF105" s="75"/>
      <c r="BG105" s="75"/>
      <c r="BH105" s="75"/>
      <c r="BI105" s="75"/>
      <c r="BJ105" s="75"/>
    </row>
    <row r="106" spans="2:62" x14ac:dyDescent="0.3">
      <c r="B106" s="28" t="s">
        <v>37</v>
      </c>
      <c r="C106" s="1">
        <v>0</v>
      </c>
      <c r="D106" s="1">
        <v>0</v>
      </c>
      <c r="E106" s="1">
        <v>0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0</v>
      </c>
      <c r="L106" s="1">
        <v>0</v>
      </c>
      <c r="M106" s="1">
        <v>1</v>
      </c>
      <c r="N106" s="1">
        <v>0</v>
      </c>
      <c r="O106" s="1">
        <v>1</v>
      </c>
      <c r="P106" s="1">
        <v>1</v>
      </c>
      <c r="Q106" s="1">
        <v>1</v>
      </c>
      <c r="R106" s="1">
        <v>0</v>
      </c>
      <c r="S106" s="1">
        <v>1</v>
      </c>
      <c r="T106" s="1">
        <v>1</v>
      </c>
      <c r="U106" s="1">
        <v>1</v>
      </c>
      <c r="V106" s="1">
        <v>0</v>
      </c>
      <c r="W106" s="1">
        <v>1</v>
      </c>
      <c r="X106" s="1">
        <v>1</v>
      </c>
      <c r="Y106" s="1">
        <v>0</v>
      </c>
      <c r="Z106" s="1">
        <v>0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0</v>
      </c>
      <c r="AG106" s="1">
        <v>1</v>
      </c>
      <c r="AH106" s="1">
        <v>1</v>
      </c>
      <c r="AI106" s="1">
        <v>0</v>
      </c>
      <c r="AJ106" s="1">
        <v>1</v>
      </c>
      <c r="AK106" s="1">
        <v>1</v>
      </c>
      <c r="AL106" s="1">
        <v>0</v>
      </c>
      <c r="AM106" s="1">
        <v>0</v>
      </c>
      <c r="AN106" s="1">
        <v>1</v>
      </c>
      <c r="AO106" s="1">
        <v>0</v>
      </c>
      <c r="AP106" s="1">
        <v>1</v>
      </c>
      <c r="AQ106" s="1">
        <v>0</v>
      </c>
      <c r="AR106" s="1">
        <v>0</v>
      </c>
      <c r="AS106" s="1">
        <v>1</v>
      </c>
      <c r="AT106" s="1">
        <v>0</v>
      </c>
      <c r="AU106" s="1">
        <v>0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f t="shared" si="8"/>
        <v>33</v>
      </c>
      <c r="BD106" s="1">
        <v>14</v>
      </c>
      <c r="BE106" s="75" t="str">
        <f t="shared" si="9"/>
        <v>Tendencia negativo</v>
      </c>
      <c r="BF106" s="75"/>
      <c r="BG106" s="75"/>
      <c r="BH106" s="75"/>
      <c r="BI106" s="75"/>
      <c r="BJ106" s="75"/>
    </row>
    <row r="107" spans="2:62" x14ac:dyDescent="0.3">
      <c r="B107" s="28" t="s">
        <v>71</v>
      </c>
      <c r="C107" s="1">
        <v>1</v>
      </c>
      <c r="D107" s="1">
        <v>1</v>
      </c>
      <c r="E107" s="1">
        <v>0</v>
      </c>
      <c r="F107" s="1">
        <v>0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1</v>
      </c>
      <c r="U107" s="1">
        <v>0</v>
      </c>
      <c r="V107" s="1">
        <v>0</v>
      </c>
      <c r="W107" s="1">
        <v>0</v>
      </c>
      <c r="X107" s="1">
        <v>1</v>
      </c>
      <c r="Y107" s="1">
        <v>0</v>
      </c>
      <c r="Z107" s="1">
        <v>0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0</v>
      </c>
      <c r="AJ107" s="1">
        <v>1</v>
      </c>
      <c r="AK107" s="1">
        <v>0</v>
      </c>
      <c r="AL107" s="1">
        <v>0</v>
      </c>
      <c r="AM107" s="1">
        <v>1</v>
      </c>
      <c r="AN107" s="1">
        <v>1</v>
      </c>
      <c r="AO107" s="1">
        <v>0</v>
      </c>
      <c r="AP107" s="1">
        <v>0</v>
      </c>
      <c r="AQ107" s="1">
        <v>1</v>
      </c>
      <c r="AR107" s="1">
        <v>0</v>
      </c>
      <c r="AS107" s="1">
        <v>0</v>
      </c>
      <c r="AT107" s="1">
        <v>0</v>
      </c>
      <c r="AU107" s="1">
        <v>1</v>
      </c>
      <c r="AV107" s="1">
        <v>0</v>
      </c>
      <c r="AW107" s="1">
        <v>1</v>
      </c>
      <c r="AX107" s="1">
        <v>0</v>
      </c>
      <c r="AY107" s="1">
        <v>0</v>
      </c>
      <c r="AZ107" s="1">
        <v>1</v>
      </c>
      <c r="BA107" s="1">
        <v>1</v>
      </c>
      <c r="BB107" s="1">
        <v>0</v>
      </c>
      <c r="BC107" s="1">
        <f t="shared" si="8"/>
        <v>23</v>
      </c>
      <c r="BD107" s="1">
        <v>14</v>
      </c>
      <c r="BE107" s="75" t="str">
        <f t="shared" si="9"/>
        <v>Tendencia positivo</v>
      </c>
      <c r="BF107" s="75"/>
      <c r="BG107" s="75"/>
      <c r="BH107" s="75"/>
      <c r="BI107" s="75"/>
      <c r="BJ107" s="75"/>
    </row>
    <row r="108" spans="2:62" x14ac:dyDescent="0.3">
      <c r="B108" s="28" t="s">
        <v>72</v>
      </c>
      <c r="C108" s="1">
        <v>0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0</v>
      </c>
      <c r="P108" s="1">
        <v>1</v>
      </c>
      <c r="Q108" s="1">
        <v>1</v>
      </c>
      <c r="R108" s="1">
        <v>0</v>
      </c>
      <c r="S108" s="1">
        <v>0</v>
      </c>
      <c r="T108" s="1">
        <v>0</v>
      </c>
      <c r="U108" s="1">
        <v>1</v>
      </c>
      <c r="V108" s="1">
        <v>1</v>
      </c>
      <c r="W108" s="1">
        <v>1</v>
      </c>
      <c r="X108" s="1">
        <v>0</v>
      </c>
      <c r="Y108" s="1">
        <v>0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0</v>
      </c>
      <c r="AI108" s="1">
        <v>0</v>
      </c>
      <c r="AJ108" s="1">
        <v>0</v>
      </c>
      <c r="AK108" s="1">
        <v>1</v>
      </c>
      <c r="AL108" s="1">
        <v>0</v>
      </c>
      <c r="AM108" s="1">
        <v>0</v>
      </c>
      <c r="AN108" s="1">
        <v>1</v>
      </c>
      <c r="AO108" s="1">
        <v>1</v>
      </c>
      <c r="AP108" s="1">
        <v>1</v>
      </c>
      <c r="AQ108" s="1">
        <v>0</v>
      </c>
      <c r="AR108" s="1">
        <v>0</v>
      </c>
      <c r="AS108" s="1">
        <v>1</v>
      </c>
      <c r="AT108" s="1">
        <v>1</v>
      </c>
      <c r="AU108" s="1">
        <v>1</v>
      </c>
      <c r="AV108" s="1">
        <v>0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1</v>
      </c>
      <c r="BC108" s="1">
        <f t="shared" si="8"/>
        <v>27</v>
      </c>
      <c r="BD108" s="1">
        <v>14</v>
      </c>
      <c r="BE108" s="75" t="str">
        <f t="shared" si="9"/>
        <v>Tendencia positivo</v>
      </c>
      <c r="BF108" s="75"/>
      <c r="BG108" s="75"/>
      <c r="BH108" s="75"/>
      <c r="BI108" s="75"/>
      <c r="BJ108" s="75"/>
    </row>
    <row r="109" spans="2:62" x14ac:dyDescent="0.3">
      <c r="B109" s="28" t="s">
        <v>73</v>
      </c>
      <c r="C109" s="1">
        <v>1</v>
      </c>
      <c r="D109" s="1">
        <v>1</v>
      </c>
      <c r="E109" s="1">
        <v>1</v>
      </c>
      <c r="F109" s="1">
        <v>0</v>
      </c>
      <c r="G109" s="1">
        <v>0</v>
      </c>
      <c r="H109" s="1">
        <v>0</v>
      </c>
      <c r="I109" s="1">
        <v>1</v>
      </c>
      <c r="J109" s="1">
        <v>1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0</v>
      </c>
      <c r="V109" s="1">
        <v>1</v>
      </c>
      <c r="W109" s="1">
        <v>1</v>
      </c>
      <c r="X109" s="1">
        <v>1</v>
      </c>
      <c r="Y109" s="1">
        <v>0</v>
      </c>
      <c r="Z109" s="1">
        <v>0</v>
      </c>
      <c r="AA109" s="1">
        <v>0</v>
      </c>
      <c r="AB109" s="1">
        <v>1</v>
      </c>
      <c r="AC109" s="1">
        <v>0</v>
      </c>
      <c r="AD109" s="1">
        <v>1</v>
      </c>
      <c r="AE109" s="1">
        <v>1</v>
      </c>
      <c r="AF109" s="1">
        <v>0</v>
      </c>
      <c r="AG109" s="1">
        <v>1</v>
      </c>
      <c r="AH109" s="1">
        <v>1</v>
      </c>
      <c r="AI109" s="1">
        <v>0</v>
      </c>
      <c r="AJ109" s="1">
        <v>0</v>
      </c>
      <c r="AK109" s="1">
        <v>0</v>
      </c>
      <c r="AL109" s="1">
        <v>1</v>
      </c>
      <c r="AM109" s="1">
        <v>0</v>
      </c>
      <c r="AN109" s="1">
        <v>1</v>
      </c>
      <c r="AO109" s="1">
        <v>1</v>
      </c>
      <c r="AP109" s="1">
        <v>0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f t="shared" si="8"/>
        <v>33</v>
      </c>
      <c r="BD109" s="1">
        <v>13</v>
      </c>
      <c r="BE109" s="75" t="str">
        <f t="shared" si="9"/>
        <v>Tendencia negativo</v>
      </c>
      <c r="BF109" s="75"/>
      <c r="BG109" s="75"/>
      <c r="BH109" s="75"/>
      <c r="BI109" s="75"/>
      <c r="BJ109" s="75"/>
    </row>
    <row r="110" spans="2:62" x14ac:dyDescent="0.3">
      <c r="B110" s="28" t="s">
        <v>74</v>
      </c>
      <c r="C110" s="1">
        <v>0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1</v>
      </c>
      <c r="K110" s="1">
        <v>1</v>
      </c>
      <c r="L110" s="1">
        <v>0</v>
      </c>
      <c r="M110" s="1">
        <v>0</v>
      </c>
      <c r="N110" s="1">
        <v>1</v>
      </c>
      <c r="O110" s="1">
        <v>0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0</v>
      </c>
      <c r="AB110" s="1">
        <v>1</v>
      </c>
      <c r="AC110" s="1">
        <v>0</v>
      </c>
      <c r="AD110" s="1">
        <v>0</v>
      </c>
      <c r="AE110" s="1">
        <v>1</v>
      </c>
      <c r="AF110" s="1">
        <v>1</v>
      </c>
      <c r="AG110" s="1">
        <v>0</v>
      </c>
      <c r="AH110" s="1">
        <v>1</v>
      </c>
      <c r="AI110" s="1">
        <v>1</v>
      </c>
      <c r="AJ110" s="1">
        <v>1</v>
      </c>
      <c r="AK110" s="1">
        <v>1</v>
      </c>
      <c r="AL110" s="1">
        <v>0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0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0</v>
      </c>
      <c r="AZ110" s="1">
        <v>0</v>
      </c>
      <c r="BA110" s="1">
        <v>1</v>
      </c>
      <c r="BB110" s="1">
        <v>1</v>
      </c>
      <c r="BC110" s="1">
        <f t="shared" si="8"/>
        <v>36</v>
      </c>
      <c r="BD110" s="1">
        <v>14</v>
      </c>
      <c r="BE110" s="75" t="str">
        <f t="shared" si="9"/>
        <v>Negativo</v>
      </c>
      <c r="BF110" s="75"/>
      <c r="BG110" s="75"/>
      <c r="BH110" s="75"/>
      <c r="BI110" s="75"/>
      <c r="BJ110" s="75"/>
    </row>
    <row r="111" spans="2:62" x14ac:dyDescent="0.3">
      <c r="B111" s="28" t="s">
        <v>75</v>
      </c>
      <c r="C111" s="1">
        <v>1</v>
      </c>
      <c r="D111" s="1">
        <v>0</v>
      </c>
      <c r="E111" s="1">
        <v>1</v>
      </c>
      <c r="F111" s="1">
        <v>0</v>
      </c>
      <c r="G111" s="1">
        <v>1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1</v>
      </c>
      <c r="V111" s="1">
        <v>1</v>
      </c>
      <c r="W111" s="1">
        <v>0</v>
      </c>
      <c r="X111" s="1">
        <v>1</v>
      </c>
      <c r="Y111" s="1">
        <v>0</v>
      </c>
      <c r="Z111" s="1">
        <v>0</v>
      </c>
      <c r="AA111" s="1">
        <v>1</v>
      </c>
      <c r="AB111" s="1">
        <v>1</v>
      </c>
      <c r="AC111" s="1">
        <v>1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1</v>
      </c>
      <c r="AK111" s="1">
        <v>1</v>
      </c>
      <c r="AL111" s="1">
        <v>1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1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f t="shared" si="8"/>
        <v>18</v>
      </c>
      <c r="BD111" s="1">
        <v>14</v>
      </c>
      <c r="BE111" s="75" t="str">
        <f t="shared" si="9"/>
        <v>Tendencia positivo</v>
      </c>
      <c r="BF111" s="75"/>
      <c r="BG111" s="75"/>
      <c r="BH111" s="75"/>
      <c r="BI111" s="75"/>
      <c r="BJ111" s="75"/>
    </row>
    <row r="112" spans="2:62" x14ac:dyDescent="0.3">
      <c r="B112" s="28" t="s">
        <v>76</v>
      </c>
      <c r="C112" s="1">
        <v>0</v>
      </c>
      <c r="D112" s="1">
        <v>0</v>
      </c>
      <c r="E112" s="1">
        <v>1</v>
      </c>
      <c r="F112" s="1">
        <v>0</v>
      </c>
      <c r="G112" s="1">
        <v>0</v>
      </c>
      <c r="H112" s="1">
        <v>1</v>
      </c>
      <c r="I112" s="1">
        <v>0</v>
      </c>
      <c r="J112" s="1">
        <v>1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1</v>
      </c>
      <c r="Q112" s="1">
        <v>1</v>
      </c>
      <c r="R112" s="1">
        <v>0</v>
      </c>
      <c r="S112" s="1">
        <v>0</v>
      </c>
      <c r="T112" s="1">
        <v>1</v>
      </c>
      <c r="U112" s="1">
        <v>0</v>
      </c>
      <c r="V112" s="1">
        <v>0</v>
      </c>
      <c r="W112" s="1">
        <v>1</v>
      </c>
      <c r="X112" s="1">
        <v>1</v>
      </c>
      <c r="Y112" s="1">
        <v>0</v>
      </c>
      <c r="Z112" s="1">
        <v>1</v>
      </c>
      <c r="AA112" s="1">
        <v>0</v>
      </c>
      <c r="AB112" s="1">
        <v>1</v>
      </c>
      <c r="AC112" s="1">
        <v>1</v>
      </c>
      <c r="AD112" s="1">
        <v>0</v>
      </c>
      <c r="AE112" s="1">
        <v>1</v>
      </c>
      <c r="AF112" s="1">
        <v>0</v>
      </c>
      <c r="AG112" s="1">
        <v>1</v>
      </c>
      <c r="AH112" s="1">
        <v>0</v>
      </c>
      <c r="AI112" s="1">
        <v>0</v>
      </c>
      <c r="AJ112" s="1">
        <v>0</v>
      </c>
      <c r="AK112" s="1">
        <v>1</v>
      </c>
      <c r="AL112" s="1">
        <v>1</v>
      </c>
      <c r="AM112" s="1">
        <v>1</v>
      </c>
      <c r="AN112" s="1">
        <v>1</v>
      </c>
      <c r="AO112" s="1">
        <v>0</v>
      </c>
      <c r="AP112" s="1">
        <v>0</v>
      </c>
      <c r="AQ112" s="1">
        <v>1</v>
      </c>
      <c r="AR112" s="1">
        <v>1</v>
      </c>
      <c r="AS112" s="1">
        <v>0</v>
      </c>
      <c r="AT112" s="1">
        <v>0</v>
      </c>
      <c r="AU112" s="1">
        <v>1</v>
      </c>
      <c r="AV112" s="1">
        <v>0</v>
      </c>
      <c r="AW112" s="1">
        <v>1</v>
      </c>
      <c r="AX112" s="1">
        <v>0</v>
      </c>
      <c r="AY112" s="1">
        <v>0</v>
      </c>
      <c r="AZ112" s="1">
        <v>1</v>
      </c>
      <c r="BA112" s="1">
        <v>0</v>
      </c>
      <c r="BB112" s="1">
        <v>1</v>
      </c>
      <c r="BC112" s="1">
        <f t="shared" si="8"/>
        <v>23</v>
      </c>
      <c r="BD112" s="1">
        <v>14</v>
      </c>
      <c r="BE112" s="75" t="str">
        <f t="shared" si="9"/>
        <v>Tendencia positivo</v>
      </c>
      <c r="BF112" s="75"/>
      <c r="BG112" s="75"/>
      <c r="BH112" s="75"/>
      <c r="BI112" s="75"/>
      <c r="BJ112" s="75"/>
    </row>
    <row r="113" spans="2:62" x14ac:dyDescent="0.3">
      <c r="B113" s="28" t="s">
        <v>77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0</v>
      </c>
      <c r="K113" s="1">
        <v>1</v>
      </c>
      <c r="L113" s="1">
        <v>0</v>
      </c>
      <c r="M113" s="1">
        <v>1</v>
      </c>
      <c r="N113" s="1">
        <v>1</v>
      </c>
      <c r="O113" s="1">
        <v>0</v>
      </c>
      <c r="P113" s="1">
        <v>1</v>
      </c>
      <c r="Q113" s="1">
        <v>0</v>
      </c>
      <c r="R113" s="1">
        <v>0</v>
      </c>
      <c r="S113" s="1">
        <v>0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1</v>
      </c>
      <c r="AE113" s="1">
        <v>0</v>
      </c>
      <c r="AF113" s="1">
        <v>0</v>
      </c>
      <c r="AG113" s="1">
        <v>1</v>
      </c>
      <c r="AH113" s="1">
        <v>1</v>
      </c>
      <c r="AI113" s="1">
        <v>1</v>
      </c>
      <c r="AJ113" s="1">
        <v>0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0</v>
      </c>
      <c r="AZ113" s="1">
        <v>1</v>
      </c>
      <c r="BA113" s="1">
        <v>0</v>
      </c>
      <c r="BB113" s="1">
        <v>1</v>
      </c>
      <c r="BC113" s="1">
        <f t="shared" si="8"/>
        <v>36</v>
      </c>
      <c r="BD113" s="1">
        <v>13</v>
      </c>
      <c r="BE113" s="75" t="str">
        <f t="shared" si="9"/>
        <v>Negativo</v>
      </c>
      <c r="BF113" s="75"/>
      <c r="BG113" s="75"/>
      <c r="BH113" s="75"/>
      <c r="BI113" s="75"/>
      <c r="BJ113" s="75"/>
    </row>
    <row r="114" spans="2:62" x14ac:dyDescent="0.3">
      <c r="B114" s="28" t="s">
        <v>78</v>
      </c>
      <c r="C114" s="1">
        <v>1</v>
      </c>
      <c r="D114" s="1">
        <v>1</v>
      </c>
      <c r="E114" s="1">
        <v>1</v>
      </c>
      <c r="F114" s="1">
        <v>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</v>
      </c>
      <c r="P114" s="1">
        <v>1</v>
      </c>
      <c r="Q114" s="1">
        <v>0</v>
      </c>
      <c r="R114" s="1">
        <v>0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0</v>
      </c>
      <c r="AD114" s="1">
        <v>1</v>
      </c>
      <c r="AE114" s="1">
        <v>1</v>
      </c>
      <c r="AF114" s="1">
        <v>1</v>
      </c>
      <c r="AG114" s="1">
        <v>0</v>
      </c>
      <c r="AH114" s="1">
        <v>1</v>
      </c>
      <c r="AI114" s="1">
        <v>0</v>
      </c>
      <c r="AJ114" s="1">
        <v>1</v>
      </c>
      <c r="AK114" s="1">
        <v>1</v>
      </c>
      <c r="AL114" s="1">
        <v>0</v>
      </c>
      <c r="AM114" s="1">
        <v>0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0</v>
      </c>
      <c r="AW114" s="1">
        <v>1</v>
      </c>
      <c r="AX114" s="1">
        <v>0</v>
      </c>
      <c r="AY114" s="1">
        <v>1</v>
      </c>
      <c r="AZ114" s="1">
        <v>1</v>
      </c>
      <c r="BA114" s="1">
        <v>1</v>
      </c>
      <c r="BB114" s="1">
        <v>1</v>
      </c>
      <c r="BC114" s="1">
        <f t="shared" si="8"/>
        <v>36</v>
      </c>
      <c r="BD114" s="1">
        <v>13</v>
      </c>
      <c r="BE114" s="75" t="str">
        <f t="shared" si="9"/>
        <v>Negativo</v>
      </c>
      <c r="BF114" s="75"/>
      <c r="BG114" s="75"/>
      <c r="BH114" s="75"/>
      <c r="BI114" s="75"/>
      <c r="BJ114" s="75"/>
    </row>
    <row r="115" spans="2:62" x14ac:dyDescent="0.3">
      <c r="B115" s="28" t="s">
        <v>79</v>
      </c>
      <c r="C115" s="1">
        <v>1</v>
      </c>
      <c r="D115" s="1">
        <v>1</v>
      </c>
      <c r="E115" s="1">
        <v>0</v>
      </c>
      <c r="F115" s="1">
        <v>1</v>
      </c>
      <c r="G115" s="1">
        <v>0</v>
      </c>
      <c r="H115" s="1">
        <v>0</v>
      </c>
      <c r="I115" s="1">
        <v>0</v>
      </c>
      <c r="J115" s="1">
        <v>1</v>
      </c>
      <c r="K115" s="1">
        <v>0</v>
      </c>
      <c r="L115" s="1">
        <v>0</v>
      </c>
      <c r="M115" s="1">
        <v>1</v>
      </c>
      <c r="N115" s="1">
        <v>0</v>
      </c>
      <c r="O115" s="1">
        <v>0</v>
      </c>
      <c r="P115" s="1">
        <v>0</v>
      </c>
      <c r="Q115" s="1">
        <v>1</v>
      </c>
      <c r="R115" s="1">
        <v>0</v>
      </c>
      <c r="S115" s="1">
        <v>1</v>
      </c>
      <c r="T115" s="1">
        <v>1</v>
      </c>
      <c r="U115" s="1">
        <v>1</v>
      </c>
      <c r="V115" s="1">
        <v>0</v>
      </c>
      <c r="W115" s="1">
        <v>1</v>
      </c>
      <c r="X115" s="1">
        <v>1</v>
      </c>
      <c r="Y115" s="1">
        <v>0</v>
      </c>
      <c r="Z115" s="1">
        <v>1</v>
      </c>
      <c r="AA115" s="1">
        <v>0</v>
      </c>
      <c r="AB115" s="1">
        <v>0</v>
      </c>
      <c r="AC115" s="1">
        <v>0</v>
      </c>
      <c r="AD115" s="1">
        <v>1</v>
      </c>
      <c r="AE115" s="1">
        <v>1</v>
      </c>
      <c r="AF115" s="1">
        <v>0</v>
      </c>
      <c r="AG115" s="1">
        <v>1</v>
      </c>
      <c r="AH115" s="1">
        <v>0</v>
      </c>
      <c r="AI115" s="1">
        <v>0</v>
      </c>
      <c r="AJ115" s="1">
        <v>0</v>
      </c>
      <c r="AK115" s="1">
        <v>1</v>
      </c>
      <c r="AL115" s="1">
        <v>1</v>
      </c>
      <c r="AM115" s="1">
        <v>1</v>
      </c>
      <c r="AN115" s="1">
        <v>1</v>
      </c>
      <c r="AO115" s="1">
        <v>0</v>
      </c>
      <c r="AP115" s="1">
        <v>0</v>
      </c>
      <c r="AQ115" s="1">
        <v>0</v>
      </c>
      <c r="AR115" s="1">
        <v>1</v>
      </c>
      <c r="AS115" s="1">
        <v>0</v>
      </c>
      <c r="AT115" s="1">
        <v>0</v>
      </c>
      <c r="AU115" s="1">
        <v>1</v>
      </c>
      <c r="AV115" s="1">
        <v>0</v>
      </c>
      <c r="AW115" s="1">
        <v>1</v>
      </c>
      <c r="AX115" s="1">
        <v>1</v>
      </c>
      <c r="AY115" s="1">
        <v>1</v>
      </c>
      <c r="AZ115" s="1">
        <v>1</v>
      </c>
      <c r="BA115" s="1">
        <v>0</v>
      </c>
      <c r="BB115" s="1">
        <v>0</v>
      </c>
      <c r="BC115" s="1">
        <f t="shared" si="8"/>
        <v>25</v>
      </c>
      <c r="BD115" s="1">
        <v>16</v>
      </c>
      <c r="BE115" s="75" t="str">
        <f t="shared" si="9"/>
        <v>Tendencia positivo</v>
      </c>
      <c r="BF115" s="75"/>
      <c r="BG115" s="75"/>
      <c r="BH115" s="75"/>
      <c r="BI115" s="75"/>
      <c r="BJ115" s="75"/>
    </row>
    <row r="116" spans="2:62" x14ac:dyDescent="0.3">
      <c r="B116" s="28" t="s">
        <v>80</v>
      </c>
      <c r="C116" s="1">
        <v>0</v>
      </c>
      <c r="D116" s="1">
        <v>1</v>
      </c>
      <c r="E116" s="1">
        <v>0</v>
      </c>
      <c r="F116" s="1">
        <v>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0</v>
      </c>
      <c r="P116" s="1">
        <v>1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1</v>
      </c>
      <c r="Y116" s="1">
        <v>1</v>
      </c>
      <c r="Z116" s="1">
        <v>0</v>
      </c>
      <c r="AA116" s="1">
        <v>0</v>
      </c>
      <c r="AB116" s="1">
        <v>0</v>
      </c>
      <c r="AC116" s="1">
        <v>1</v>
      </c>
      <c r="AD116" s="1">
        <v>1</v>
      </c>
      <c r="AE116" s="1">
        <v>1</v>
      </c>
      <c r="AF116" s="1">
        <v>1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1</v>
      </c>
      <c r="AM116" s="1">
        <v>0</v>
      </c>
      <c r="AN116" s="1">
        <v>1</v>
      </c>
      <c r="AO116" s="1">
        <v>1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f t="shared" si="8"/>
        <v>22</v>
      </c>
      <c r="BD116" s="1">
        <v>14</v>
      </c>
      <c r="BE116" s="75" t="str">
        <f t="shared" si="9"/>
        <v>Tendencia positivo</v>
      </c>
      <c r="BF116" s="75"/>
      <c r="BG116" s="75"/>
      <c r="BH116" s="75"/>
      <c r="BI116" s="75"/>
      <c r="BJ116" s="75"/>
    </row>
    <row r="117" spans="2:62" x14ac:dyDescent="0.3">
      <c r="B117" s="28" t="s">
        <v>81</v>
      </c>
      <c r="C117" s="1">
        <v>1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0</v>
      </c>
      <c r="P117" s="1">
        <v>1</v>
      </c>
      <c r="Q117" s="1">
        <v>0</v>
      </c>
      <c r="R117" s="1">
        <v>0</v>
      </c>
      <c r="S117" s="1">
        <v>0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0</v>
      </c>
      <c r="Z117" s="1">
        <v>0</v>
      </c>
      <c r="AA117" s="1">
        <v>1</v>
      </c>
      <c r="AB117" s="1">
        <v>0</v>
      </c>
      <c r="AC117" s="1">
        <v>0</v>
      </c>
      <c r="AD117" s="1">
        <v>0</v>
      </c>
      <c r="AE117" s="1">
        <v>1</v>
      </c>
      <c r="AF117" s="1">
        <v>0</v>
      </c>
      <c r="AG117" s="1">
        <v>0</v>
      </c>
      <c r="AH117" s="1">
        <v>1</v>
      </c>
      <c r="AI117" s="1">
        <v>1</v>
      </c>
      <c r="AJ117" s="1">
        <v>1</v>
      </c>
      <c r="AK117" s="1">
        <v>1</v>
      </c>
      <c r="AL117" s="1">
        <v>0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0</v>
      </c>
      <c r="AV117" s="1">
        <v>0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f t="shared" si="8"/>
        <v>30</v>
      </c>
      <c r="BD117" s="1">
        <v>14</v>
      </c>
      <c r="BE117" s="75" t="str">
        <f t="shared" si="9"/>
        <v>Tendencia negativo</v>
      </c>
      <c r="BF117" s="75"/>
      <c r="BG117" s="75"/>
      <c r="BH117" s="75"/>
      <c r="BI117" s="75"/>
      <c r="BJ117" s="75"/>
    </row>
    <row r="118" spans="2:62" x14ac:dyDescent="0.3">
      <c r="B118" s="28" t="s">
        <v>82</v>
      </c>
      <c r="C118" s="1">
        <v>1</v>
      </c>
      <c r="D118" s="1">
        <v>1</v>
      </c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1">
        <v>1</v>
      </c>
      <c r="L118" s="1">
        <v>0</v>
      </c>
      <c r="M118" s="1">
        <v>1</v>
      </c>
      <c r="N118" s="1">
        <v>1</v>
      </c>
      <c r="O118" s="1">
        <v>0</v>
      </c>
      <c r="P118" s="1">
        <v>0</v>
      </c>
      <c r="Q118" s="1">
        <v>1</v>
      </c>
      <c r="R118" s="1">
        <v>1</v>
      </c>
      <c r="S118" s="1">
        <v>1</v>
      </c>
      <c r="T118" s="1">
        <v>0</v>
      </c>
      <c r="U118" s="1">
        <v>1</v>
      </c>
      <c r="V118" s="1">
        <v>0</v>
      </c>
      <c r="W118" s="1">
        <v>1</v>
      </c>
      <c r="X118" s="1">
        <v>1</v>
      </c>
      <c r="Y118" s="1">
        <v>1</v>
      </c>
      <c r="Z118" s="1">
        <v>0</v>
      </c>
      <c r="AA118" s="1">
        <v>1</v>
      </c>
      <c r="AB118" s="1">
        <v>1</v>
      </c>
      <c r="AC118" s="1">
        <v>1</v>
      </c>
      <c r="AD118" s="1">
        <v>0</v>
      </c>
      <c r="AE118" s="1">
        <v>1</v>
      </c>
      <c r="AF118" s="1">
        <v>0</v>
      </c>
      <c r="AG118" s="1">
        <v>1</v>
      </c>
      <c r="AH118" s="1">
        <v>0</v>
      </c>
      <c r="AI118" s="1">
        <v>0</v>
      </c>
      <c r="AJ118" s="1">
        <v>0</v>
      </c>
      <c r="AK118" s="1">
        <v>0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0</v>
      </c>
      <c r="AR118" s="1">
        <v>1</v>
      </c>
      <c r="AS118" s="1">
        <v>0</v>
      </c>
      <c r="AT118" s="1">
        <v>1</v>
      </c>
      <c r="AU118" s="1">
        <v>0</v>
      </c>
      <c r="AV118" s="1">
        <v>0</v>
      </c>
      <c r="AW118" s="1">
        <v>1</v>
      </c>
      <c r="AX118" s="1">
        <v>1</v>
      </c>
      <c r="AY118" s="1">
        <v>0</v>
      </c>
      <c r="AZ118" s="1">
        <v>0</v>
      </c>
      <c r="BA118" s="1">
        <v>0</v>
      </c>
      <c r="BB118" s="1">
        <v>0</v>
      </c>
      <c r="BC118" s="1">
        <f t="shared" si="8"/>
        <v>27</v>
      </c>
      <c r="BD118" s="1">
        <v>14</v>
      </c>
      <c r="BE118" s="75" t="str">
        <f t="shared" si="9"/>
        <v>Tendencia positivo</v>
      </c>
      <c r="BF118" s="75"/>
      <c r="BG118" s="75"/>
      <c r="BH118" s="75"/>
      <c r="BI118" s="75"/>
      <c r="BJ118" s="75"/>
    </row>
    <row r="119" spans="2:62" x14ac:dyDescent="0.3">
      <c r="B119" s="28" t="s">
        <v>83</v>
      </c>
      <c r="C119" s="1">
        <v>0</v>
      </c>
      <c r="D119" s="1">
        <v>1</v>
      </c>
      <c r="E119" s="1">
        <v>1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</v>
      </c>
      <c r="P119" s="1">
        <v>1</v>
      </c>
      <c r="Q119" s="1">
        <v>1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1</v>
      </c>
      <c r="Z119" s="1">
        <v>0</v>
      </c>
      <c r="AA119" s="1">
        <v>1</v>
      </c>
      <c r="AB119" s="1">
        <v>0</v>
      </c>
      <c r="AC119" s="1">
        <v>0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0</v>
      </c>
      <c r="AJ119" s="1">
        <v>0</v>
      </c>
      <c r="AK119" s="1">
        <v>1</v>
      </c>
      <c r="AL119" s="1">
        <v>1</v>
      </c>
      <c r="AM119" s="1">
        <v>0</v>
      </c>
      <c r="AN119" s="1">
        <v>1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1</v>
      </c>
      <c r="AV119" s="1">
        <v>0</v>
      </c>
      <c r="AW119" s="1">
        <v>1</v>
      </c>
      <c r="AX119" s="1">
        <v>0</v>
      </c>
      <c r="AY119" s="1">
        <v>0</v>
      </c>
      <c r="AZ119" s="1">
        <v>0</v>
      </c>
      <c r="BA119" s="1">
        <v>1</v>
      </c>
      <c r="BB119" s="1">
        <v>0</v>
      </c>
      <c r="BC119" s="1">
        <f t="shared" si="8"/>
        <v>22</v>
      </c>
      <c r="BD119" s="1">
        <v>15</v>
      </c>
      <c r="BE119" s="75" t="str">
        <f t="shared" si="9"/>
        <v>Tendencia positivo</v>
      </c>
      <c r="BF119" s="75"/>
      <c r="BG119" s="75"/>
      <c r="BH119" s="75"/>
      <c r="BI119" s="75"/>
      <c r="BJ119" s="75"/>
    </row>
    <row r="120" spans="2:62" x14ac:dyDescent="0.3">
      <c r="B120" s="28" t="s">
        <v>84</v>
      </c>
      <c r="C120" s="1">
        <v>1</v>
      </c>
      <c r="D120" s="1">
        <v>0</v>
      </c>
      <c r="E120" s="1">
        <v>1</v>
      </c>
      <c r="F120" s="1">
        <v>1</v>
      </c>
      <c r="G120" s="1">
        <v>1</v>
      </c>
      <c r="H120" s="1">
        <v>1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0</v>
      </c>
      <c r="O120" s="1">
        <v>1</v>
      </c>
      <c r="P120" s="1">
        <v>1</v>
      </c>
      <c r="Q120" s="1">
        <v>0</v>
      </c>
      <c r="R120" s="1">
        <v>0</v>
      </c>
      <c r="S120" s="1">
        <v>0</v>
      </c>
      <c r="T120" s="1">
        <v>1</v>
      </c>
      <c r="U120" s="1">
        <v>0</v>
      </c>
      <c r="V120" s="1">
        <v>0</v>
      </c>
      <c r="W120" s="1">
        <v>1</v>
      </c>
      <c r="X120" s="1">
        <v>0</v>
      </c>
      <c r="Y120" s="1">
        <v>1</v>
      </c>
      <c r="Z120" s="1">
        <v>0</v>
      </c>
      <c r="AA120" s="1">
        <v>0</v>
      </c>
      <c r="AB120" s="1">
        <v>0</v>
      </c>
      <c r="AC120" s="1">
        <v>1</v>
      </c>
      <c r="AD120" s="1">
        <v>1</v>
      </c>
      <c r="AE120" s="1">
        <v>1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1</v>
      </c>
      <c r="AL120" s="1">
        <v>0</v>
      </c>
      <c r="AM120" s="1">
        <v>1</v>
      </c>
      <c r="AN120" s="1">
        <v>1</v>
      </c>
      <c r="AO120" s="1">
        <v>0</v>
      </c>
      <c r="AP120" s="1">
        <v>0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1</v>
      </c>
      <c r="BC120" s="1">
        <f t="shared" si="8"/>
        <v>27</v>
      </c>
      <c r="BD120" s="1">
        <v>14</v>
      </c>
      <c r="BE120" s="75" t="str">
        <f t="shared" si="9"/>
        <v>Tendencia positivo</v>
      </c>
      <c r="BF120" s="75"/>
      <c r="BG120" s="75"/>
      <c r="BH120" s="75"/>
      <c r="BI120" s="75"/>
      <c r="BJ120" s="75"/>
    </row>
    <row r="121" spans="2:62" x14ac:dyDescent="0.3">
      <c r="B121" s="28" t="s">
        <v>85</v>
      </c>
      <c r="C121" s="1">
        <v>1</v>
      </c>
      <c r="D121" s="1">
        <v>0</v>
      </c>
      <c r="E121" s="1">
        <v>1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1</v>
      </c>
      <c r="Q121" s="1">
        <v>0</v>
      </c>
      <c r="R121" s="1">
        <v>0</v>
      </c>
      <c r="S121" s="1">
        <v>1</v>
      </c>
      <c r="T121" s="1">
        <v>1</v>
      </c>
      <c r="U121" s="1">
        <v>1</v>
      </c>
      <c r="V121" s="1">
        <v>0</v>
      </c>
      <c r="W121" s="1">
        <v>1</v>
      </c>
      <c r="X121" s="1">
        <v>1</v>
      </c>
      <c r="Y121" s="1">
        <v>0</v>
      </c>
      <c r="Z121" s="1">
        <v>0</v>
      </c>
      <c r="AA121" s="1">
        <v>1</v>
      </c>
      <c r="AB121" s="1">
        <v>0</v>
      </c>
      <c r="AC121" s="1">
        <v>0</v>
      </c>
      <c r="AD121" s="1">
        <v>1</v>
      </c>
      <c r="AE121" s="1">
        <v>1</v>
      </c>
      <c r="AF121" s="1">
        <v>0</v>
      </c>
      <c r="AG121" s="1">
        <v>1</v>
      </c>
      <c r="AH121" s="1">
        <v>1</v>
      </c>
      <c r="AI121" s="1">
        <v>0</v>
      </c>
      <c r="AJ121" s="1">
        <v>0</v>
      </c>
      <c r="AK121" s="1">
        <v>1</v>
      </c>
      <c r="AL121" s="1">
        <v>0</v>
      </c>
      <c r="AM121" s="1">
        <v>0</v>
      </c>
      <c r="AN121" s="1">
        <v>1</v>
      </c>
      <c r="AO121" s="1">
        <v>0</v>
      </c>
      <c r="AP121" s="1">
        <v>1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1</v>
      </c>
      <c r="AX121" s="1">
        <v>1</v>
      </c>
      <c r="AY121" s="1">
        <v>0</v>
      </c>
      <c r="AZ121" s="1">
        <v>0</v>
      </c>
      <c r="BA121" s="1">
        <v>0</v>
      </c>
      <c r="BB121" s="1">
        <v>1</v>
      </c>
      <c r="BC121" s="1">
        <f t="shared" si="8"/>
        <v>20</v>
      </c>
      <c r="BD121" s="1">
        <v>14</v>
      </c>
      <c r="BE121" s="75" t="str">
        <f t="shared" si="9"/>
        <v>Tendencia positivo</v>
      </c>
      <c r="BF121" s="75"/>
      <c r="BG121" s="75"/>
      <c r="BH121" s="75"/>
      <c r="BI121" s="75"/>
      <c r="BJ121" s="75"/>
    </row>
    <row r="122" spans="2:62" x14ac:dyDescent="0.3">
      <c r="B122" s="28" t="s">
        <v>86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1</v>
      </c>
      <c r="L122" s="1">
        <v>0</v>
      </c>
      <c r="M122" s="1">
        <v>1</v>
      </c>
      <c r="N122" s="1">
        <v>0</v>
      </c>
      <c r="O122" s="1">
        <v>0</v>
      </c>
      <c r="P122" s="1">
        <v>1</v>
      </c>
      <c r="Q122" s="1">
        <v>1</v>
      </c>
      <c r="R122" s="1">
        <v>0</v>
      </c>
      <c r="S122" s="1">
        <v>0</v>
      </c>
      <c r="T122" s="1">
        <v>1</v>
      </c>
      <c r="U122" s="1">
        <v>1</v>
      </c>
      <c r="V122" s="1">
        <v>1</v>
      </c>
      <c r="W122" s="1">
        <v>1</v>
      </c>
      <c r="X122" s="1">
        <v>0</v>
      </c>
      <c r="Y122" s="1">
        <v>1</v>
      </c>
      <c r="Z122" s="1">
        <v>0</v>
      </c>
      <c r="AA122" s="1">
        <v>0</v>
      </c>
      <c r="AB122" s="1">
        <v>1</v>
      </c>
      <c r="AC122" s="1">
        <v>0</v>
      </c>
      <c r="AD122" s="1">
        <v>0</v>
      </c>
      <c r="AE122" s="1">
        <v>1</v>
      </c>
      <c r="AF122" s="1">
        <v>1</v>
      </c>
      <c r="AG122" s="1">
        <v>1</v>
      </c>
      <c r="AH122" s="1">
        <v>1</v>
      </c>
      <c r="AI122" s="1">
        <v>0</v>
      </c>
      <c r="AJ122" s="1">
        <v>0</v>
      </c>
      <c r="AK122" s="1">
        <v>1</v>
      </c>
      <c r="AL122" s="1">
        <v>0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0</v>
      </c>
      <c r="AS122" s="1">
        <v>1</v>
      </c>
      <c r="AT122" s="1">
        <v>1</v>
      </c>
      <c r="AU122" s="1">
        <v>1</v>
      </c>
      <c r="AV122" s="1">
        <v>0</v>
      </c>
      <c r="AW122" s="1">
        <v>0</v>
      </c>
      <c r="AX122" s="1">
        <v>1</v>
      </c>
      <c r="AY122" s="1">
        <v>1</v>
      </c>
      <c r="AZ122" s="1">
        <v>0</v>
      </c>
      <c r="BA122" s="1">
        <v>1</v>
      </c>
      <c r="BB122" s="1">
        <v>0</v>
      </c>
      <c r="BC122" s="1">
        <f t="shared" si="8"/>
        <v>32</v>
      </c>
      <c r="BD122" s="1">
        <v>15</v>
      </c>
      <c r="BE122" s="75" t="str">
        <f t="shared" si="9"/>
        <v>Tendencia negativo</v>
      </c>
      <c r="BF122" s="75"/>
      <c r="BG122" s="75"/>
      <c r="BH122" s="75"/>
      <c r="BI122" s="75"/>
      <c r="BJ122" s="75"/>
    </row>
    <row r="123" spans="2:62" x14ac:dyDescent="0.3">
      <c r="B123" s="28" t="s">
        <v>87</v>
      </c>
      <c r="C123" s="1">
        <v>1</v>
      </c>
      <c r="D123" s="1">
        <v>1</v>
      </c>
      <c r="E123" s="1">
        <v>1</v>
      </c>
      <c r="F123" s="1">
        <v>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0</v>
      </c>
      <c r="P123" s="1">
        <v>0</v>
      </c>
      <c r="Q123" s="1">
        <v>1</v>
      </c>
      <c r="R123" s="1">
        <v>0</v>
      </c>
      <c r="S123" s="1">
        <v>0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0</v>
      </c>
      <c r="AD123" s="1">
        <v>1</v>
      </c>
      <c r="AE123" s="1">
        <v>1</v>
      </c>
      <c r="AF123" s="1">
        <v>0</v>
      </c>
      <c r="AG123" s="1">
        <v>1</v>
      </c>
      <c r="AH123" s="1">
        <v>1</v>
      </c>
      <c r="AI123" s="1">
        <v>1</v>
      </c>
      <c r="AJ123" s="1">
        <v>0</v>
      </c>
      <c r="AK123" s="1">
        <v>1</v>
      </c>
      <c r="AL123" s="1">
        <v>1</v>
      </c>
      <c r="AM123" s="1">
        <v>1</v>
      </c>
      <c r="AN123" s="1">
        <v>1</v>
      </c>
      <c r="AO123" s="1">
        <v>0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0</v>
      </c>
      <c r="AW123" s="1">
        <v>1</v>
      </c>
      <c r="AX123" s="1">
        <v>1</v>
      </c>
      <c r="AY123" s="1">
        <v>0</v>
      </c>
      <c r="AZ123" s="1">
        <v>0</v>
      </c>
      <c r="BA123" s="1">
        <v>1</v>
      </c>
      <c r="BB123" s="1">
        <v>1</v>
      </c>
      <c r="BC123" s="1">
        <f t="shared" si="8"/>
        <v>35</v>
      </c>
      <c r="BD123" s="1">
        <v>14</v>
      </c>
      <c r="BE123" s="75" t="str">
        <f t="shared" si="9"/>
        <v>Tendencia negativo</v>
      </c>
      <c r="BF123" s="75"/>
      <c r="BG123" s="75"/>
      <c r="BH123" s="75"/>
      <c r="BI123" s="75"/>
      <c r="BJ123" s="75"/>
    </row>
    <row r="124" spans="2:62" x14ac:dyDescent="0.3">
      <c r="B124" s="28" t="s">
        <v>88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1</v>
      </c>
      <c r="Q124" s="1">
        <v>0</v>
      </c>
      <c r="R124" s="1">
        <v>0</v>
      </c>
      <c r="S124" s="1">
        <v>1</v>
      </c>
      <c r="T124" s="1">
        <v>1</v>
      </c>
      <c r="U124" s="1">
        <v>0</v>
      </c>
      <c r="V124" s="1">
        <v>1</v>
      </c>
      <c r="W124" s="1">
        <v>1</v>
      </c>
      <c r="X124" s="1">
        <v>1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1</v>
      </c>
      <c r="AF124" s="1">
        <v>0</v>
      </c>
      <c r="AG124" s="1">
        <v>0</v>
      </c>
      <c r="AH124" s="1">
        <v>0</v>
      </c>
      <c r="AI124" s="1">
        <v>0</v>
      </c>
      <c r="AJ124" s="1">
        <v>1</v>
      </c>
      <c r="AK124" s="1">
        <v>1</v>
      </c>
      <c r="AL124" s="1">
        <v>1</v>
      </c>
      <c r="AM124" s="1">
        <v>1</v>
      </c>
      <c r="AN124" s="1">
        <v>0</v>
      </c>
      <c r="AO124" s="1">
        <v>0</v>
      </c>
      <c r="AP124" s="1">
        <v>0</v>
      </c>
      <c r="AQ124" s="1">
        <v>1</v>
      </c>
      <c r="AR124" s="1">
        <v>1</v>
      </c>
      <c r="AS124" s="1">
        <v>1</v>
      </c>
      <c r="AT124" s="1">
        <v>1</v>
      </c>
      <c r="AU124" s="1">
        <v>0</v>
      </c>
      <c r="AV124" s="1">
        <v>0</v>
      </c>
      <c r="AW124" s="1">
        <v>1</v>
      </c>
      <c r="AX124" s="1">
        <v>1</v>
      </c>
      <c r="AY124" s="1">
        <v>1</v>
      </c>
      <c r="AZ124" s="1">
        <v>0</v>
      </c>
      <c r="BA124" s="1">
        <v>0</v>
      </c>
      <c r="BB124" s="1">
        <v>0</v>
      </c>
      <c r="BC124" s="1">
        <f t="shared" si="8"/>
        <v>25</v>
      </c>
      <c r="BD124" s="1">
        <v>14</v>
      </c>
      <c r="BE124" s="75" t="str">
        <f t="shared" si="9"/>
        <v>Tendencia positivo</v>
      </c>
      <c r="BF124" s="75"/>
      <c r="BG124" s="75"/>
      <c r="BH124" s="75"/>
      <c r="BI124" s="75"/>
      <c r="BJ124" s="75"/>
    </row>
    <row r="125" spans="2:62" x14ac:dyDescent="0.3">
      <c r="B125" s="28" t="s">
        <v>89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</v>
      </c>
      <c r="P125" s="1">
        <v>1</v>
      </c>
      <c r="Q125" s="1">
        <v>1</v>
      </c>
      <c r="R125" s="1">
        <v>0</v>
      </c>
      <c r="S125" s="1">
        <v>0</v>
      </c>
      <c r="T125" s="1">
        <v>0</v>
      </c>
      <c r="U125" s="1">
        <v>0</v>
      </c>
      <c r="V125" s="1">
        <v>1</v>
      </c>
      <c r="W125" s="1">
        <v>1</v>
      </c>
      <c r="X125" s="1">
        <v>1</v>
      </c>
      <c r="Y125" s="1">
        <v>1</v>
      </c>
      <c r="Z125" s="1">
        <v>0</v>
      </c>
      <c r="AA125" s="1">
        <v>1</v>
      </c>
      <c r="AB125" s="1">
        <v>1</v>
      </c>
      <c r="AC125" s="1">
        <v>0</v>
      </c>
      <c r="AD125" s="1">
        <v>1</v>
      </c>
      <c r="AE125" s="1">
        <v>1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1</v>
      </c>
      <c r="AL125" s="1">
        <v>0</v>
      </c>
      <c r="AM125" s="1">
        <v>1</v>
      </c>
      <c r="AN125" s="1">
        <v>1</v>
      </c>
      <c r="AO125" s="1">
        <v>1</v>
      </c>
      <c r="AP125" s="1">
        <v>0</v>
      </c>
      <c r="AQ125" s="1">
        <v>1</v>
      </c>
      <c r="AR125" s="1">
        <v>0</v>
      </c>
      <c r="AS125" s="1">
        <v>0</v>
      </c>
      <c r="AT125" s="1">
        <v>1</v>
      </c>
      <c r="AU125" s="1">
        <v>1</v>
      </c>
      <c r="AV125" s="1">
        <v>0</v>
      </c>
      <c r="AW125" s="1">
        <v>1</v>
      </c>
      <c r="AX125" s="1">
        <v>1</v>
      </c>
      <c r="AY125" s="1">
        <v>1</v>
      </c>
      <c r="AZ125" s="1">
        <v>0</v>
      </c>
      <c r="BA125" s="1">
        <v>0</v>
      </c>
      <c r="BB125" s="1">
        <v>0</v>
      </c>
      <c r="BC125" s="1">
        <f t="shared" si="8"/>
        <v>27</v>
      </c>
      <c r="BD125" s="1">
        <v>14</v>
      </c>
      <c r="BE125" s="75" t="str">
        <f t="shared" si="9"/>
        <v>Tendencia positivo</v>
      </c>
      <c r="BF125" s="75"/>
      <c r="BG125" s="75"/>
      <c r="BH125" s="75"/>
      <c r="BI125" s="75"/>
      <c r="BJ125" s="75"/>
    </row>
    <row r="126" spans="2:62" x14ac:dyDescent="0.3">
      <c r="B126" s="28" t="s">
        <v>90</v>
      </c>
      <c r="C126" s="1">
        <v>0</v>
      </c>
      <c r="D126" s="1">
        <v>0</v>
      </c>
      <c r="E126" s="1">
        <v>0</v>
      </c>
      <c r="F126" s="1">
        <v>1</v>
      </c>
      <c r="G126" s="1">
        <v>0</v>
      </c>
      <c r="H126" s="1">
        <v>1</v>
      </c>
      <c r="I126" s="1">
        <v>1</v>
      </c>
      <c r="J126" s="1">
        <v>1</v>
      </c>
      <c r="K126" s="1">
        <v>0</v>
      </c>
      <c r="L126" s="1">
        <v>1</v>
      </c>
      <c r="M126" s="1">
        <v>0</v>
      </c>
      <c r="N126" s="1">
        <v>0</v>
      </c>
      <c r="O126" s="1">
        <v>0</v>
      </c>
      <c r="P126" s="1">
        <v>0</v>
      </c>
      <c r="Q126" s="1">
        <v>1</v>
      </c>
      <c r="R126" s="1">
        <v>0</v>
      </c>
      <c r="S126" s="1">
        <v>0</v>
      </c>
      <c r="T126" s="1">
        <v>1</v>
      </c>
      <c r="U126" s="1">
        <v>0</v>
      </c>
      <c r="V126" s="1">
        <v>1</v>
      </c>
      <c r="W126" s="1">
        <v>0</v>
      </c>
      <c r="X126" s="1">
        <v>0</v>
      </c>
      <c r="Y126" s="1">
        <v>0</v>
      </c>
      <c r="Z126" s="1">
        <v>1</v>
      </c>
      <c r="AA126" s="1">
        <v>1</v>
      </c>
      <c r="AB126" s="1">
        <v>1</v>
      </c>
      <c r="AC126" s="1">
        <v>1</v>
      </c>
      <c r="AD126" s="1">
        <v>1</v>
      </c>
      <c r="AE126" s="1">
        <v>1</v>
      </c>
      <c r="AF126" s="1">
        <v>0</v>
      </c>
      <c r="AG126" s="1">
        <v>1</v>
      </c>
      <c r="AH126" s="1">
        <v>0</v>
      </c>
      <c r="AI126" s="1">
        <v>0</v>
      </c>
      <c r="AJ126" s="1">
        <v>0</v>
      </c>
      <c r="AK126" s="1">
        <v>1</v>
      </c>
      <c r="AL126" s="1">
        <v>1</v>
      </c>
      <c r="AM126" s="1">
        <v>0</v>
      </c>
      <c r="AN126" s="1">
        <v>1</v>
      </c>
      <c r="AO126" s="1">
        <v>0</v>
      </c>
      <c r="AP126" s="1">
        <v>1</v>
      </c>
      <c r="AQ126" s="1">
        <v>0</v>
      </c>
      <c r="AR126" s="1">
        <v>0</v>
      </c>
      <c r="AS126" s="1">
        <v>0</v>
      </c>
      <c r="AT126" s="1">
        <v>0</v>
      </c>
      <c r="AU126" s="1">
        <v>1</v>
      </c>
      <c r="AV126" s="1">
        <v>0</v>
      </c>
      <c r="AW126" s="1">
        <v>1</v>
      </c>
      <c r="AX126" s="1">
        <v>0</v>
      </c>
      <c r="AY126" s="1">
        <v>1</v>
      </c>
      <c r="AZ126" s="1">
        <v>0</v>
      </c>
      <c r="BA126" s="1">
        <v>0</v>
      </c>
      <c r="BB126" s="1">
        <v>0</v>
      </c>
      <c r="BC126" s="1">
        <f t="shared" si="8"/>
        <v>22</v>
      </c>
      <c r="BD126" s="1">
        <v>15</v>
      </c>
      <c r="BE126" s="75" t="str">
        <f t="shared" si="9"/>
        <v>Tendencia positivo</v>
      </c>
      <c r="BF126" s="75"/>
      <c r="BG126" s="75"/>
      <c r="BH126" s="75"/>
      <c r="BI126" s="75"/>
      <c r="BJ126" s="75"/>
    </row>
    <row r="127" spans="2:62" x14ac:dyDescent="0.3">
      <c r="B127" s="28" t="s">
        <v>91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0</v>
      </c>
      <c r="J127" s="1">
        <v>0</v>
      </c>
      <c r="K127" s="1">
        <v>1</v>
      </c>
      <c r="L127" s="1">
        <v>0</v>
      </c>
      <c r="M127" s="1">
        <v>1</v>
      </c>
      <c r="N127" s="1">
        <v>0</v>
      </c>
      <c r="O127" s="1">
        <v>0</v>
      </c>
      <c r="P127" s="1">
        <v>1</v>
      </c>
      <c r="Q127" s="1">
        <v>0</v>
      </c>
      <c r="R127" s="1">
        <v>0</v>
      </c>
      <c r="S127" s="1">
        <v>0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1</v>
      </c>
      <c r="AH127" s="1">
        <v>1</v>
      </c>
      <c r="AI127" s="1">
        <v>1</v>
      </c>
      <c r="AJ127" s="1">
        <v>0</v>
      </c>
      <c r="AK127" s="1">
        <v>1</v>
      </c>
      <c r="AL127" s="1">
        <v>1</v>
      </c>
      <c r="AM127" s="1">
        <v>1</v>
      </c>
      <c r="AN127" s="1">
        <v>1</v>
      </c>
      <c r="AO127" s="1">
        <v>1</v>
      </c>
      <c r="AP127" s="1">
        <v>1</v>
      </c>
      <c r="AQ127" s="1">
        <v>1</v>
      </c>
      <c r="AR127" s="1">
        <v>1</v>
      </c>
      <c r="AS127" s="1">
        <v>1</v>
      </c>
      <c r="AT127" s="1">
        <v>1</v>
      </c>
      <c r="AU127" s="1">
        <v>1</v>
      </c>
      <c r="AV127" s="1">
        <v>0</v>
      </c>
      <c r="AW127" s="1">
        <v>0</v>
      </c>
      <c r="AX127" s="1">
        <v>0</v>
      </c>
      <c r="AY127" s="1">
        <v>1</v>
      </c>
      <c r="AZ127" s="1">
        <v>0</v>
      </c>
      <c r="BA127" s="1">
        <v>1</v>
      </c>
      <c r="BB127" s="1">
        <v>1</v>
      </c>
      <c r="BC127" s="1">
        <f t="shared" si="8"/>
        <v>32</v>
      </c>
      <c r="BD127" s="1">
        <v>14</v>
      </c>
      <c r="BE127" s="75" t="str">
        <f t="shared" si="9"/>
        <v>Tendencia negativo</v>
      </c>
      <c r="BF127" s="75"/>
      <c r="BG127" s="75"/>
      <c r="BH127" s="75"/>
      <c r="BI127" s="75"/>
      <c r="BJ127" s="75"/>
    </row>
    <row r="128" spans="2:62" x14ac:dyDescent="0.3">
      <c r="B128" s="62" t="s">
        <v>9</v>
      </c>
      <c r="C128" s="24">
        <f>SUM(C103:C127)</f>
        <v>17</v>
      </c>
      <c r="D128" s="24">
        <f>SUM(D103:D127)</f>
        <v>14</v>
      </c>
      <c r="E128" s="24">
        <f t="shared" ref="E128:BC128" si="10">SUM(E103:E127)</f>
        <v>14</v>
      </c>
      <c r="F128" s="24">
        <f t="shared" si="10"/>
        <v>17</v>
      </c>
      <c r="G128" s="24">
        <f t="shared" si="10"/>
        <v>17</v>
      </c>
      <c r="H128" s="24">
        <f t="shared" si="10"/>
        <v>18</v>
      </c>
      <c r="I128" s="24">
        <f t="shared" si="10"/>
        <v>9</v>
      </c>
      <c r="J128" s="24">
        <f t="shared" si="10"/>
        <v>6</v>
      </c>
      <c r="K128" s="24">
        <f t="shared" si="10"/>
        <v>6</v>
      </c>
      <c r="L128" s="24">
        <f t="shared" si="10"/>
        <v>6</v>
      </c>
      <c r="M128" s="24">
        <f t="shared" si="10"/>
        <v>13</v>
      </c>
      <c r="N128" s="24">
        <f t="shared" si="10"/>
        <v>7</v>
      </c>
      <c r="O128" s="24">
        <f t="shared" si="10"/>
        <v>6</v>
      </c>
      <c r="P128" s="24">
        <f t="shared" si="10"/>
        <v>19</v>
      </c>
      <c r="Q128" s="24">
        <f t="shared" si="10"/>
        <v>12</v>
      </c>
      <c r="R128" s="24">
        <f t="shared" si="10"/>
        <v>4</v>
      </c>
      <c r="S128" s="24">
        <f t="shared" si="10"/>
        <v>9</v>
      </c>
      <c r="T128" s="24">
        <f t="shared" si="10"/>
        <v>18</v>
      </c>
      <c r="U128" s="24">
        <f t="shared" si="10"/>
        <v>15</v>
      </c>
      <c r="V128" s="24">
        <f t="shared" si="10"/>
        <v>16</v>
      </c>
      <c r="W128" s="24">
        <f t="shared" si="10"/>
        <v>20</v>
      </c>
      <c r="X128" s="24">
        <f t="shared" si="10"/>
        <v>20</v>
      </c>
      <c r="Y128" s="24">
        <f t="shared" si="10"/>
        <v>13</v>
      </c>
      <c r="Z128" s="24">
        <f t="shared" si="10"/>
        <v>7</v>
      </c>
      <c r="AA128" s="24">
        <f t="shared" si="10"/>
        <v>14</v>
      </c>
      <c r="AB128" s="24">
        <f t="shared" si="10"/>
        <v>15</v>
      </c>
      <c r="AC128" s="24">
        <f t="shared" si="10"/>
        <v>9</v>
      </c>
      <c r="AD128" s="24">
        <f t="shared" si="10"/>
        <v>17</v>
      </c>
      <c r="AE128" s="24">
        <f t="shared" si="10"/>
        <v>22</v>
      </c>
      <c r="AF128" s="24">
        <f t="shared" si="10"/>
        <v>8</v>
      </c>
      <c r="AG128" s="24">
        <f t="shared" si="10"/>
        <v>16</v>
      </c>
      <c r="AH128" s="24">
        <f t="shared" si="10"/>
        <v>13</v>
      </c>
      <c r="AI128" s="24">
        <f t="shared" si="10"/>
        <v>5</v>
      </c>
      <c r="AJ128" s="24">
        <f t="shared" si="10"/>
        <v>8</v>
      </c>
      <c r="AK128" s="24">
        <f t="shared" si="10"/>
        <v>20</v>
      </c>
      <c r="AL128" s="24">
        <f t="shared" si="10"/>
        <v>13</v>
      </c>
      <c r="AM128" s="24">
        <f t="shared" si="10"/>
        <v>15</v>
      </c>
      <c r="AN128" s="24">
        <f t="shared" si="10"/>
        <v>23</v>
      </c>
      <c r="AO128" s="24">
        <f t="shared" si="10"/>
        <v>14</v>
      </c>
      <c r="AP128" s="24">
        <f t="shared" si="10"/>
        <v>15</v>
      </c>
      <c r="AQ128" s="24">
        <f t="shared" si="10"/>
        <v>16</v>
      </c>
      <c r="AR128" s="24">
        <f t="shared" si="10"/>
        <v>14</v>
      </c>
      <c r="AS128" s="24">
        <f t="shared" si="10"/>
        <v>13</v>
      </c>
      <c r="AT128" s="24">
        <f t="shared" si="10"/>
        <v>16</v>
      </c>
      <c r="AU128" s="24">
        <f t="shared" si="10"/>
        <v>18</v>
      </c>
      <c r="AV128" s="24">
        <f t="shared" si="10"/>
        <v>7</v>
      </c>
      <c r="AW128" s="24">
        <f t="shared" si="10"/>
        <v>20</v>
      </c>
      <c r="AX128" s="24">
        <f t="shared" si="10"/>
        <v>15</v>
      </c>
      <c r="AY128" s="24">
        <f t="shared" si="10"/>
        <v>12</v>
      </c>
      <c r="AZ128" s="24">
        <f t="shared" si="10"/>
        <v>13</v>
      </c>
      <c r="BA128" s="24">
        <f t="shared" si="10"/>
        <v>14</v>
      </c>
      <c r="BB128" s="24">
        <f t="shared" si="10"/>
        <v>16</v>
      </c>
      <c r="BC128" s="24">
        <f t="shared" si="10"/>
        <v>704</v>
      </c>
      <c r="BD128" s="24"/>
      <c r="BE128" s="75"/>
      <c r="BF128" s="75"/>
      <c r="BG128" s="75"/>
      <c r="BH128" s="75"/>
      <c r="BI128" s="75"/>
      <c r="BJ128" s="75"/>
    </row>
    <row r="129" spans="3:62" x14ac:dyDescent="0.3">
      <c r="BE129" s="74"/>
      <c r="BF129" s="74"/>
      <c r="BG129" s="74"/>
      <c r="BH129" s="74"/>
      <c r="BI129" s="74"/>
      <c r="BJ129" s="74"/>
    </row>
    <row r="132" spans="3:62" x14ac:dyDescent="0.3">
      <c r="C132" s="74"/>
      <c r="D132" s="74"/>
      <c r="E132" s="74"/>
      <c r="F132" s="74"/>
      <c r="G132" s="74"/>
      <c r="H132" s="74"/>
      <c r="I132" s="74"/>
      <c r="J132" s="74"/>
      <c r="K132" s="74"/>
      <c r="U132" s="74"/>
      <c r="V132" s="74"/>
      <c r="W132" s="74"/>
      <c r="X132" s="74"/>
      <c r="Y132" s="74"/>
      <c r="Z132" s="74"/>
      <c r="AA132" s="74"/>
      <c r="AB132" s="74"/>
      <c r="AC132" s="74"/>
    </row>
    <row r="133" spans="3:62" x14ac:dyDescent="0.3">
      <c r="C133" s="74"/>
      <c r="D133" s="74"/>
      <c r="E133" s="74"/>
      <c r="F133" s="74"/>
      <c r="G133" s="74"/>
      <c r="H133" s="74"/>
      <c r="I133" s="74"/>
      <c r="J133" s="74"/>
      <c r="K133" s="74"/>
      <c r="M133" s="40"/>
      <c r="U133" s="74"/>
      <c r="V133" s="74"/>
      <c r="W133" s="74"/>
      <c r="X133" s="74"/>
      <c r="Y133" s="74"/>
      <c r="Z133" s="74"/>
      <c r="AA133" s="74"/>
      <c r="AB133" s="74"/>
      <c r="AC133" s="74"/>
      <c r="AI133" s="40"/>
    </row>
    <row r="134" spans="3:62" x14ac:dyDescent="0.3">
      <c r="C134" s="74"/>
      <c r="D134" s="74"/>
      <c r="E134" s="74"/>
      <c r="F134" s="74"/>
      <c r="G134" s="74"/>
      <c r="H134" s="74"/>
      <c r="I134" s="74"/>
      <c r="J134" s="74"/>
      <c r="K134" s="74"/>
      <c r="M134" s="40"/>
      <c r="U134" s="74"/>
      <c r="V134" s="74"/>
      <c r="W134" s="74"/>
      <c r="X134" s="74"/>
      <c r="Y134" s="74"/>
      <c r="Z134" s="74"/>
      <c r="AA134" s="74"/>
      <c r="AB134" s="74"/>
      <c r="AC134" s="74"/>
      <c r="AI134" s="40"/>
    </row>
    <row r="135" spans="3:62" x14ac:dyDescent="0.3">
      <c r="C135" s="74"/>
      <c r="D135" s="74"/>
      <c r="E135" s="74"/>
      <c r="F135" s="74"/>
      <c r="G135" s="74"/>
      <c r="H135" s="74"/>
      <c r="I135" s="74"/>
      <c r="J135" s="74"/>
      <c r="K135" s="74"/>
      <c r="M135" s="40"/>
      <c r="U135" s="74"/>
      <c r="V135" s="74"/>
      <c r="W135" s="74"/>
      <c r="X135" s="74"/>
      <c r="Y135" s="74"/>
      <c r="Z135" s="74"/>
      <c r="AA135" s="74"/>
      <c r="AB135" s="74"/>
      <c r="AC135" s="74"/>
      <c r="AI135" s="40"/>
      <c r="AK135" s="71" t="s">
        <v>120</v>
      </c>
      <c r="AL135" s="72"/>
      <c r="AM135" s="1" t="s">
        <v>9</v>
      </c>
      <c r="AN135" s="1">
        <v>13</v>
      </c>
      <c r="AO135" s="1">
        <v>14</v>
      </c>
      <c r="AP135" s="1">
        <v>15</v>
      </c>
      <c r="AQ135" s="1">
        <v>16</v>
      </c>
      <c r="AR135" s="1" t="s">
        <v>9</v>
      </c>
      <c r="AS135" s="1" t="s">
        <v>54</v>
      </c>
    </row>
    <row r="136" spans="3:62" x14ac:dyDescent="0.3">
      <c r="C136" s="74"/>
      <c r="D136" s="74"/>
      <c r="E136" s="74"/>
      <c r="F136" s="74"/>
      <c r="G136" s="74"/>
      <c r="H136" s="74"/>
      <c r="I136" s="74"/>
      <c r="J136" s="74"/>
      <c r="K136" s="74"/>
      <c r="M136" s="40"/>
      <c r="U136" s="74"/>
      <c r="V136" s="74"/>
      <c r="W136" s="74"/>
      <c r="X136" s="74"/>
      <c r="Y136" s="74"/>
      <c r="Z136" s="74"/>
      <c r="AA136" s="74"/>
      <c r="AB136" s="74"/>
      <c r="AC136" s="74"/>
      <c r="AI136" s="40"/>
      <c r="AK136" s="71" t="s">
        <v>121</v>
      </c>
      <c r="AL136" s="72"/>
      <c r="AM136" s="1" t="s">
        <v>127</v>
      </c>
      <c r="AN136" s="1">
        <v>0</v>
      </c>
      <c r="AO136" s="1">
        <v>0</v>
      </c>
      <c r="AP136" s="1">
        <v>0</v>
      </c>
      <c r="AQ136" s="1">
        <v>0</v>
      </c>
      <c r="AR136" s="1">
        <f>SUM(AN136:AQ136)</f>
        <v>0</v>
      </c>
      <c r="AS136" s="6">
        <f>AR136/$AR$142</f>
        <v>0</v>
      </c>
    </row>
    <row r="137" spans="3:62" x14ac:dyDescent="0.3">
      <c r="C137" s="74"/>
      <c r="D137" s="74"/>
      <c r="E137" s="74"/>
      <c r="F137" s="74"/>
      <c r="G137" s="74"/>
      <c r="H137" s="74"/>
      <c r="I137" s="74"/>
      <c r="J137" s="74"/>
      <c r="K137" s="74"/>
      <c r="M137" s="40"/>
      <c r="U137" s="74"/>
      <c r="V137" s="74"/>
      <c r="W137" s="74"/>
      <c r="X137" s="74"/>
      <c r="Y137" s="74"/>
      <c r="Z137" s="74"/>
      <c r="AA137" s="74"/>
      <c r="AB137" s="74"/>
      <c r="AC137" s="74"/>
      <c r="AI137" s="40"/>
      <c r="AK137" s="71" t="s">
        <v>122</v>
      </c>
      <c r="AL137" s="72"/>
      <c r="AM137" s="1" t="s">
        <v>128</v>
      </c>
      <c r="AN137" s="1">
        <v>2</v>
      </c>
      <c r="AO137" s="1">
        <v>1</v>
      </c>
      <c r="AP137" s="1">
        <v>0</v>
      </c>
      <c r="AQ137" s="1">
        <v>0</v>
      </c>
      <c r="AR137" s="1">
        <f t="shared" ref="AR137:AR141" si="11">SUM(AN137:AQ137)</f>
        <v>3</v>
      </c>
      <c r="AS137" s="6">
        <f t="shared" ref="AS137:AS141" si="12">AR137/$AR$142</f>
        <v>0.12</v>
      </c>
    </row>
    <row r="138" spans="3:62" x14ac:dyDescent="0.3">
      <c r="C138" s="74"/>
      <c r="D138" s="74"/>
      <c r="E138" s="74"/>
      <c r="F138" s="74"/>
      <c r="G138" s="74"/>
      <c r="H138" s="74"/>
      <c r="I138" s="74"/>
      <c r="J138" s="74"/>
      <c r="K138" s="74"/>
      <c r="M138" s="40"/>
      <c r="U138" s="74"/>
      <c r="V138" s="74"/>
      <c r="W138" s="74"/>
      <c r="X138" s="74"/>
      <c r="Y138" s="74"/>
      <c r="Z138" s="74"/>
      <c r="AA138" s="74"/>
      <c r="AB138" s="74"/>
      <c r="AC138" s="74"/>
      <c r="AI138" s="40"/>
      <c r="AK138" s="71" t="s">
        <v>123</v>
      </c>
      <c r="AL138" s="72"/>
      <c r="AM138" s="1" t="s">
        <v>129</v>
      </c>
      <c r="AN138" s="1">
        <v>1</v>
      </c>
      <c r="AO138" s="1">
        <v>5</v>
      </c>
      <c r="AP138" s="1">
        <v>2</v>
      </c>
      <c r="AQ138" s="1">
        <v>0</v>
      </c>
      <c r="AR138" s="1">
        <f t="shared" si="11"/>
        <v>8</v>
      </c>
      <c r="AS138" s="6">
        <f t="shared" si="12"/>
        <v>0.32</v>
      </c>
    </row>
    <row r="139" spans="3:62" x14ac:dyDescent="0.3">
      <c r="C139" s="74"/>
      <c r="D139" s="74"/>
      <c r="E139" s="74"/>
      <c r="F139" s="74"/>
      <c r="G139" s="74"/>
      <c r="H139" s="74"/>
      <c r="I139" s="74"/>
      <c r="J139" s="74"/>
      <c r="K139" s="74"/>
      <c r="M139" s="40"/>
      <c r="U139" s="74"/>
      <c r="V139" s="74"/>
      <c r="W139" s="74"/>
      <c r="X139" s="74"/>
      <c r="Y139" s="74"/>
      <c r="Z139" s="74"/>
      <c r="AA139" s="74"/>
      <c r="AB139" s="74"/>
      <c r="AC139" s="74"/>
      <c r="AI139" s="40"/>
      <c r="AK139" s="71" t="s">
        <v>124</v>
      </c>
      <c r="AL139" s="72"/>
      <c r="AM139" s="1" t="s">
        <v>130</v>
      </c>
      <c r="AN139" s="1">
        <v>0</v>
      </c>
      <c r="AO139" s="1">
        <v>10</v>
      </c>
      <c r="AP139" s="1">
        <v>3</v>
      </c>
      <c r="AQ139" s="1">
        <v>1</v>
      </c>
      <c r="AR139" s="1">
        <f t="shared" si="11"/>
        <v>14</v>
      </c>
      <c r="AS139" s="6">
        <f t="shared" si="12"/>
        <v>0.56000000000000005</v>
      </c>
    </row>
    <row r="140" spans="3:62" x14ac:dyDescent="0.3">
      <c r="M140" s="41"/>
      <c r="AI140" s="41"/>
      <c r="AK140" s="71" t="s">
        <v>125</v>
      </c>
      <c r="AL140" s="72"/>
      <c r="AM140" s="67" t="s">
        <v>131</v>
      </c>
      <c r="AN140" s="1">
        <v>0</v>
      </c>
      <c r="AO140" s="1">
        <v>0</v>
      </c>
      <c r="AP140" s="1">
        <v>0</v>
      </c>
      <c r="AQ140" s="1">
        <v>0</v>
      </c>
      <c r="AR140" s="1">
        <f t="shared" si="11"/>
        <v>0</v>
      </c>
      <c r="AS140" s="6">
        <f t="shared" si="12"/>
        <v>0</v>
      </c>
    </row>
    <row r="141" spans="3:62" x14ac:dyDescent="0.3">
      <c r="AD141" s="40"/>
      <c r="AE141" s="40"/>
      <c r="AF141" s="40"/>
      <c r="AG141" s="40"/>
      <c r="AI141" s="41"/>
      <c r="AK141" s="71" t="s">
        <v>126</v>
      </c>
      <c r="AL141" s="72"/>
      <c r="AM141" s="1" t="s">
        <v>132</v>
      </c>
      <c r="AN141" s="1">
        <v>0</v>
      </c>
      <c r="AO141" s="1">
        <v>0</v>
      </c>
      <c r="AP141" s="1">
        <v>0</v>
      </c>
      <c r="AQ141" s="1">
        <v>0</v>
      </c>
      <c r="AR141" s="1">
        <f t="shared" si="11"/>
        <v>0</v>
      </c>
      <c r="AS141" s="6">
        <f t="shared" si="12"/>
        <v>0</v>
      </c>
    </row>
    <row r="142" spans="3:62" x14ac:dyDescent="0.3">
      <c r="AN142" s="1">
        <f>SUM(AN136:AN141)</f>
        <v>3</v>
      </c>
      <c r="AO142" s="1">
        <f t="shared" ref="AO142:AQ142" si="13">SUM(AO136:AO141)</f>
        <v>16</v>
      </c>
      <c r="AP142" s="1">
        <f t="shared" si="13"/>
        <v>5</v>
      </c>
      <c r="AQ142" s="1">
        <f t="shared" si="13"/>
        <v>1</v>
      </c>
      <c r="AR142" s="70">
        <f>SUM(AR136:AR141)</f>
        <v>25</v>
      </c>
      <c r="AS142" s="7">
        <f>SUM(AS136:AS141)</f>
        <v>1</v>
      </c>
      <c r="BB142" s="71" t="s">
        <v>120</v>
      </c>
      <c r="BC142" s="72"/>
      <c r="BD142" s="1" t="s">
        <v>9</v>
      </c>
      <c r="BE142" s="68" t="s">
        <v>133</v>
      </c>
      <c r="BF142" s="1" t="s">
        <v>53</v>
      </c>
      <c r="BG142" s="1" t="s">
        <v>54</v>
      </c>
    </row>
    <row r="143" spans="3:62" x14ac:dyDescent="0.3">
      <c r="AN143" s="6">
        <f>AN142/$AR$142</f>
        <v>0.12</v>
      </c>
      <c r="AO143" s="6">
        <f t="shared" ref="AO143:AQ143" si="14">AO142/$AR$142</f>
        <v>0.64</v>
      </c>
      <c r="AP143" s="6">
        <f t="shared" si="14"/>
        <v>0.2</v>
      </c>
      <c r="AQ143" s="6">
        <f t="shared" si="14"/>
        <v>0.04</v>
      </c>
      <c r="BB143" s="71" t="s">
        <v>121</v>
      </c>
      <c r="BC143" s="72"/>
      <c r="BD143" s="1" t="s">
        <v>127</v>
      </c>
      <c r="BE143" s="69" t="s">
        <v>134</v>
      </c>
      <c r="BF143" s="1">
        <f>COUNTIF(BE103:BJ129,"Muy negativo")</f>
        <v>0</v>
      </c>
      <c r="BG143" s="6">
        <f>BF143/$BF$149</f>
        <v>0</v>
      </c>
    </row>
    <row r="144" spans="3:62" x14ac:dyDescent="0.3">
      <c r="BB144" s="71" t="s">
        <v>122</v>
      </c>
      <c r="BC144" s="72"/>
      <c r="BD144" s="1" t="s">
        <v>128</v>
      </c>
      <c r="BE144" s="69" t="s">
        <v>135</v>
      </c>
      <c r="BF144" s="1">
        <f>COUNTIF(BE103:BJ129,"Negativo")</f>
        <v>3</v>
      </c>
      <c r="BG144" s="6">
        <f t="shared" ref="BG144:BG148" si="15">BF144/$BF$149</f>
        <v>0.12</v>
      </c>
    </row>
    <row r="145" spans="38:59" x14ac:dyDescent="0.3">
      <c r="BB145" s="71" t="s">
        <v>123</v>
      </c>
      <c r="BC145" s="72"/>
      <c r="BD145" s="1" t="s">
        <v>129</v>
      </c>
      <c r="BE145" s="69" t="s">
        <v>136</v>
      </c>
      <c r="BF145" s="1">
        <f>COUNTIF(BE103:BJ129,"Tendencia negativo")</f>
        <v>8</v>
      </c>
      <c r="BG145" s="6">
        <f t="shared" si="15"/>
        <v>0.32</v>
      </c>
    </row>
    <row r="146" spans="38:59" x14ac:dyDescent="0.3">
      <c r="AL146" s="1" t="s">
        <v>3</v>
      </c>
      <c r="AM146" s="71" t="s">
        <v>140</v>
      </c>
      <c r="AN146" s="73"/>
      <c r="AO146" s="72"/>
      <c r="BB146" s="71" t="s">
        <v>124</v>
      </c>
      <c r="BC146" s="72"/>
      <c r="BD146" s="1" t="s">
        <v>130</v>
      </c>
      <c r="BE146" s="69" t="s">
        <v>137</v>
      </c>
      <c r="BF146" s="1">
        <f>COUNTIF(BE103:BJ129,"Tendencia positivo")</f>
        <v>14</v>
      </c>
      <c r="BG146" s="6">
        <f t="shared" si="15"/>
        <v>0.56000000000000005</v>
      </c>
    </row>
    <row r="147" spans="38:59" x14ac:dyDescent="0.3">
      <c r="AL147" s="1">
        <v>13</v>
      </c>
      <c r="AM147" s="71" t="s">
        <v>122</v>
      </c>
      <c r="AN147" s="73"/>
      <c r="AO147" s="72"/>
      <c r="BB147" s="71" t="s">
        <v>125</v>
      </c>
      <c r="BC147" s="72"/>
      <c r="BD147" s="67" t="s">
        <v>131</v>
      </c>
      <c r="BE147" s="69" t="s">
        <v>138</v>
      </c>
      <c r="BF147" s="1">
        <f>COUNTIF(BE103:BJ129,"Positivo")</f>
        <v>0</v>
      </c>
      <c r="BG147" s="6">
        <f t="shared" si="15"/>
        <v>0</v>
      </c>
    </row>
    <row r="148" spans="38:59" x14ac:dyDescent="0.3">
      <c r="AL148" s="1">
        <v>14</v>
      </c>
      <c r="AM148" s="71" t="s">
        <v>124</v>
      </c>
      <c r="AN148" s="73"/>
      <c r="AO148" s="72"/>
      <c r="BB148" s="71" t="s">
        <v>126</v>
      </c>
      <c r="BC148" s="72"/>
      <c r="BD148" s="1" t="s">
        <v>132</v>
      </c>
      <c r="BE148" s="69" t="s">
        <v>139</v>
      </c>
      <c r="BF148" s="1">
        <f>COUNTIF(BE103:BJ129,"Muy positivo")</f>
        <v>0</v>
      </c>
      <c r="BG148" s="6">
        <f t="shared" si="15"/>
        <v>0</v>
      </c>
    </row>
    <row r="149" spans="38:59" x14ac:dyDescent="0.3">
      <c r="AL149" s="1">
        <v>15</v>
      </c>
      <c r="AM149" s="71" t="s">
        <v>124</v>
      </c>
      <c r="AN149" s="73"/>
      <c r="AO149" s="72"/>
      <c r="BF149" s="1">
        <f>SUM(BF143:BF148)</f>
        <v>25</v>
      </c>
      <c r="BG149" s="7">
        <f>SUM(BG143:BG148)</f>
        <v>1</v>
      </c>
    </row>
    <row r="150" spans="38:59" x14ac:dyDescent="0.3">
      <c r="AL150" s="1">
        <v>16</v>
      </c>
      <c r="AM150" s="71" t="s">
        <v>124</v>
      </c>
      <c r="AN150" s="73"/>
      <c r="AO150" s="72"/>
    </row>
  </sheetData>
  <mergeCells count="63">
    <mergeCell ref="C139:K139"/>
    <mergeCell ref="U139:AC139"/>
    <mergeCell ref="AM147:AO147"/>
    <mergeCell ref="C136:K136"/>
    <mergeCell ref="U136:AC136"/>
    <mergeCell ref="C137:K137"/>
    <mergeCell ref="U137:AC137"/>
    <mergeCell ref="C138:K138"/>
    <mergeCell ref="U138:AC138"/>
    <mergeCell ref="C133:K133"/>
    <mergeCell ref="U133:AC133"/>
    <mergeCell ref="C134:K134"/>
    <mergeCell ref="U134:AC134"/>
    <mergeCell ref="C135:K135"/>
    <mergeCell ref="U135:AC135"/>
    <mergeCell ref="BE126:BJ126"/>
    <mergeCell ref="BE127:BJ127"/>
    <mergeCell ref="BE128:BJ128"/>
    <mergeCell ref="BE129:BJ129"/>
    <mergeCell ref="C132:K132"/>
    <mergeCell ref="U132:AC132"/>
    <mergeCell ref="BE120:BJ120"/>
    <mergeCell ref="BE121:BJ121"/>
    <mergeCell ref="BE122:BJ122"/>
    <mergeCell ref="BE123:BJ123"/>
    <mergeCell ref="BE124:BJ124"/>
    <mergeCell ref="BE115:BJ115"/>
    <mergeCell ref="BE116:BJ116"/>
    <mergeCell ref="BE117:BJ117"/>
    <mergeCell ref="BE118:BJ118"/>
    <mergeCell ref="BE119:BJ119"/>
    <mergeCell ref="AK140:AL140"/>
    <mergeCell ref="AK141:AL141"/>
    <mergeCell ref="BE113:BJ113"/>
    <mergeCell ref="BE102:BJ102"/>
    <mergeCell ref="BE103:BJ103"/>
    <mergeCell ref="BE104:BJ104"/>
    <mergeCell ref="BE105:BJ105"/>
    <mergeCell ref="BE106:BJ106"/>
    <mergeCell ref="BE107:BJ107"/>
    <mergeCell ref="BE108:BJ108"/>
    <mergeCell ref="BE109:BJ109"/>
    <mergeCell ref="BE110:BJ110"/>
    <mergeCell ref="BE111:BJ111"/>
    <mergeCell ref="BE112:BJ112"/>
    <mergeCell ref="BE125:BJ125"/>
    <mergeCell ref="BE114:BJ114"/>
    <mergeCell ref="AK135:AL135"/>
    <mergeCell ref="AK136:AL136"/>
    <mergeCell ref="AK137:AL137"/>
    <mergeCell ref="AK138:AL138"/>
    <mergeCell ref="AK139:AL139"/>
    <mergeCell ref="BB142:BC142"/>
    <mergeCell ref="BB143:BC143"/>
    <mergeCell ref="BB144:BC144"/>
    <mergeCell ref="BB145:BC145"/>
    <mergeCell ref="AM146:AO146"/>
    <mergeCell ref="BB146:BC146"/>
    <mergeCell ref="BB147:BC147"/>
    <mergeCell ref="AM148:AO148"/>
    <mergeCell ref="BB148:BC148"/>
    <mergeCell ref="AM149:AO149"/>
    <mergeCell ref="AM150:AO1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8E77-B712-426B-9B08-1BE2FDCD26E8}">
  <dimension ref="A1:BJ143"/>
  <sheetViews>
    <sheetView tabSelected="1" topLeftCell="AM140" zoomScaleNormal="100" workbookViewId="0">
      <selection activeCell="AT146" sqref="AT146"/>
    </sheetView>
  </sheetViews>
  <sheetFormatPr defaultColWidth="9.109375" defaultRowHeight="14.4" x14ac:dyDescent="0.3"/>
  <cols>
    <col min="3" max="5" width="10" bestFit="1" customWidth="1"/>
    <col min="8" max="8" width="14.6640625" customWidth="1"/>
    <col min="9" max="9" width="9.5546875" bestFit="1" customWidth="1"/>
    <col min="10" max="10" width="10" customWidth="1"/>
    <col min="17" max="17" width="11" bestFit="1" customWidth="1"/>
    <col min="18" max="18" width="10" bestFit="1" customWidth="1"/>
    <col min="19" max="19" width="9.109375" bestFit="1" customWidth="1"/>
    <col min="20" max="20" width="13.6640625" customWidth="1"/>
    <col min="57" max="57" width="18.88671875" customWidth="1"/>
    <col min="62" max="62" width="15.6640625" customWidth="1"/>
  </cols>
  <sheetData>
    <row r="1" spans="1:23" x14ac:dyDescent="0.3">
      <c r="A1" t="s">
        <v>33</v>
      </c>
      <c r="C1" t="s">
        <v>33</v>
      </c>
    </row>
    <row r="2" spans="1:23" x14ac:dyDescent="0.3">
      <c r="A2" s="18" t="s">
        <v>32</v>
      </c>
      <c r="B2" s="18" t="s">
        <v>111</v>
      </c>
      <c r="C2" s="18" t="s">
        <v>112</v>
      </c>
      <c r="D2" s="1" t="s">
        <v>24</v>
      </c>
      <c r="E2" s="1" t="s">
        <v>9</v>
      </c>
      <c r="F2" s="1" t="s">
        <v>110</v>
      </c>
      <c r="G2" s="1" t="s">
        <v>45</v>
      </c>
      <c r="H2" s="1" t="s">
        <v>40</v>
      </c>
      <c r="I2" s="1" t="s">
        <v>41</v>
      </c>
      <c r="J2" s="1"/>
      <c r="K2" s="1"/>
    </row>
    <row r="3" spans="1:23" x14ac:dyDescent="0.3">
      <c r="A3" s="19">
        <v>1</v>
      </c>
      <c r="B3" s="1">
        <f>C124</f>
        <v>13</v>
      </c>
      <c r="C3" s="1">
        <v>0</v>
      </c>
      <c r="D3" s="1" t="s">
        <v>113</v>
      </c>
      <c r="E3" s="1">
        <f>SUM(B3:C3)</f>
        <v>13</v>
      </c>
      <c r="F3" s="1">
        <f>E3</f>
        <v>13</v>
      </c>
      <c r="G3" s="1">
        <f>F3</f>
        <v>13</v>
      </c>
      <c r="H3" s="29">
        <f>(F3/$F$55)</f>
        <v>2.4074074074074074E-2</v>
      </c>
      <c r="I3" s="20">
        <f>H3</f>
        <v>2.4074074074074074E-2</v>
      </c>
      <c r="J3" s="21"/>
      <c r="K3" s="22"/>
      <c r="U3" s="40"/>
      <c r="V3" s="41"/>
      <c r="W3" s="42"/>
    </row>
    <row r="4" spans="1:23" x14ac:dyDescent="0.3">
      <c r="A4" s="19">
        <v>2</v>
      </c>
      <c r="B4" s="1">
        <f>D124</f>
        <v>10</v>
      </c>
      <c r="C4" s="1">
        <v>0</v>
      </c>
      <c r="D4" s="1" t="s">
        <v>113</v>
      </c>
      <c r="E4" s="1">
        <f t="shared" ref="E4:E54" si="0">SUM(B4:C4)</f>
        <v>10</v>
      </c>
      <c r="F4" s="1">
        <f t="shared" ref="F4:F54" si="1">E4</f>
        <v>10</v>
      </c>
      <c r="G4" s="1">
        <f>G3+F4</f>
        <v>23</v>
      </c>
      <c r="H4" s="29">
        <f t="shared" ref="H4:H54" si="2">(F4/$F$55)</f>
        <v>1.8518518518518517E-2</v>
      </c>
      <c r="I4" s="20">
        <f>I3+H4</f>
        <v>4.2592592592592592E-2</v>
      </c>
      <c r="J4" s="21"/>
      <c r="K4" s="22"/>
      <c r="U4" s="40"/>
      <c r="V4" s="41"/>
      <c r="W4" s="42"/>
    </row>
    <row r="5" spans="1:23" x14ac:dyDescent="0.3">
      <c r="A5" s="19">
        <v>3</v>
      </c>
      <c r="B5" s="1">
        <f>E124</f>
        <v>13</v>
      </c>
      <c r="C5" s="1">
        <v>0</v>
      </c>
      <c r="D5" s="1" t="s">
        <v>113</v>
      </c>
      <c r="E5" s="1">
        <f t="shared" si="0"/>
        <v>13</v>
      </c>
      <c r="F5" s="1">
        <f t="shared" si="1"/>
        <v>13</v>
      </c>
      <c r="G5" s="1">
        <f>G4+F5</f>
        <v>36</v>
      </c>
      <c r="H5" s="29">
        <f t="shared" si="2"/>
        <v>2.4074074074074074E-2</v>
      </c>
      <c r="I5" s="20">
        <f t="shared" ref="I5:I54" si="3">I4+H5</f>
        <v>6.6666666666666666E-2</v>
      </c>
      <c r="J5" s="21"/>
      <c r="K5" s="22"/>
      <c r="U5" s="40"/>
      <c r="V5" s="41"/>
      <c r="W5" s="42"/>
    </row>
    <row r="6" spans="1:23" x14ac:dyDescent="0.3">
      <c r="A6" s="19">
        <v>4</v>
      </c>
      <c r="B6" s="1">
        <f>F124</f>
        <v>5</v>
      </c>
      <c r="C6" s="1">
        <v>0</v>
      </c>
      <c r="D6" s="1" t="s">
        <v>113</v>
      </c>
      <c r="E6" s="1">
        <f t="shared" si="0"/>
        <v>5</v>
      </c>
      <c r="F6" s="1">
        <f t="shared" si="1"/>
        <v>5</v>
      </c>
      <c r="G6" s="1">
        <f>G5+F6</f>
        <v>41</v>
      </c>
      <c r="H6" s="29">
        <f t="shared" si="2"/>
        <v>9.2592592592592587E-3</v>
      </c>
      <c r="I6" s="20">
        <f t="shared" si="3"/>
        <v>7.5925925925925924E-2</v>
      </c>
      <c r="J6" s="21"/>
      <c r="K6" s="22"/>
      <c r="U6" s="40"/>
      <c r="V6" s="41"/>
      <c r="W6" s="42"/>
    </row>
    <row r="7" spans="1:23" x14ac:dyDescent="0.3">
      <c r="A7" s="19">
        <v>5</v>
      </c>
      <c r="B7" s="1">
        <f>G124</f>
        <v>17</v>
      </c>
      <c r="C7" s="1">
        <v>0</v>
      </c>
      <c r="D7" s="1" t="s">
        <v>113</v>
      </c>
      <c r="E7" s="1">
        <f t="shared" si="0"/>
        <v>17</v>
      </c>
      <c r="F7" s="1">
        <f t="shared" si="1"/>
        <v>17</v>
      </c>
      <c r="G7" s="1">
        <f>G6+F7</f>
        <v>58</v>
      </c>
      <c r="H7" s="29">
        <f t="shared" si="2"/>
        <v>3.1481481481481478E-2</v>
      </c>
      <c r="I7" s="20">
        <f t="shared" si="3"/>
        <v>0.1074074074074074</v>
      </c>
      <c r="J7" s="21"/>
      <c r="K7" s="22"/>
      <c r="U7" s="40"/>
      <c r="V7" s="41"/>
      <c r="W7" s="42"/>
    </row>
    <row r="8" spans="1:23" x14ac:dyDescent="0.3">
      <c r="A8" s="19">
        <v>6</v>
      </c>
      <c r="B8" s="1">
        <f>H124</f>
        <v>14</v>
      </c>
      <c r="C8" s="1">
        <v>0</v>
      </c>
      <c r="D8" s="1" t="s">
        <v>113</v>
      </c>
      <c r="E8" s="1">
        <f t="shared" si="0"/>
        <v>14</v>
      </c>
      <c r="F8" s="1">
        <f t="shared" si="1"/>
        <v>14</v>
      </c>
      <c r="G8" s="1">
        <f t="shared" ref="G8:G54" si="4">G7+F8</f>
        <v>72</v>
      </c>
      <c r="H8" s="29">
        <f t="shared" si="2"/>
        <v>2.5925925925925925E-2</v>
      </c>
      <c r="I8" s="20">
        <f t="shared" si="3"/>
        <v>0.13333333333333333</v>
      </c>
      <c r="J8" s="21"/>
      <c r="K8" s="22"/>
      <c r="U8" s="40"/>
      <c r="V8" s="41"/>
      <c r="W8" s="42"/>
    </row>
    <row r="9" spans="1:23" x14ac:dyDescent="0.3">
      <c r="A9" s="19">
        <v>7</v>
      </c>
      <c r="B9" s="1">
        <v>0</v>
      </c>
      <c r="C9" s="1">
        <f>I124</f>
        <v>3</v>
      </c>
      <c r="D9" s="1" t="s">
        <v>114</v>
      </c>
      <c r="E9" s="1">
        <f t="shared" si="0"/>
        <v>3</v>
      </c>
      <c r="F9" s="1">
        <f t="shared" si="1"/>
        <v>3</v>
      </c>
      <c r="G9" s="1">
        <f t="shared" si="4"/>
        <v>75</v>
      </c>
      <c r="H9" s="29">
        <f t="shared" si="2"/>
        <v>5.5555555555555558E-3</v>
      </c>
      <c r="I9" s="20">
        <f t="shared" si="3"/>
        <v>0.1388888888888889</v>
      </c>
      <c r="J9" s="21"/>
      <c r="K9" s="22"/>
      <c r="U9" s="40"/>
      <c r="V9" s="41"/>
      <c r="W9" s="42"/>
    </row>
    <row r="10" spans="1:23" x14ac:dyDescent="0.3">
      <c r="A10" s="19">
        <v>8</v>
      </c>
      <c r="B10" s="1">
        <v>0</v>
      </c>
      <c r="C10" s="1">
        <f>J124</f>
        <v>4</v>
      </c>
      <c r="D10" s="1" t="s">
        <v>114</v>
      </c>
      <c r="E10" s="1">
        <f t="shared" si="0"/>
        <v>4</v>
      </c>
      <c r="F10" s="1">
        <f t="shared" si="1"/>
        <v>4</v>
      </c>
      <c r="G10" s="1">
        <f t="shared" si="4"/>
        <v>79</v>
      </c>
      <c r="H10" s="29">
        <f t="shared" si="2"/>
        <v>7.4074074074074077E-3</v>
      </c>
      <c r="I10" s="20">
        <f t="shared" si="3"/>
        <v>0.14629629629629631</v>
      </c>
      <c r="J10" s="21"/>
      <c r="K10" s="22"/>
      <c r="U10" s="40"/>
      <c r="V10" s="41"/>
      <c r="W10" s="42"/>
    </row>
    <row r="11" spans="1:23" x14ac:dyDescent="0.3">
      <c r="A11" s="19">
        <v>9</v>
      </c>
      <c r="B11" s="1">
        <f>K124</f>
        <v>6</v>
      </c>
      <c r="C11" s="1">
        <v>0</v>
      </c>
      <c r="D11" s="1" t="s">
        <v>113</v>
      </c>
      <c r="E11" s="1">
        <f t="shared" si="0"/>
        <v>6</v>
      </c>
      <c r="F11" s="1">
        <f t="shared" si="1"/>
        <v>6</v>
      </c>
      <c r="G11" s="1">
        <f t="shared" si="4"/>
        <v>85</v>
      </c>
      <c r="H11" s="29">
        <f t="shared" si="2"/>
        <v>1.1111111111111112E-2</v>
      </c>
      <c r="I11" s="20">
        <f t="shared" si="3"/>
        <v>0.15740740740740741</v>
      </c>
      <c r="J11" s="21"/>
      <c r="K11" s="22"/>
      <c r="U11" s="40"/>
      <c r="V11" s="41"/>
      <c r="W11" s="42"/>
    </row>
    <row r="12" spans="1:23" x14ac:dyDescent="0.3">
      <c r="A12" s="19">
        <v>10</v>
      </c>
      <c r="B12" s="1">
        <v>0</v>
      </c>
      <c r="C12" s="1">
        <f>L124</f>
        <v>7</v>
      </c>
      <c r="D12" s="1" t="s">
        <v>114</v>
      </c>
      <c r="E12" s="1">
        <f t="shared" si="0"/>
        <v>7</v>
      </c>
      <c r="F12" s="1">
        <f t="shared" si="1"/>
        <v>7</v>
      </c>
      <c r="G12" s="1">
        <f t="shared" si="4"/>
        <v>92</v>
      </c>
      <c r="H12" s="29">
        <f t="shared" si="2"/>
        <v>1.2962962962962963E-2</v>
      </c>
      <c r="I12" s="20">
        <f t="shared" si="3"/>
        <v>0.17037037037037037</v>
      </c>
      <c r="J12" s="21"/>
      <c r="K12" s="22"/>
      <c r="U12" s="40"/>
      <c r="V12" s="41"/>
      <c r="W12" s="42"/>
    </row>
    <row r="13" spans="1:23" x14ac:dyDescent="0.3">
      <c r="A13" s="19">
        <v>11</v>
      </c>
      <c r="B13" s="1">
        <f>M124</f>
        <v>10</v>
      </c>
      <c r="C13" s="1">
        <v>0</v>
      </c>
      <c r="D13" s="1" t="s">
        <v>113</v>
      </c>
      <c r="E13" s="1">
        <f t="shared" si="0"/>
        <v>10</v>
      </c>
      <c r="F13" s="1">
        <f t="shared" si="1"/>
        <v>10</v>
      </c>
      <c r="G13" s="1">
        <f t="shared" si="4"/>
        <v>102</v>
      </c>
      <c r="H13" s="29">
        <f t="shared" si="2"/>
        <v>1.8518518518518517E-2</v>
      </c>
      <c r="I13" s="20">
        <f t="shared" si="3"/>
        <v>0.18888888888888888</v>
      </c>
      <c r="J13" s="21"/>
      <c r="K13" s="22"/>
      <c r="U13" s="40"/>
      <c r="V13" s="41"/>
      <c r="W13" s="42"/>
    </row>
    <row r="14" spans="1:23" x14ac:dyDescent="0.3">
      <c r="A14" s="19">
        <v>12</v>
      </c>
      <c r="B14" s="1">
        <v>0</v>
      </c>
      <c r="C14" s="1">
        <f>N124</f>
        <v>5</v>
      </c>
      <c r="D14" s="1" t="s">
        <v>114</v>
      </c>
      <c r="E14" s="1">
        <f t="shared" si="0"/>
        <v>5</v>
      </c>
      <c r="F14" s="1">
        <f t="shared" si="1"/>
        <v>5</v>
      </c>
      <c r="G14" s="1">
        <f t="shared" si="4"/>
        <v>107</v>
      </c>
      <c r="H14" s="29">
        <f t="shared" si="2"/>
        <v>9.2592592592592587E-3</v>
      </c>
      <c r="I14" s="20">
        <f t="shared" si="3"/>
        <v>0.19814814814814813</v>
      </c>
      <c r="J14" s="21"/>
      <c r="K14" s="22"/>
      <c r="U14" s="40"/>
      <c r="V14" s="41"/>
      <c r="W14" s="42"/>
    </row>
    <row r="15" spans="1:23" x14ac:dyDescent="0.3">
      <c r="A15" s="19">
        <v>13</v>
      </c>
      <c r="B15" s="1">
        <v>0</v>
      </c>
      <c r="C15" s="1">
        <f>O124</f>
        <v>5</v>
      </c>
      <c r="D15" s="1" t="s">
        <v>114</v>
      </c>
      <c r="E15" s="1">
        <f t="shared" si="0"/>
        <v>5</v>
      </c>
      <c r="F15" s="1">
        <f t="shared" si="1"/>
        <v>5</v>
      </c>
      <c r="G15" s="1">
        <f t="shared" si="4"/>
        <v>112</v>
      </c>
      <c r="H15" s="29">
        <f t="shared" si="2"/>
        <v>9.2592592592592587E-3</v>
      </c>
      <c r="I15" s="20">
        <f t="shared" si="3"/>
        <v>0.20740740740740737</v>
      </c>
      <c r="J15" s="21"/>
      <c r="K15" s="22"/>
      <c r="U15" s="40"/>
      <c r="V15" s="41"/>
      <c r="W15" s="42"/>
    </row>
    <row r="16" spans="1:23" x14ac:dyDescent="0.3">
      <c r="A16" s="19">
        <v>14</v>
      </c>
      <c r="B16" s="1">
        <f>P124</f>
        <v>16</v>
      </c>
      <c r="C16" s="1">
        <v>0</v>
      </c>
      <c r="D16" s="1" t="s">
        <v>113</v>
      </c>
      <c r="E16" s="1">
        <f t="shared" si="0"/>
        <v>16</v>
      </c>
      <c r="F16" s="1">
        <f t="shared" si="1"/>
        <v>16</v>
      </c>
      <c r="G16" s="1">
        <f t="shared" si="4"/>
        <v>128</v>
      </c>
      <c r="H16" s="29">
        <f t="shared" si="2"/>
        <v>2.9629629629629631E-2</v>
      </c>
      <c r="I16" s="20">
        <f t="shared" si="3"/>
        <v>0.23703703703703699</v>
      </c>
      <c r="J16" s="21"/>
      <c r="K16" s="22"/>
      <c r="U16" s="40"/>
      <c r="V16" s="41"/>
      <c r="W16" s="42"/>
    </row>
    <row r="17" spans="1:23" x14ac:dyDescent="0.3">
      <c r="A17" s="19">
        <v>15</v>
      </c>
      <c r="B17" s="1">
        <v>0</v>
      </c>
      <c r="C17" s="1">
        <f>Q124</f>
        <v>9</v>
      </c>
      <c r="D17" s="1" t="s">
        <v>114</v>
      </c>
      <c r="E17" s="1">
        <f t="shared" si="0"/>
        <v>9</v>
      </c>
      <c r="F17" s="1">
        <f t="shared" si="1"/>
        <v>9</v>
      </c>
      <c r="G17" s="1">
        <f t="shared" si="4"/>
        <v>137</v>
      </c>
      <c r="H17" s="29">
        <f t="shared" si="2"/>
        <v>1.6666666666666666E-2</v>
      </c>
      <c r="I17" s="20">
        <f t="shared" si="3"/>
        <v>0.25370370370370365</v>
      </c>
      <c r="J17" s="21"/>
      <c r="K17" s="22"/>
      <c r="U17" s="40"/>
      <c r="V17" s="41"/>
      <c r="W17" s="42"/>
    </row>
    <row r="18" spans="1:23" x14ac:dyDescent="0.3">
      <c r="A18" s="19">
        <v>16</v>
      </c>
      <c r="B18" s="1">
        <v>0</v>
      </c>
      <c r="C18" s="1">
        <f>R124</f>
        <v>10</v>
      </c>
      <c r="D18" s="1" t="s">
        <v>114</v>
      </c>
      <c r="E18" s="1">
        <f t="shared" si="0"/>
        <v>10</v>
      </c>
      <c r="F18" s="1">
        <f t="shared" si="1"/>
        <v>10</v>
      </c>
      <c r="G18" s="1">
        <f t="shared" si="4"/>
        <v>147</v>
      </c>
      <c r="H18" s="29">
        <f t="shared" si="2"/>
        <v>1.8518518518518517E-2</v>
      </c>
      <c r="I18" s="20">
        <f t="shared" si="3"/>
        <v>0.27222222222222214</v>
      </c>
      <c r="J18" s="21"/>
      <c r="K18" s="22"/>
      <c r="U18" s="40"/>
      <c r="V18" s="41"/>
      <c r="W18" s="42"/>
    </row>
    <row r="19" spans="1:23" x14ac:dyDescent="0.3">
      <c r="A19" s="19">
        <v>17</v>
      </c>
      <c r="B19" s="1">
        <v>0</v>
      </c>
      <c r="C19" s="1">
        <f>S124</f>
        <v>11</v>
      </c>
      <c r="D19" s="1" t="s">
        <v>114</v>
      </c>
      <c r="E19" s="1">
        <f t="shared" si="0"/>
        <v>11</v>
      </c>
      <c r="F19" s="1">
        <f t="shared" si="1"/>
        <v>11</v>
      </c>
      <c r="G19" s="1">
        <f t="shared" si="4"/>
        <v>158</v>
      </c>
      <c r="H19" s="29">
        <f t="shared" si="2"/>
        <v>2.0370370370370372E-2</v>
      </c>
      <c r="I19" s="20">
        <f t="shared" si="3"/>
        <v>0.29259259259259252</v>
      </c>
      <c r="J19" s="21"/>
      <c r="K19" s="22"/>
      <c r="U19" s="40"/>
      <c r="V19" s="41"/>
      <c r="W19" s="42"/>
    </row>
    <row r="20" spans="1:23" x14ac:dyDescent="0.3">
      <c r="A20" s="19">
        <v>18</v>
      </c>
      <c r="B20" s="1">
        <v>0</v>
      </c>
      <c r="C20" s="1">
        <f>T124</f>
        <v>17</v>
      </c>
      <c r="D20" s="1" t="s">
        <v>114</v>
      </c>
      <c r="E20" s="1">
        <f t="shared" si="0"/>
        <v>17</v>
      </c>
      <c r="F20" s="1">
        <f t="shared" si="1"/>
        <v>17</v>
      </c>
      <c r="G20" s="1">
        <f t="shared" si="4"/>
        <v>175</v>
      </c>
      <c r="H20" s="29">
        <f t="shared" si="2"/>
        <v>3.1481481481481478E-2</v>
      </c>
      <c r="I20" s="20">
        <f t="shared" si="3"/>
        <v>0.32407407407407401</v>
      </c>
      <c r="J20" s="21"/>
      <c r="K20" s="22"/>
      <c r="U20" s="40"/>
      <c r="V20" s="41"/>
      <c r="W20" s="42"/>
    </row>
    <row r="21" spans="1:23" x14ac:dyDescent="0.3">
      <c r="A21" s="19">
        <v>19</v>
      </c>
      <c r="B21" s="1">
        <v>0</v>
      </c>
      <c r="C21" s="1">
        <f>U124</f>
        <v>13</v>
      </c>
      <c r="D21" s="1" t="s">
        <v>114</v>
      </c>
      <c r="E21" s="1">
        <f t="shared" si="0"/>
        <v>13</v>
      </c>
      <c r="F21" s="1">
        <f t="shared" si="1"/>
        <v>13</v>
      </c>
      <c r="G21" s="1">
        <f t="shared" si="4"/>
        <v>188</v>
      </c>
      <c r="H21" s="29">
        <f t="shared" si="2"/>
        <v>2.4074074074074074E-2</v>
      </c>
      <c r="I21" s="20">
        <f t="shared" si="3"/>
        <v>0.3481481481481481</v>
      </c>
      <c r="J21" s="21"/>
      <c r="K21" s="22"/>
      <c r="U21" s="40"/>
      <c r="V21" s="41"/>
      <c r="W21" s="42"/>
    </row>
    <row r="22" spans="1:23" x14ac:dyDescent="0.3">
      <c r="A22" s="19">
        <v>20</v>
      </c>
      <c r="B22" s="1">
        <v>0</v>
      </c>
      <c r="C22" s="1">
        <f>V124</f>
        <v>11</v>
      </c>
      <c r="D22" s="1" t="s">
        <v>114</v>
      </c>
      <c r="E22" s="1">
        <f t="shared" si="0"/>
        <v>11</v>
      </c>
      <c r="F22" s="1">
        <f t="shared" si="1"/>
        <v>11</v>
      </c>
      <c r="G22" s="1">
        <f t="shared" si="4"/>
        <v>199</v>
      </c>
      <c r="H22" s="29">
        <f t="shared" si="2"/>
        <v>2.0370370370370372E-2</v>
      </c>
      <c r="I22" s="20">
        <f t="shared" si="3"/>
        <v>0.36851851851851847</v>
      </c>
      <c r="J22" s="21"/>
      <c r="K22" s="22"/>
      <c r="U22" s="40"/>
      <c r="V22" s="41"/>
      <c r="W22" s="42"/>
    </row>
    <row r="23" spans="1:23" x14ac:dyDescent="0.3">
      <c r="A23" s="19">
        <v>21</v>
      </c>
      <c r="B23" s="1">
        <v>0</v>
      </c>
      <c r="C23" s="1">
        <f>W124</f>
        <v>13</v>
      </c>
      <c r="D23" s="1" t="s">
        <v>114</v>
      </c>
      <c r="E23" s="1">
        <f t="shared" si="0"/>
        <v>13</v>
      </c>
      <c r="F23" s="1">
        <f t="shared" si="1"/>
        <v>13</v>
      </c>
      <c r="G23" s="1">
        <f t="shared" si="4"/>
        <v>212</v>
      </c>
      <c r="H23" s="29">
        <f t="shared" si="2"/>
        <v>2.4074074074074074E-2</v>
      </c>
      <c r="I23" s="20">
        <f t="shared" si="3"/>
        <v>0.39259259259259255</v>
      </c>
      <c r="J23" s="21"/>
      <c r="K23" s="22"/>
      <c r="U23" s="40"/>
      <c r="V23" s="41"/>
      <c r="W23" s="42"/>
    </row>
    <row r="24" spans="1:23" x14ac:dyDescent="0.3">
      <c r="A24" s="19">
        <v>22</v>
      </c>
      <c r="B24" s="1">
        <f>X124</f>
        <v>16</v>
      </c>
      <c r="C24" s="1">
        <v>0</v>
      </c>
      <c r="D24" s="1" t="s">
        <v>113</v>
      </c>
      <c r="E24" s="1">
        <f t="shared" si="0"/>
        <v>16</v>
      </c>
      <c r="F24" s="1">
        <f t="shared" si="1"/>
        <v>16</v>
      </c>
      <c r="G24" s="1">
        <f t="shared" si="4"/>
        <v>228</v>
      </c>
      <c r="H24" s="29">
        <f t="shared" si="2"/>
        <v>2.9629629629629631E-2</v>
      </c>
      <c r="I24" s="20">
        <f t="shared" si="3"/>
        <v>0.42222222222222217</v>
      </c>
      <c r="J24" s="21"/>
      <c r="K24" s="22"/>
      <c r="U24" s="40"/>
      <c r="V24" s="41"/>
      <c r="W24" s="42"/>
    </row>
    <row r="25" spans="1:23" x14ac:dyDescent="0.3">
      <c r="A25" s="19">
        <v>23</v>
      </c>
      <c r="B25" s="1">
        <f>Y124</f>
        <v>7</v>
      </c>
      <c r="C25" s="1">
        <v>0</v>
      </c>
      <c r="D25" s="1" t="s">
        <v>113</v>
      </c>
      <c r="E25" s="1">
        <f t="shared" si="0"/>
        <v>7</v>
      </c>
      <c r="F25" s="1">
        <f t="shared" si="1"/>
        <v>7</v>
      </c>
      <c r="G25" s="1">
        <f t="shared" si="4"/>
        <v>235</v>
      </c>
      <c r="H25" s="29">
        <f t="shared" si="2"/>
        <v>1.2962962962962963E-2</v>
      </c>
      <c r="I25" s="20">
        <f t="shared" si="3"/>
        <v>0.43518518518518512</v>
      </c>
      <c r="J25" s="21"/>
      <c r="K25" s="22"/>
      <c r="U25" s="40"/>
      <c r="V25" s="41"/>
      <c r="W25" s="42"/>
    </row>
    <row r="26" spans="1:23" x14ac:dyDescent="0.3">
      <c r="A26" s="19">
        <v>24</v>
      </c>
      <c r="B26" s="1">
        <v>0</v>
      </c>
      <c r="C26" s="1">
        <f>Z124</f>
        <v>9</v>
      </c>
      <c r="D26" s="1" t="s">
        <v>114</v>
      </c>
      <c r="E26" s="1">
        <f t="shared" si="0"/>
        <v>9</v>
      </c>
      <c r="F26" s="1">
        <f t="shared" si="1"/>
        <v>9</v>
      </c>
      <c r="G26" s="1">
        <f t="shared" si="4"/>
        <v>244</v>
      </c>
      <c r="H26" s="29">
        <f t="shared" si="2"/>
        <v>1.6666666666666666E-2</v>
      </c>
      <c r="I26" s="20">
        <f t="shared" si="3"/>
        <v>0.45185185185185178</v>
      </c>
      <c r="J26" s="21"/>
      <c r="K26" s="22"/>
      <c r="U26" s="40"/>
      <c r="V26" s="41"/>
      <c r="W26" s="42"/>
    </row>
    <row r="27" spans="1:23" x14ac:dyDescent="0.3">
      <c r="A27" s="19">
        <v>25</v>
      </c>
      <c r="B27" s="1">
        <v>0</v>
      </c>
      <c r="C27" s="1">
        <f>AA124</f>
        <v>6</v>
      </c>
      <c r="D27" s="1" t="s">
        <v>114</v>
      </c>
      <c r="E27" s="1">
        <f t="shared" si="0"/>
        <v>6</v>
      </c>
      <c r="F27" s="1">
        <f t="shared" si="1"/>
        <v>6</v>
      </c>
      <c r="G27" s="1">
        <f t="shared" si="4"/>
        <v>250</v>
      </c>
      <c r="H27" s="29">
        <f t="shared" si="2"/>
        <v>1.1111111111111112E-2</v>
      </c>
      <c r="I27" s="20">
        <f t="shared" si="3"/>
        <v>0.46296296296296291</v>
      </c>
      <c r="J27" s="21"/>
      <c r="K27" s="22"/>
      <c r="U27" s="40"/>
      <c r="V27" s="41"/>
      <c r="W27" s="42"/>
    </row>
    <row r="28" spans="1:23" x14ac:dyDescent="0.3">
      <c r="A28" s="19">
        <v>26</v>
      </c>
      <c r="B28" s="1">
        <v>0</v>
      </c>
      <c r="C28" s="1">
        <f>AB124</f>
        <v>10</v>
      </c>
      <c r="D28" s="1" t="s">
        <v>114</v>
      </c>
      <c r="E28" s="1">
        <f t="shared" si="0"/>
        <v>10</v>
      </c>
      <c r="F28" s="1">
        <f t="shared" si="1"/>
        <v>10</v>
      </c>
      <c r="G28" s="1">
        <f t="shared" si="4"/>
        <v>260</v>
      </c>
      <c r="H28" s="29">
        <f t="shared" si="2"/>
        <v>1.8518518518518517E-2</v>
      </c>
      <c r="I28" s="20">
        <f t="shared" si="3"/>
        <v>0.4814814814814814</v>
      </c>
      <c r="J28" s="21"/>
      <c r="K28" s="22"/>
      <c r="U28" s="40"/>
      <c r="V28" s="41"/>
      <c r="W28" s="42"/>
    </row>
    <row r="29" spans="1:23" x14ac:dyDescent="0.3">
      <c r="A29" s="19">
        <v>27</v>
      </c>
      <c r="B29" s="1">
        <v>0</v>
      </c>
      <c r="C29" s="1">
        <f>AC124</f>
        <v>7</v>
      </c>
      <c r="D29" s="1" t="s">
        <v>114</v>
      </c>
      <c r="E29" s="1">
        <f t="shared" si="0"/>
        <v>7</v>
      </c>
      <c r="F29" s="1">
        <f t="shared" si="1"/>
        <v>7</v>
      </c>
      <c r="G29" s="1">
        <f t="shared" si="4"/>
        <v>267</v>
      </c>
      <c r="H29" s="29">
        <f t="shared" si="2"/>
        <v>1.2962962962962963E-2</v>
      </c>
      <c r="I29" s="20">
        <f t="shared" si="3"/>
        <v>0.49444444444444435</v>
      </c>
      <c r="J29" s="21"/>
      <c r="K29" s="22"/>
      <c r="U29" s="40"/>
      <c r="V29" s="41"/>
      <c r="W29" s="42"/>
    </row>
    <row r="30" spans="1:23" x14ac:dyDescent="0.3">
      <c r="A30" s="19">
        <v>28</v>
      </c>
      <c r="B30" s="1">
        <v>0</v>
      </c>
      <c r="C30" s="1">
        <f>AD124</f>
        <v>11</v>
      </c>
      <c r="D30" s="1" t="s">
        <v>114</v>
      </c>
      <c r="E30" s="1">
        <f t="shared" si="0"/>
        <v>11</v>
      </c>
      <c r="F30" s="1">
        <f t="shared" si="1"/>
        <v>11</v>
      </c>
      <c r="G30" s="1">
        <f t="shared" si="4"/>
        <v>278</v>
      </c>
      <c r="H30" s="29">
        <f t="shared" si="2"/>
        <v>2.0370370370370372E-2</v>
      </c>
      <c r="I30" s="20">
        <f t="shared" si="3"/>
        <v>0.51481481481481473</v>
      </c>
      <c r="J30" s="21"/>
      <c r="K30" s="22"/>
      <c r="U30" s="40"/>
      <c r="V30" s="41"/>
      <c r="W30" s="42"/>
    </row>
    <row r="31" spans="1:23" x14ac:dyDescent="0.3">
      <c r="A31" s="19">
        <v>29</v>
      </c>
      <c r="B31" s="1">
        <v>0</v>
      </c>
      <c r="C31" s="1">
        <f>AE124</f>
        <v>16</v>
      </c>
      <c r="D31" s="1" t="s">
        <v>114</v>
      </c>
      <c r="E31" s="1">
        <f t="shared" si="0"/>
        <v>16</v>
      </c>
      <c r="F31" s="1">
        <f t="shared" si="1"/>
        <v>16</v>
      </c>
      <c r="G31" s="1">
        <f t="shared" si="4"/>
        <v>294</v>
      </c>
      <c r="H31" s="29">
        <f t="shared" si="2"/>
        <v>2.9629629629629631E-2</v>
      </c>
      <c r="I31" s="20">
        <f>I30+H31</f>
        <v>0.5444444444444444</v>
      </c>
      <c r="J31" s="21"/>
      <c r="K31" s="22"/>
      <c r="U31" s="40"/>
      <c r="V31" s="41"/>
      <c r="W31" s="42"/>
    </row>
    <row r="32" spans="1:23" x14ac:dyDescent="0.3">
      <c r="A32" s="19">
        <v>30</v>
      </c>
      <c r="B32" s="1">
        <v>0</v>
      </c>
      <c r="C32" s="1">
        <f>AF124</f>
        <v>6</v>
      </c>
      <c r="D32" s="1" t="s">
        <v>114</v>
      </c>
      <c r="E32" s="1">
        <f t="shared" si="0"/>
        <v>6</v>
      </c>
      <c r="F32" s="1">
        <f t="shared" si="1"/>
        <v>6</v>
      </c>
      <c r="G32" s="1">
        <f t="shared" si="4"/>
        <v>300</v>
      </c>
      <c r="H32" s="29">
        <f t="shared" si="2"/>
        <v>1.1111111111111112E-2</v>
      </c>
      <c r="I32" s="20">
        <f t="shared" si="3"/>
        <v>0.55555555555555547</v>
      </c>
      <c r="J32" s="21"/>
      <c r="K32" s="22"/>
      <c r="U32" s="40"/>
      <c r="V32" s="41"/>
      <c r="W32" s="42"/>
    </row>
    <row r="33" spans="1:23" x14ac:dyDescent="0.3">
      <c r="A33" s="19">
        <v>31</v>
      </c>
      <c r="B33" s="1">
        <f>AG124</f>
        <v>14</v>
      </c>
      <c r="C33" s="1">
        <v>0</v>
      </c>
      <c r="D33" s="1" t="s">
        <v>113</v>
      </c>
      <c r="E33" s="1">
        <f t="shared" si="0"/>
        <v>14</v>
      </c>
      <c r="F33" s="1">
        <f t="shared" si="1"/>
        <v>14</v>
      </c>
      <c r="G33" s="1">
        <f t="shared" si="4"/>
        <v>314</v>
      </c>
      <c r="H33" s="29">
        <f t="shared" si="2"/>
        <v>2.5925925925925925E-2</v>
      </c>
      <c r="I33" s="20">
        <f t="shared" si="3"/>
        <v>0.58148148148148138</v>
      </c>
      <c r="J33" s="21"/>
      <c r="K33" s="22"/>
      <c r="U33" s="40"/>
      <c r="V33" s="41"/>
      <c r="W33" s="42"/>
    </row>
    <row r="34" spans="1:23" x14ac:dyDescent="0.3">
      <c r="A34" s="19">
        <v>32</v>
      </c>
      <c r="B34" s="1">
        <v>0</v>
      </c>
      <c r="C34" s="1">
        <f>AH124</f>
        <v>13</v>
      </c>
      <c r="D34" s="1" t="s">
        <v>114</v>
      </c>
      <c r="E34" s="1">
        <f t="shared" si="0"/>
        <v>13</v>
      </c>
      <c r="F34" s="1">
        <f t="shared" si="1"/>
        <v>13</v>
      </c>
      <c r="G34" s="1">
        <f t="shared" si="4"/>
        <v>327</v>
      </c>
      <c r="H34" s="29">
        <f t="shared" si="2"/>
        <v>2.4074074074074074E-2</v>
      </c>
      <c r="I34" s="20">
        <f t="shared" si="3"/>
        <v>0.6055555555555554</v>
      </c>
      <c r="J34" s="21"/>
      <c r="K34" s="22"/>
      <c r="U34" s="40"/>
      <c r="V34" s="41"/>
      <c r="W34" s="42"/>
    </row>
    <row r="35" spans="1:23" x14ac:dyDescent="0.3">
      <c r="A35" s="19">
        <v>33</v>
      </c>
      <c r="B35" s="1">
        <v>0</v>
      </c>
      <c r="C35" s="1">
        <f>AI124</f>
        <v>6</v>
      </c>
      <c r="D35" s="1" t="s">
        <v>114</v>
      </c>
      <c r="E35" s="1">
        <f t="shared" si="0"/>
        <v>6</v>
      </c>
      <c r="F35" s="1">
        <f t="shared" si="1"/>
        <v>6</v>
      </c>
      <c r="G35" s="1">
        <f>G34+F35</f>
        <v>333</v>
      </c>
      <c r="H35" s="29">
        <f t="shared" si="2"/>
        <v>1.1111111111111112E-2</v>
      </c>
      <c r="I35" s="20">
        <f t="shared" si="3"/>
        <v>0.61666666666666647</v>
      </c>
      <c r="J35" s="21"/>
      <c r="K35" s="22"/>
      <c r="U35" s="40"/>
      <c r="V35" s="41"/>
      <c r="W35" s="42"/>
    </row>
    <row r="36" spans="1:23" x14ac:dyDescent="0.3">
      <c r="A36" s="19">
        <v>34</v>
      </c>
      <c r="B36" s="1">
        <v>0</v>
      </c>
      <c r="C36" s="1">
        <f>AJ124</f>
        <v>8</v>
      </c>
      <c r="D36" s="1" t="s">
        <v>114</v>
      </c>
      <c r="E36" s="1">
        <f t="shared" si="0"/>
        <v>8</v>
      </c>
      <c r="F36" s="1">
        <f t="shared" si="1"/>
        <v>8</v>
      </c>
      <c r="G36" s="1">
        <f t="shared" si="4"/>
        <v>341</v>
      </c>
      <c r="H36" s="29">
        <f t="shared" si="2"/>
        <v>1.4814814814814815E-2</v>
      </c>
      <c r="I36" s="20">
        <f t="shared" si="3"/>
        <v>0.63148148148148131</v>
      </c>
      <c r="J36" s="21"/>
      <c r="K36" s="22"/>
      <c r="U36" s="40"/>
      <c r="V36" s="41"/>
      <c r="W36" s="42"/>
    </row>
    <row r="37" spans="1:23" x14ac:dyDescent="0.3">
      <c r="A37" s="19">
        <v>35</v>
      </c>
      <c r="B37" s="1">
        <f>AK124</f>
        <v>15</v>
      </c>
      <c r="C37" s="1">
        <v>0</v>
      </c>
      <c r="D37" s="1" t="s">
        <v>113</v>
      </c>
      <c r="E37" s="1">
        <f t="shared" si="0"/>
        <v>15</v>
      </c>
      <c r="F37" s="1">
        <f t="shared" si="1"/>
        <v>15</v>
      </c>
      <c r="G37" s="1">
        <f t="shared" si="4"/>
        <v>356</v>
      </c>
      <c r="H37" s="29">
        <f t="shared" si="2"/>
        <v>2.7777777777777776E-2</v>
      </c>
      <c r="I37" s="20">
        <f t="shared" si="3"/>
        <v>0.6592592592592591</v>
      </c>
      <c r="J37" s="21"/>
      <c r="K37" s="22"/>
      <c r="U37" s="40"/>
      <c r="V37" s="41"/>
      <c r="W37" s="42"/>
    </row>
    <row r="38" spans="1:23" x14ac:dyDescent="0.3">
      <c r="A38" s="19">
        <v>36</v>
      </c>
      <c r="B38" s="1">
        <f>AL124</f>
        <v>10</v>
      </c>
      <c r="C38" s="1">
        <v>0</v>
      </c>
      <c r="D38" s="1" t="s">
        <v>113</v>
      </c>
      <c r="E38" s="1">
        <f t="shared" si="0"/>
        <v>10</v>
      </c>
      <c r="F38" s="1">
        <f t="shared" si="1"/>
        <v>10</v>
      </c>
      <c r="G38" s="1">
        <f t="shared" si="4"/>
        <v>366</v>
      </c>
      <c r="H38" s="29">
        <f t="shared" si="2"/>
        <v>1.8518518518518517E-2</v>
      </c>
      <c r="I38" s="20">
        <f t="shared" si="3"/>
        <v>0.67777777777777759</v>
      </c>
      <c r="J38" s="21"/>
      <c r="K38" s="22"/>
      <c r="U38" s="40"/>
      <c r="V38" s="41"/>
      <c r="W38" s="42"/>
    </row>
    <row r="39" spans="1:23" x14ac:dyDescent="0.3">
      <c r="A39" s="19">
        <v>37</v>
      </c>
      <c r="B39" s="1">
        <f>AM124</f>
        <v>10</v>
      </c>
      <c r="C39" s="1">
        <v>0</v>
      </c>
      <c r="D39" s="1" t="s">
        <v>113</v>
      </c>
      <c r="E39" s="1">
        <f t="shared" si="0"/>
        <v>10</v>
      </c>
      <c r="F39" s="1">
        <f t="shared" si="1"/>
        <v>10</v>
      </c>
      <c r="G39" s="1">
        <f t="shared" si="4"/>
        <v>376</v>
      </c>
      <c r="H39" s="29">
        <f t="shared" si="2"/>
        <v>1.8518518518518517E-2</v>
      </c>
      <c r="I39" s="20">
        <f t="shared" si="3"/>
        <v>0.69629629629629608</v>
      </c>
      <c r="J39" s="21"/>
      <c r="K39" s="22"/>
      <c r="U39" s="40"/>
      <c r="V39" s="41"/>
      <c r="W39" s="42"/>
    </row>
    <row r="40" spans="1:23" x14ac:dyDescent="0.3">
      <c r="A40" s="19">
        <v>38</v>
      </c>
      <c r="B40" s="1">
        <v>0</v>
      </c>
      <c r="C40" s="1">
        <f>AN124</f>
        <v>14</v>
      </c>
      <c r="D40" s="1" t="s">
        <v>114</v>
      </c>
      <c r="E40" s="1">
        <f t="shared" si="0"/>
        <v>14</v>
      </c>
      <c r="F40" s="1">
        <f t="shared" si="1"/>
        <v>14</v>
      </c>
      <c r="G40" s="1">
        <f t="shared" si="4"/>
        <v>390</v>
      </c>
      <c r="H40" s="29">
        <f t="shared" si="2"/>
        <v>2.5925925925925925E-2</v>
      </c>
      <c r="I40" s="20">
        <f t="shared" si="3"/>
        <v>0.72222222222222199</v>
      </c>
      <c r="J40" s="21"/>
      <c r="K40" s="22"/>
      <c r="U40" s="40"/>
      <c r="V40" s="41"/>
      <c r="W40" s="42"/>
    </row>
    <row r="41" spans="1:23" x14ac:dyDescent="0.3">
      <c r="A41" s="19">
        <v>39</v>
      </c>
      <c r="B41" s="1">
        <v>0</v>
      </c>
      <c r="C41" s="1">
        <f>AO124</f>
        <v>11</v>
      </c>
      <c r="D41" s="1" t="s">
        <v>114</v>
      </c>
      <c r="E41" s="1">
        <f t="shared" si="0"/>
        <v>11</v>
      </c>
      <c r="F41" s="1">
        <f t="shared" si="1"/>
        <v>11</v>
      </c>
      <c r="G41" s="1">
        <f t="shared" si="4"/>
        <v>401</v>
      </c>
      <c r="H41" s="29">
        <f t="shared" si="2"/>
        <v>2.0370370370370372E-2</v>
      </c>
      <c r="I41" s="20">
        <f t="shared" si="3"/>
        <v>0.74259259259259236</v>
      </c>
      <c r="J41" s="21"/>
      <c r="K41" s="22"/>
      <c r="U41" s="40"/>
      <c r="V41" s="41"/>
      <c r="W41" s="42"/>
    </row>
    <row r="42" spans="1:23" x14ac:dyDescent="0.3">
      <c r="A42" s="19">
        <v>40</v>
      </c>
      <c r="B42" s="1">
        <v>0</v>
      </c>
      <c r="C42" s="1">
        <f>AP124</f>
        <v>6</v>
      </c>
      <c r="D42" s="1" t="s">
        <v>114</v>
      </c>
      <c r="E42" s="1">
        <f t="shared" si="0"/>
        <v>6</v>
      </c>
      <c r="F42" s="1">
        <f t="shared" si="1"/>
        <v>6</v>
      </c>
      <c r="G42" s="1">
        <f t="shared" si="4"/>
        <v>407</v>
      </c>
      <c r="H42" s="29">
        <f t="shared" si="2"/>
        <v>1.1111111111111112E-2</v>
      </c>
      <c r="I42" s="20">
        <f t="shared" si="3"/>
        <v>0.75370370370370343</v>
      </c>
      <c r="J42" s="21"/>
      <c r="K42" s="22"/>
      <c r="U42" s="40"/>
      <c r="V42" s="41"/>
      <c r="W42" s="42"/>
    </row>
    <row r="43" spans="1:23" x14ac:dyDescent="0.3">
      <c r="A43" s="19">
        <v>41</v>
      </c>
      <c r="B43" s="1">
        <v>0</v>
      </c>
      <c r="C43" s="1">
        <f>AQ124</f>
        <v>15</v>
      </c>
      <c r="D43" s="1" t="s">
        <v>114</v>
      </c>
      <c r="E43" s="1">
        <f t="shared" si="0"/>
        <v>15</v>
      </c>
      <c r="F43" s="1">
        <f t="shared" si="1"/>
        <v>15</v>
      </c>
      <c r="G43" s="1">
        <f t="shared" si="4"/>
        <v>422</v>
      </c>
      <c r="H43" s="29">
        <f t="shared" si="2"/>
        <v>2.7777777777777776E-2</v>
      </c>
      <c r="I43" s="20">
        <f t="shared" si="3"/>
        <v>0.78148148148148122</v>
      </c>
      <c r="J43" s="21"/>
      <c r="K43" s="22"/>
      <c r="U43" s="40"/>
      <c r="V43" s="41"/>
      <c r="W43" s="42"/>
    </row>
    <row r="44" spans="1:23" x14ac:dyDescent="0.3">
      <c r="A44" s="19">
        <v>42</v>
      </c>
      <c r="B44" s="1">
        <v>0</v>
      </c>
      <c r="C44" s="1">
        <f>AR124</f>
        <v>9</v>
      </c>
      <c r="D44" s="1" t="s">
        <v>114</v>
      </c>
      <c r="E44" s="1">
        <f t="shared" si="0"/>
        <v>9</v>
      </c>
      <c r="F44" s="1">
        <f t="shared" si="1"/>
        <v>9</v>
      </c>
      <c r="G44" s="1">
        <f t="shared" si="4"/>
        <v>431</v>
      </c>
      <c r="H44" s="29">
        <f t="shared" si="2"/>
        <v>1.6666666666666666E-2</v>
      </c>
      <c r="I44" s="20">
        <f t="shared" si="3"/>
        <v>0.79814814814814794</v>
      </c>
      <c r="J44" s="21"/>
      <c r="K44" s="22"/>
      <c r="U44" s="40"/>
      <c r="V44" s="41"/>
      <c r="W44" s="42"/>
    </row>
    <row r="45" spans="1:23" x14ac:dyDescent="0.3">
      <c r="A45" s="19">
        <v>43</v>
      </c>
      <c r="B45" s="1">
        <v>0</v>
      </c>
      <c r="C45" s="1">
        <f>AS124</f>
        <v>12</v>
      </c>
      <c r="D45" s="1" t="s">
        <v>114</v>
      </c>
      <c r="E45" s="1">
        <f t="shared" si="0"/>
        <v>12</v>
      </c>
      <c r="F45" s="1">
        <f t="shared" si="1"/>
        <v>12</v>
      </c>
      <c r="G45" s="1">
        <f t="shared" si="4"/>
        <v>443</v>
      </c>
      <c r="H45" s="29">
        <f t="shared" si="2"/>
        <v>2.2222222222222223E-2</v>
      </c>
      <c r="I45" s="20">
        <f t="shared" si="3"/>
        <v>0.82037037037037019</v>
      </c>
      <c r="J45" s="21"/>
      <c r="K45" s="22"/>
      <c r="U45" s="40"/>
      <c r="V45" s="41"/>
      <c r="W45" s="42"/>
    </row>
    <row r="46" spans="1:23" x14ac:dyDescent="0.3">
      <c r="A46" s="19">
        <v>44</v>
      </c>
      <c r="B46" s="1">
        <v>0</v>
      </c>
      <c r="C46" s="1">
        <f>AT124</f>
        <v>11</v>
      </c>
      <c r="D46" s="1" t="s">
        <v>114</v>
      </c>
      <c r="E46" s="1">
        <f t="shared" si="0"/>
        <v>11</v>
      </c>
      <c r="F46" s="1">
        <f t="shared" si="1"/>
        <v>11</v>
      </c>
      <c r="G46" s="1">
        <f t="shared" si="4"/>
        <v>454</v>
      </c>
      <c r="H46" s="29">
        <f t="shared" si="2"/>
        <v>2.0370370370370372E-2</v>
      </c>
      <c r="I46" s="20">
        <f>I45+H46</f>
        <v>0.84074074074074057</v>
      </c>
      <c r="J46" s="21"/>
      <c r="K46" s="22"/>
      <c r="U46" s="40"/>
      <c r="V46" s="41"/>
      <c r="W46" s="42"/>
    </row>
    <row r="47" spans="1:23" x14ac:dyDescent="0.3">
      <c r="A47" s="19">
        <v>45</v>
      </c>
      <c r="B47" s="1">
        <v>0</v>
      </c>
      <c r="C47" s="1">
        <f>AU124</f>
        <v>16</v>
      </c>
      <c r="D47" s="1" t="s">
        <v>114</v>
      </c>
      <c r="E47" s="1">
        <f t="shared" si="0"/>
        <v>16</v>
      </c>
      <c r="F47" s="1">
        <f t="shared" si="1"/>
        <v>16</v>
      </c>
      <c r="G47" s="1">
        <f t="shared" si="4"/>
        <v>470</v>
      </c>
      <c r="H47" s="29">
        <f t="shared" si="2"/>
        <v>2.9629629629629631E-2</v>
      </c>
      <c r="I47" s="20">
        <f t="shared" si="3"/>
        <v>0.87037037037037024</v>
      </c>
      <c r="J47" s="21"/>
      <c r="K47" s="22"/>
      <c r="U47" s="40"/>
      <c r="V47" s="41"/>
      <c r="W47" s="42"/>
    </row>
    <row r="48" spans="1:23" x14ac:dyDescent="0.3">
      <c r="A48" s="19">
        <v>46</v>
      </c>
      <c r="B48" s="1">
        <v>0</v>
      </c>
      <c r="C48" s="1">
        <f>AV124</f>
        <v>10</v>
      </c>
      <c r="D48" s="1" t="s">
        <v>114</v>
      </c>
      <c r="E48" s="1">
        <f t="shared" si="0"/>
        <v>10</v>
      </c>
      <c r="F48" s="1">
        <f t="shared" si="1"/>
        <v>10</v>
      </c>
      <c r="G48" s="1">
        <f t="shared" si="4"/>
        <v>480</v>
      </c>
      <c r="H48" s="29">
        <f t="shared" si="2"/>
        <v>1.8518518518518517E-2</v>
      </c>
      <c r="I48" s="20">
        <f t="shared" si="3"/>
        <v>0.88888888888888873</v>
      </c>
      <c r="J48" s="21"/>
      <c r="K48" s="22"/>
      <c r="U48" s="40"/>
      <c r="V48" s="41"/>
      <c r="W48" s="42"/>
    </row>
    <row r="49" spans="1:23" x14ac:dyDescent="0.3">
      <c r="A49" s="19">
        <v>47</v>
      </c>
      <c r="B49" s="1">
        <v>0</v>
      </c>
      <c r="C49" s="1">
        <f>AW124</f>
        <v>13</v>
      </c>
      <c r="D49" s="1" t="s">
        <v>114</v>
      </c>
      <c r="E49" s="1">
        <f t="shared" si="0"/>
        <v>13</v>
      </c>
      <c r="F49" s="1">
        <f t="shared" si="1"/>
        <v>13</v>
      </c>
      <c r="G49" s="1">
        <f t="shared" si="4"/>
        <v>493</v>
      </c>
      <c r="H49" s="29">
        <f t="shared" si="2"/>
        <v>2.4074074074074074E-2</v>
      </c>
      <c r="I49" s="20">
        <f t="shared" si="3"/>
        <v>0.91296296296296275</v>
      </c>
      <c r="J49" s="21"/>
      <c r="K49" s="22"/>
      <c r="U49" s="40"/>
      <c r="V49" s="41"/>
      <c r="W49" s="42"/>
    </row>
    <row r="50" spans="1:23" x14ac:dyDescent="0.3">
      <c r="A50" s="19">
        <v>48</v>
      </c>
      <c r="B50" s="1">
        <f>AX124</f>
        <v>18</v>
      </c>
      <c r="C50" s="1">
        <v>0</v>
      </c>
      <c r="D50" s="1" t="s">
        <v>113</v>
      </c>
      <c r="E50" s="1">
        <f t="shared" si="0"/>
        <v>18</v>
      </c>
      <c r="F50" s="1">
        <f t="shared" si="1"/>
        <v>18</v>
      </c>
      <c r="G50" s="1">
        <f t="shared" si="4"/>
        <v>511</v>
      </c>
      <c r="H50" s="29">
        <f t="shared" si="2"/>
        <v>3.3333333333333333E-2</v>
      </c>
      <c r="I50" s="20">
        <f t="shared" si="3"/>
        <v>0.94629629629629608</v>
      </c>
      <c r="J50" s="21"/>
      <c r="K50" s="22"/>
      <c r="U50" s="40"/>
      <c r="V50" s="41"/>
      <c r="W50" s="42"/>
    </row>
    <row r="51" spans="1:23" x14ac:dyDescent="0.3">
      <c r="A51" s="19">
        <v>49</v>
      </c>
      <c r="B51" s="1">
        <v>0</v>
      </c>
      <c r="C51" s="1">
        <f>AY124</f>
        <v>3</v>
      </c>
      <c r="D51" s="1" t="s">
        <v>114</v>
      </c>
      <c r="E51" s="1">
        <f t="shared" si="0"/>
        <v>3</v>
      </c>
      <c r="F51" s="1">
        <f t="shared" si="1"/>
        <v>3</v>
      </c>
      <c r="G51" s="1">
        <f t="shared" si="4"/>
        <v>514</v>
      </c>
      <c r="H51" s="29">
        <f t="shared" si="2"/>
        <v>5.5555555555555558E-3</v>
      </c>
      <c r="I51" s="20">
        <f t="shared" si="3"/>
        <v>0.95185185185185162</v>
      </c>
      <c r="J51" s="21"/>
      <c r="K51" s="22"/>
      <c r="U51" s="40"/>
      <c r="V51" s="41"/>
      <c r="W51" s="42"/>
    </row>
    <row r="52" spans="1:23" x14ac:dyDescent="0.3">
      <c r="A52" s="19">
        <v>50</v>
      </c>
      <c r="B52" s="1">
        <v>0</v>
      </c>
      <c r="C52" s="1">
        <f>AZ124</f>
        <v>11</v>
      </c>
      <c r="D52" s="1" t="s">
        <v>114</v>
      </c>
      <c r="E52" s="1">
        <f t="shared" si="0"/>
        <v>11</v>
      </c>
      <c r="F52" s="1">
        <f t="shared" si="1"/>
        <v>11</v>
      </c>
      <c r="G52" s="1">
        <f t="shared" si="4"/>
        <v>525</v>
      </c>
      <c r="H52" s="29">
        <f t="shared" si="2"/>
        <v>2.0370370370370372E-2</v>
      </c>
      <c r="I52" s="20">
        <f t="shared" si="3"/>
        <v>0.97222222222222199</v>
      </c>
      <c r="J52" s="21"/>
      <c r="K52" s="22"/>
      <c r="U52" s="40"/>
      <c r="V52" s="41"/>
      <c r="W52" s="42"/>
    </row>
    <row r="53" spans="1:23" x14ac:dyDescent="0.3">
      <c r="A53" s="19">
        <v>51</v>
      </c>
      <c r="B53" s="1">
        <v>0</v>
      </c>
      <c r="C53" s="1">
        <f>BA124</f>
        <v>9</v>
      </c>
      <c r="D53" s="1" t="s">
        <v>114</v>
      </c>
      <c r="E53" s="1">
        <f t="shared" si="0"/>
        <v>9</v>
      </c>
      <c r="F53" s="1">
        <f t="shared" si="1"/>
        <v>9</v>
      </c>
      <c r="G53" s="1">
        <f t="shared" si="4"/>
        <v>534</v>
      </c>
      <c r="H53" s="29">
        <f t="shared" si="2"/>
        <v>1.6666666666666666E-2</v>
      </c>
      <c r="I53" s="20">
        <f t="shared" si="3"/>
        <v>0.98888888888888871</v>
      </c>
      <c r="J53" s="21"/>
      <c r="K53" s="22"/>
      <c r="U53" s="40"/>
      <c r="V53" s="41"/>
      <c r="W53" s="42"/>
    </row>
    <row r="54" spans="1:23" x14ac:dyDescent="0.3">
      <c r="A54" s="19">
        <v>52</v>
      </c>
      <c r="B54" s="1">
        <v>0</v>
      </c>
      <c r="C54" s="1">
        <f>BB124</f>
        <v>6</v>
      </c>
      <c r="D54" s="1" t="s">
        <v>114</v>
      </c>
      <c r="E54" s="1">
        <f t="shared" si="0"/>
        <v>6</v>
      </c>
      <c r="F54" s="1">
        <f t="shared" si="1"/>
        <v>6</v>
      </c>
      <c r="G54" s="1">
        <f t="shared" si="4"/>
        <v>540</v>
      </c>
      <c r="H54" s="29">
        <f t="shared" si="2"/>
        <v>1.1111111111111112E-2</v>
      </c>
      <c r="I54" s="20">
        <f t="shared" si="3"/>
        <v>0.99999999999999978</v>
      </c>
      <c r="J54" s="21"/>
      <c r="K54" s="22"/>
      <c r="U54" s="40"/>
      <c r="V54" s="41"/>
      <c r="W54" s="42"/>
    </row>
    <row r="55" spans="1:23" x14ac:dyDescent="0.3">
      <c r="A55" s="53" t="s">
        <v>9</v>
      </c>
      <c r="B55" s="1">
        <f>SUM(B3:B54)</f>
        <v>194</v>
      </c>
      <c r="C55" s="1">
        <f>SUM(C3:C54)</f>
        <v>346</v>
      </c>
      <c r="D55" s="1"/>
      <c r="E55" s="1"/>
      <c r="F55" s="1">
        <f>SUM(F3:F54)</f>
        <v>540</v>
      </c>
      <c r="G55" s="1"/>
      <c r="H55" s="61">
        <f>SUM(H3:H54)</f>
        <v>0.99999999999999978</v>
      </c>
      <c r="I55" s="20"/>
      <c r="J55" s="21"/>
      <c r="K55" s="22"/>
      <c r="T55" s="42"/>
      <c r="U55" s="41"/>
      <c r="W55" s="42"/>
    </row>
    <row r="56" spans="1:23" x14ac:dyDescent="0.3">
      <c r="B56" s="54"/>
      <c r="C56" s="24"/>
      <c r="D56" s="24"/>
      <c r="E56" s="24"/>
      <c r="F56" s="24"/>
      <c r="G56" s="24"/>
      <c r="H56" s="24"/>
      <c r="I56" s="55"/>
      <c r="J56" s="56"/>
      <c r="K56" s="57"/>
    </row>
    <row r="57" spans="1:23" x14ac:dyDescent="0.3">
      <c r="I57" s="58"/>
      <c r="J57" s="59"/>
      <c r="K57" s="23"/>
    </row>
    <row r="58" spans="1:23" x14ac:dyDescent="0.3">
      <c r="I58" s="58"/>
      <c r="J58" s="59"/>
      <c r="K58" s="23"/>
    </row>
    <row r="59" spans="1:23" x14ac:dyDescent="0.3">
      <c r="I59" s="58"/>
      <c r="J59" s="59"/>
      <c r="K59" s="23"/>
    </row>
    <row r="60" spans="1:23" x14ac:dyDescent="0.3">
      <c r="I60" s="58"/>
      <c r="J60" s="59"/>
      <c r="K60" s="23"/>
    </row>
    <row r="61" spans="1:23" x14ac:dyDescent="0.3">
      <c r="I61" s="58"/>
      <c r="J61" s="59"/>
      <c r="K61" s="23"/>
    </row>
    <row r="62" spans="1:23" x14ac:dyDescent="0.3">
      <c r="I62" s="58"/>
      <c r="J62" s="59"/>
      <c r="K62" s="23"/>
    </row>
    <row r="63" spans="1:23" x14ac:dyDescent="0.3">
      <c r="H63" s="23"/>
      <c r="I63" s="44"/>
      <c r="K63" s="23"/>
    </row>
    <row r="69" spans="1:21" x14ac:dyDescent="0.3">
      <c r="A69" s="1"/>
      <c r="B69" s="1" t="s">
        <v>38</v>
      </c>
      <c r="C69" s="1"/>
      <c r="H69" s="1" t="s">
        <v>39</v>
      </c>
      <c r="I69" s="22">
        <f>MEDIAN(E3:E54)</f>
        <v>10</v>
      </c>
      <c r="U69" s="23"/>
    </row>
    <row r="70" spans="1:21" x14ac:dyDescent="0.3">
      <c r="A70" s="1" t="s">
        <v>111</v>
      </c>
      <c r="B70" s="1">
        <f>B55</f>
        <v>194</v>
      </c>
      <c r="C70" s="1">
        <f>COUNTIF(D3:D54,"S")</f>
        <v>16</v>
      </c>
      <c r="H70" s="1" t="s">
        <v>44</v>
      </c>
      <c r="I70" s="22">
        <f>_xlfn.VAR.S(B3:C54)</f>
        <v>34.991784914115009</v>
      </c>
      <c r="U70" s="23"/>
    </row>
    <row r="71" spans="1:21" x14ac:dyDescent="0.3">
      <c r="A71" s="1" t="s">
        <v>112</v>
      </c>
      <c r="B71" s="1">
        <f>C55</f>
        <v>346</v>
      </c>
      <c r="C71" s="1">
        <f>COUNTIF(D3:D54,"N")</f>
        <v>36</v>
      </c>
      <c r="H71" s="1" t="s">
        <v>68</v>
      </c>
      <c r="I71" s="22">
        <f>_xlfn.STDEV.S(B3:C54)</f>
        <v>5.9153854408749229</v>
      </c>
      <c r="U71" s="23"/>
    </row>
    <row r="72" spans="1:21" x14ac:dyDescent="0.3">
      <c r="A72" s="24" t="s">
        <v>9</v>
      </c>
      <c r="B72" s="24"/>
      <c r="C72" s="24">
        <f>SUM(C70:C71)</f>
        <v>52</v>
      </c>
      <c r="H72" s="1" t="s">
        <v>69</v>
      </c>
      <c r="I72" s="1">
        <f>I71/SQRT(21)</f>
        <v>1.2908429308404314</v>
      </c>
    </row>
    <row r="93" spans="3:19" x14ac:dyDescent="0.3">
      <c r="C93" s="59"/>
      <c r="D93" s="48"/>
      <c r="E93" s="48"/>
      <c r="Q93" s="43"/>
      <c r="R93" s="43"/>
      <c r="S93" s="43"/>
    </row>
    <row r="94" spans="3:19" x14ac:dyDescent="0.3">
      <c r="C94" s="59"/>
      <c r="D94" s="48"/>
      <c r="E94" s="48"/>
      <c r="Q94" s="43"/>
      <c r="R94" s="43"/>
      <c r="S94" s="43"/>
    </row>
    <row r="95" spans="3:19" x14ac:dyDescent="0.3">
      <c r="C95" s="59"/>
      <c r="E95" s="48"/>
      <c r="Q95" s="43"/>
      <c r="R95" s="43"/>
      <c r="S95" s="43"/>
    </row>
    <row r="96" spans="3:19" x14ac:dyDescent="0.3">
      <c r="E96" s="48"/>
      <c r="Q96" s="43"/>
      <c r="R96" s="43"/>
      <c r="S96" s="43"/>
    </row>
    <row r="102" spans="2:62" x14ac:dyDescent="0.3">
      <c r="B102" s="30" t="s">
        <v>94</v>
      </c>
      <c r="C102" s="30">
        <v>1</v>
      </c>
      <c r="D102" s="30">
        <v>2</v>
      </c>
      <c r="E102" s="30">
        <v>3</v>
      </c>
      <c r="F102" s="30">
        <v>4</v>
      </c>
      <c r="G102" s="30">
        <v>5</v>
      </c>
      <c r="H102" s="30">
        <v>6</v>
      </c>
      <c r="I102" s="30">
        <v>7</v>
      </c>
      <c r="J102" s="30">
        <v>8</v>
      </c>
      <c r="K102" s="30">
        <v>9</v>
      </c>
      <c r="L102" s="30">
        <v>10</v>
      </c>
      <c r="M102" s="30">
        <v>11</v>
      </c>
      <c r="N102" s="30">
        <v>12</v>
      </c>
      <c r="O102" s="30">
        <v>13</v>
      </c>
      <c r="P102" s="30">
        <v>14</v>
      </c>
      <c r="Q102" s="30">
        <v>15</v>
      </c>
      <c r="R102" s="30">
        <v>16</v>
      </c>
      <c r="S102" s="30">
        <v>17</v>
      </c>
      <c r="T102" s="30">
        <v>18</v>
      </c>
      <c r="U102" s="30">
        <v>19</v>
      </c>
      <c r="V102" s="30">
        <v>20</v>
      </c>
      <c r="W102" s="30">
        <v>21</v>
      </c>
      <c r="X102" s="30">
        <v>22</v>
      </c>
      <c r="Y102" s="30">
        <v>23</v>
      </c>
      <c r="Z102" s="30">
        <v>24</v>
      </c>
      <c r="AA102" s="30">
        <v>25</v>
      </c>
      <c r="AB102" s="30">
        <v>26</v>
      </c>
      <c r="AC102" s="30">
        <v>27</v>
      </c>
      <c r="AD102" s="30">
        <v>28</v>
      </c>
      <c r="AE102" s="30">
        <v>29</v>
      </c>
      <c r="AF102" s="30">
        <v>30</v>
      </c>
      <c r="AG102" s="30">
        <v>31</v>
      </c>
      <c r="AH102" s="30">
        <v>32</v>
      </c>
      <c r="AI102" s="30">
        <v>33</v>
      </c>
      <c r="AJ102" s="30">
        <v>34</v>
      </c>
      <c r="AK102" s="30">
        <v>35</v>
      </c>
      <c r="AL102" s="30">
        <v>36</v>
      </c>
      <c r="AM102" s="30">
        <v>37</v>
      </c>
      <c r="AN102" s="30">
        <v>38</v>
      </c>
      <c r="AO102" s="30">
        <v>39</v>
      </c>
      <c r="AP102" s="30">
        <v>40</v>
      </c>
      <c r="AQ102" s="30">
        <v>41</v>
      </c>
      <c r="AR102" s="30">
        <v>42</v>
      </c>
      <c r="AS102" s="30">
        <v>43</v>
      </c>
      <c r="AT102" s="30">
        <v>44</v>
      </c>
      <c r="AU102" s="30">
        <v>45</v>
      </c>
      <c r="AV102" s="30">
        <v>46</v>
      </c>
      <c r="AW102" s="30">
        <v>47</v>
      </c>
      <c r="AX102" s="30">
        <v>48</v>
      </c>
      <c r="AY102" s="30">
        <v>49</v>
      </c>
      <c r="AZ102" s="30">
        <v>50</v>
      </c>
      <c r="BA102" s="30">
        <v>51</v>
      </c>
      <c r="BB102" s="30">
        <v>52</v>
      </c>
      <c r="BC102" s="30" t="s">
        <v>9</v>
      </c>
      <c r="BD102" s="30" t="s">
        <v>3</v>
      </c>
      <c r="BE102" s="76" t="s">
        <v>97</v>
      </c>
      <c r="BF102" s="77"/>
      <c r="BG102" s="77"/>
      <c r="BH102" s="77"/>
      <c r="BI102" s="77"/>
      <c r="BJ102" s="78"/>
    </row>
    <row r="103" spans="2:62" x14ac:dyDescent="0.3">
      <c r="B103" s="28" t="s">
        <v>34</v>
      </c>
      <c r="C103" s="1">
        <v>0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0</v>
      </c>
      <c r="P103" s="1">
        <v>1</v>
      </c>
      <c r="Q103" s="1">
        <v>1</v>
      </c>
      <c r="R103" s="1">
        <v>1</v>
      </c>
      <c r="S103" s="1">
        <v>0</v>
      </c>
      <c r="T103" s="1">
        <v>1</v>
      </c>
      <c r="U103" s="1">
        <v>1</v>
      </c>
      <c r="V103" s="1">
        <v>0</v>
      </c>
      <c r="W103" s="1">
        <v>1</v>
      </c>
      <c r="X103" s="1">
        <v>1</v>
      </c>
      <c r="Y103" s="1">
        <v>0</v>
      </c>
      <c r="Z103" s="1">
        <v>0</v>
      </c>
      <c r="AA103" s="1">
        <v>1</v>
      </c>
      <c r="AB103" s="1">
        <v>0</v>
      </c>
      <c r="AC103" s="1">
        <v>0</v>
      </c>
      <c r="AD103" s="1">
        <v>1</v>
      </c>
      <c r="AE103" s="1">
        <v>1</v>
      </c>
      <c r="AF103" s="1">
        <v>0</v>
      </c>
      <c r="AG103" s="1">
        <v>1</v>
      </c>
      <c r="AH103" s="1">
        <v>0</v>
      </c>
      <c r="AI103" s="1">
        <v>0</v>
      </c>
      <c r="AJ103" s="1">
        <v>1</v>
      </c>
      <c r="AK103" s="1">
        <v>0</v>
      </c>
      <c r="AL103" s="1">
        <v>0</v>
      </c>
      <c r="AM103" s="1">
        <v>1</v>
      </c>
      <c r="AN103" s="1">
        <v>1</v>
      </c>
      <c r="AO103" s="1">
        <v>0</v>
      </c>
      <c r="AP103" s="1">
        <v>0</v>
      </c>
      <c r="AQ103" s="1">
        <v>1</v>
      </c>
      <c r="AR103" s="1">
        <v>0</v>
      </c>
      <c r="AS103" s="1">
        <v>0</v>
      </c>
      <c r="AT103" s="1">
        <v>0</v>
      </c>
      <c r="AU103" s="1">
        <v>1</v>
      </c>
      <c r="AV103" s="1">
        <v>1</v>
      </c>
      <c r="AW103" s="1">
        <v>1</v>
      </c>
      <c r="AX103" s="1">
        <v>1</v>
      </c>
      <c r="AY103" s="1">
        <v>0</v>
      </c>
      <c r="AZ103" s="1">
        <v>1</v>
      </c>
      <c r="BA103" s="1">
        <v>0</v>
      </c>
      <c r="BB103" s="1">
        <v>0</v>
      </c>
      <c r="BC103" s="1">
        <f>SUM(C103:BB103)</f>
        <v>25</v>
      </c>
      <c r="BD103" s="1">
        <v>14</v>
      </c>
      <c r="BE103" s="75" t="str">
        <f>_xlfn.SWITCH(BC103,0,"Muy positivo",1,"Muy Positivo",2,"Muy positivo",3,"Muy positivo",4,"Muy positivo",5,"Muy positivo",6,"Muy positivo",7,"Muy positivo",8,"Muy positivo",9,"Positivo",10,"Positivo",11,"Positivo",13,"Positivo",14,"Positivo",15,"Positivo",16,"Positivo",17,"Positivo",18,"Tendencia positivo",19,"Tendencia positivo",20,"Tendencia positivo",21,"Tendencia positivo",22,"Tendencia positivo",23,"Tendencia positivo",24,"Tendencia positivo",25,"Tendencia positivo",26,"Tendencia positivo",27,"Tendencia positivo",28,"Tendencia negativo",29,"Tendencia negativo",30,"Tendencia negativo",31,"Tendencia negativo",32,"Tendencia negativo",33,"Tendencia negativo",34,"Tendencia negativo",35,"Tendencia negativo",36,"Negativo",37,"Negativo",38,"Negativo",39,"Negativo",40,"Negativo",41,"Negativo",42,"Negativo",43,"Negativo",44,"Muy negativo",45,"Muy negativo",46,"Muy negativo",47,"Muy negativo",48,"Muy negativo",49,"Muy negativo",50,"Muy negativo",51,"Muy negativo",52,"Muy negativo",53,"Muy negativo")</f>
        <v>Tendencia positivo</v>
      </c>
      <c r="BF103" s="75"/>
      <c r="BG103" s="75"/>
      <c r="BH103" s="75"/>
      <c r="BI103" s="75"/>
      <c r="BJ103" s="75"/>
    </row>
    <row r="104" spans="2:62" x14ac:dyDescent="0.3">
      <c r="B104" s="28" t="s">
        <v>35</v>
      </c>
      <c r="C104" s="1">
        <v>0</v>
      </c>
      <c r="D104" s="1">
        <v>1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">
        <v>0</v>
      </c>
      <c r="P104" s="1">
        <v>1</v>
      </c>
      <c r="Q104" s="1">
        <v>0</v>
      </c>
      <c r="R104" s="1">
        <v>1</v>
      </c>
      <c r="S104" s="1">
        <v>0</v>
      </c>
      <c r="T104" s="1">
        <v>1</v>
      </c>
      <c r="U104" s="1">
        <v>1</v>
      </c>
      <c r="V104" s="1">
        <v>0</v>
      </c>
      <c r="W104" s="1">
        <v>0</v>
      </c>
      <c r="X104" s="1">
        <v>0</v>
      </c>
      <c r="Y104" s="1">
        <v>1</v>
      </c>
      <c r="Z104" s="1">
        <v>0</v>
      </c>
      <c r="AA104" s="1">
        <v>0</v>
      </c>
      <c r="AB104" s="1">
        <v>1</v>
      </c>
      <c r="AC104" s="1">
        <v>0</v>
      </c>
      <c r="AD104" s="1">
        <v>0</v>
      </c>
      <c r="AE104" s="1">
        <v>0</v>
      </c>
      <c r="AF104" s="1">
        <v>0</v>
      </c>
      <c r="AG104" s="1">
        <v>1</v>
      </c>
      <c r="AH104" s="1">
        <v>0</v>
      </c>
      <c r="AI104" s="1">
        <v>0</v>
      </c>
      <c r="AJ104" s="1">
        <v>0</v>
      </c>
      <c r="AK104" s="1">
        <v>1</v>
      </c>
      <c r="AL104" s="1">
        <v>1</v>
      </c>
      <c r="AM104" s="1">
        <v>0</v>
      </c>
      <c r="AN104" s="1">
        <v>1</v>
      </c>
      <c r="AO104" s="1">
        <v>0</v>
      </c>
      <c r="AP104" s="1">
        <v>0</v>
      </c>
      <c r="AQ104" s="1">
        <v>0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0</v>
      </c>
      <c r="AZ104" s="1">
        <v>0</v>
      </c>
      <c r="BA104" s="1">
        <v>1</v>
      </c>
      <c r="BB104" s="1">
        <v>1</v>
      </c>
      <c r="BC104" s="1">
        <f t="shared" ref="BC104:BC123" si="5">SUM(C104:BB104)</f>
        <v>23</v>
      </c>
      <c r="BD104" s="1">
        <v>14</v>
      </c>
      <c r="BE104" s="75" t="str">
        <f t="shared" ref="BE104:BE123" si="6">_xlfn.SWITCH(BC104,0,"Muy positivo",1,"Muy Positivo",2,"Muy positivo",3,"Muy positivo",4,"Muy positivo",5,"Muy positivo",6,"Muy positivo",7,"Muy positivo",8,"Muy positivo",9,"Positivo",10,"Positivo",11,"Positivo",13,"Positivo",14,"Positivo",15,"Positivo",16,"Positivo",17,"Positivo",18,"Tendencia positivo",19,"Tendencia positivo",20,"Tendencia positivo",21,"Tendencia positivo",22,"Tendencia positivo",23,"Tendencia positivo",24,"Tendencia positivo",25,"Tendencia positivo",26,"Tendencia positivo",27,"Tendencia positivo",28,"Tendencia negativo",29,"Tendencia negativo",30,"Tendencia negativo",31,"Tendencia negativo",32,"Tendencia negativo",33,"Tendencia negativo",34,"Tendencia negativo",35,"Tendencia negativo",36,"Negativo",37,"Negativo",38,"Negativo",39,"Negativo",40,"Negativo",41,"Negativo",42,"Negativo",43,"Negativo",44,"Muy negativo",45,"Muy negativo",46,"Muy negativo",47,"Muy negativo",48,"Muy negativo",49,"Muy negativo",50,"Muy negativo",51,"Muy negativo",52,"Muy negativo",53,"Muy negativo")</f>
        <v>Tendencia positivo</v>
      </c>
      <c r="BF104" s="75"/>
      <c r="BG104" s="75"/>
      <c r="BH104" s="75"/>
      <c r="BI104" s="75"/>
      <c r="BJ104" s="75"/>
    </row>
    <row r="105" spans="2:62" x14ac:dyDescent="0.3">
      <c r="B105" s="28" t="s">
        <v>36</v>
      </c>
      <c r="C105" s="1">
        <v>0</v>
      </c>
      <c r="D105" s="1">
        <v>1</v>
      </c>
      <c r="E105" s="1">
        <v>1</v>
      </c>
      <c r="F105" s="1">
        <v>1</v>
      </c>
      <c r="G105" s="1">
        <v>0</v>
      </c>
      <c r="H105" s="1">
        <v>0</v>
      </c>
      <c r="I105" s="1">
        <v>0</v>
      </c>
      <c r="J105" s="1">
        <v>1</v>
      </c>
      <c r="K105" s="1">
        <v>0</v>
      </c>
      <c r="L105" s="1">
        <v>0</v>
      </c>
      <c r="M105" s="1">
        <v>0</v>
      </c>
      <c r="N105" s="1">
        <v>1</v>
      </c>
      <c r="O105" s="1">
        <v>0</v>
      </c>
      <c r="P105" s="1">
        <v>0</v>
      </c>
      <c r="Q105" s="1">
        <v>0</v>
      </c>
      <c r="R105" s="1">
        <v>1</v>
      </c>
      <c r="S105" s="1">
        <v>0</v>
      </c>
      <c r="T105" s="1">
        <v>1</v>
      </c>
      <c r="U105" s="1">
        <v>0</v>
      </c>
      <c r="V105" s="1">
        <v>0</v>
      </c>
      <c r="W105" s="1">
        <v>0</v>
      </c>
      <c r="X105" s="1">
        <v>1</v>
      </c>
      <c r="Y105" s="1">
        <v>0</v>
      </c>
      <c r="Z105" s="1">
        <v>0</v>
      </c>
      <c r="AA105" s="1">
        <v>0</v>
      </c>
      <c r="AB105" s="1">
        <v>1</v>
      </c>
      <c r="AC105" s="1">
        <v>0</v>
      </c>
      <c r="AD105" s="1">
        <v>1</v>
      </c>
      <c r="AE105" s="1">
        <v>1</v>
      </c>
      <c r="AF105" s="1">
        <v>0</v>
      </c>
      <c r="AG105" s="1">
        <v>1</v>
      </c>
      <c r="AH105" s="1">
        <v>1</v>
      </c>
      <c r="AI105" s="1">
        <v>0</v>
      </c>
      <c r="AJ105" s="1">
        <v>0</v>
      </c>
      <c r="AK105" s="1">
        <v>1</v>
      </c>
      <c r="AL105" s="1">
        <v>0</v>
      </c>
      <c r="AM105" s="1">
        <v>0</v>
      </c>
      <c r="AN105" s="1">
        <v>1</v>
      </c>
      <c r="AO105" s="1">
        <v>0</v>
      </c>
      <c r="AP105" s="1">
        <v>0</v>
      </c>
      <c r="AQ105" s="1">
        <v>1</v>
      </c>
      <c r="AR105" s="1">
        <v>1</v>
      </c>
      <c r="AS105" s="1">
        <v>0</v>
      </c>
      <c r="AT105" s="1">
        <v>1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1</v>
      </c>
      <c r="BB105" s="1">
        <v>0</v>
      </c>
      <c r="BC105" s="1">
        <f t="shared" si="5"/>
        <v>19</v>
      </c>
      <c r="BD105" s="1">
        <v>14</v>
      </c>
      <c r="BE105" s="75" t="str">
        <f t="shared" si="6"/>
        <v>Tendencia positivo</v>
      </c>
      <c r="BF105" s="75"/>
      <c r="BG105" s="75"/>
      <c r="BH105" s="75"/>
      <c r="BI105" s="75"/>
      <c r="BJ105" s="75"/>
    </row>
    <row r="106" spans="2:62" x14ac:dyDescent="0.3">
      <c r="B106" s="28" t="s">
        <v>37</v>
      </c>
      <c r="C106" s="1">
        <v>1</v>
      </c>
      <c r="D106" s="1">
        <v>0</v>
      </c>
      <c r="E106" s="1">
        <v>1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1</v>
      </c>
      <c r="T106" s="1">
        <v>1</v>
      </c>
      <c r="U106" s="1">
        <v>0</v>
      </c>
      <c r="V106" s="1">
        <v>1</v>
      </c>
      <c r="W106" s="1">
        <v>1</v>
      </c>
      <c r="X106" s="1">
        <v>1</v>
      </c>
      <c r="Y106" s="1">
        <v>0</v>
      </c>
      <c r="Z106" s="1">
        <v>1</v>
      </c>
      <c r="AA106" s="1">
        <v>0</v>
      </c>
      <c r="AB106" s="1">
        <v>1</v>
      </c>
      <c r="AC106" s="1">
        <v>1</v>
      </c>
      <c r="AD106" s="1">
        <v>0</v>
      </c>
      <c r="AE106" s="1">
        <v>1</v>
      </c>
      <c r="AF106" s="1">
        <v>0</v>
      </c>
      <c r="AG106" s="1">
        <v>1</v>
      </c>
      <c r="AH106" s="1">
        <v>1</v>
      </c>
      <c r="AI106" s="1">
        <v>1</v>
      </c>
      <c r="AJ106" s="1">
        <v>0</v>
      </c>
      <c r="AK106" s="1">
        <v>1</v>
      </c>
      <c r="AL106" s="1">
        <v>0</v>
      </c>
      <c r="AM106" s="1">
        <v>0</v>
      </c>
      <c r="AN106" s="1">
        <v>1</v>
      </c>
      <c r="AO106" s="1">
        <v>1</v>
      </c>
      <c r="AP106" s="1">
        <v>0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0</v>
      </c>
      <c r="AZ106" s="1">
        <v>0</v>
      </c>
      <c r="BA106" s="1">
        <v>0</v>
      </c>
      <c r="BB106" s="1">
        <v>0</v>
      </c>
      <c r="BC106" s="1">
        <f t="shared" si="5"/>
        <v>27</v>
      </c>
      <c r="BD106" s="1">
        <v>14</v>
      </c>
      <c r="BE106" s="75" t="str">
        <f t="shared" si="6"/>
        <v>Tendencia positivo</v>
      </c>
      <c r="BF106" s="75"/>
      <c r="BG106" s="75"/>
      <c r="BH106" s="75"/>
      <c r="BI106" s="75"/>
      <c r="BJ106" s="75"/>
    </row>
    <row r="107" spans="2:62" x14ac:dyDescent="0.3">
      <c r="B107" s="28" t="s">
        <v>71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0</v>
      </c>
      <c r="J107" s="1">
        <v>0</v>
      </c>
      <c r="K107" s="1">
        <v>1</v>
      </c>
      <c r="L107" s="1">
        <v>0</v>
      </c>
      <c r="M107" s="1">
        <v>1</v>
      </c>
      <c r="N107" s="1">
        <v>1</v>
      </c>
      <c r="O107" s="1">
        <v>0</v>
      </c>
      <c r="P107" s="1">
        <v>1</v>
      </c>
      <c r="Q107" s="1">
        <v>1</v>
      </c>
      <c r="R107" s="1">
        <v>0</v>
      </c>
      <c r="S107" s="1">
        <v>0</v>
      </c>
      <c r="T107" s="1">
        <v>1</v>
      </c>
      <c r="U107" s="1">
        <v>1</v>
      </c>
      <c r="V107" s="1">
        <v>0</v>
      </c>
      <c r="W107" s="1">
        <v>1</v>
      </c>
      <c r="X107" s="1">
        <v>1</v>
      </c>
      <c r="Y107" s="1">
        <v>1</v>
      </c>
      <c r="Z107" s="1">
        <v>0</v>
      </c>
      <c r="AA107" s="1">
        <v>0</v>
      </c>
      <c r="AB107" s="1">
        <v>1</v>
      </c>
      <c r="AC107" s="1">
        <v>0</v>
      </c>
      <c r="AD107" s="1">
        <v>0</v>
      </c>
      <c r="AE107" s="1">
        <v>1</v>
      </c>
      <c r="AF107" s="1">
        <v>0</v>
      </c>
      <c r="AG107" s="1">
        <v>1</v>
      </c>
      <c r="AH107" s="1">
        <v>1</v>
      </c>
      <c r="AI107" s="1">
        <v>1</v>
      </c>
      <c r="AJ107" s="1">
        <v>0</v>
      </c>
      <c r="AK107" s="1">
        <v>1</v>
      </c>
      <c r="AL107" s="1">
        <v>1</v>
      </c>
      <c r="AM107" s="1">
        <v>0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f t="shared" si="5"/>
        <v>31</v>
      </c>
      <c r="BD107" s="1">
        <v>14</v>
      </c>
      <c r="BE107" s="75" t="str">
        <f t="shared" si="6"/>
        <v>Tendencia negativo</v>
      </c>
      <c r="BF107" s="75"/>
      <c r="BG107" s="75"/>
      <c r="BH107" s="75"/>
      <c r="BI107" s="75"/>
      <c r="BJ107" s="75"/>
    </row>
    <row r="108" spans="2:62" x14ac:dyDescent="0.3">
      <c r="B108" s="28" t="s">
        <v>72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0</v>
      </c>
      <c r="P108" s="1">
        <v>1</v>
      </c>
      <c r="Q108" s="1">
        <v>1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1</v>
      </c>
      <c r="X108" s="1">
        <v>1</v>
      </c>
      <c r="Y108" s="1">
        <v>0</v>
      </c>
      <c r="Z108" s="1">
        <v>0</v>
      </c>
      <c r="AA108" s="1">
        <v>0</v>
      </c>
      <c r="AB108" s="1">
        <v>0</v>
      </c>
      <c r="AC108" s="1">
        <v>1</v>
      </c>
      <c r="AD108" s="1">
        <v>0</v>
      </c>
      <c r="AE108" s="1">
        <v>1</v>
      </c>
      <c r="AF108" s="1">
        <v>0</v>
      </c>
      <c r="AG108" s="1">
        <v>1</v>
      </c>
      <c r="AH108" s="1">
        <v>0</v>
      </c>
      <c r="AI108" s="1">
        <v>0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1</v>
      </c>
      <c r="AV108" s="1">
        <v>0</v>
      </c>
      <c r="AW108" s="1">
        <v>1</v>
      </c>
      <c r="AX108" s="1">
        <v>1</v>
      </c>
      <c r="AY108" s="1">
        <v>0</v>
      </c>
      <c r="AZ108" s="1">
        <v>0</v>
      </c>
      <c r="BA108" s="1">
        <v>0</v>
      </c>
      <c r="BB108" s="1">
        <v>0</v>
      </c>
      <c r="BC108" s="1">
        <f t="shared" si="5"/>
        <v>16</v>
      </c>
      <c r="BD108" s="1">
        <v>14</v>
      </c>
      <c r="BE108" s="75" t="str">
        <f t="shared" si="6"/>
        <v>Positivo</v>
      </c>
      <c r="BF108" s="75"/>
      <c r="BG108" s="75"/>
      <c r="BH108" s="75"/>
      <c r="BI108" s="75"/>
      <c r="BJ108" s="75"/>
    </row>
    <row r="109" spans="2:62" x14ac:dyDescent="0.3">
      <c r="B109" s="28" t="s">
        <v>73</v>
      </c>
      <c r="C109" s="1">
        <v>1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</v>
      </c>
      <c r="P109" s="1">
        <v>0</v>
      </c>
      <c r="Q109" s="1">
        <v>0</v>
      </c>
      <c r="R109" s="1">
        <v>0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1</v>
      </c>
      <c r="AE109" s="1">
        <v>1</v>
      </c>
      <c r="AF109" s="1">
        <v>1</v>
      </c>
      <c r="AG109" s="1">
        <v>1</v>
      </c>
      <c r="AH109" s="1">
        <v>0</v>
      </c>
      <c r="AI109" s="1">
        <v>0</v>
      </c>
      <c r="AJ109" s="1">
        <v>0</v>
      </c>
      <c r="AK109" s="1">
        <v>1</v>
      </c>
      <c r="AL109" s="1">
        <v>0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0</v>
      </c>
      <c r="AU109" s="1">
        <v>1</v>
      </c>
      <c r="AV109" s="1">
        <v>1</v>
      </c>
      <c r="AW109" s="1">
        <v>1</v>
      </c>
      <c r="AX109" s="1">
        <v>1</v>
      </c>
      <c r="AY109" s="1">
        <v>0</v>
      </c>
      <c r="AZ109" s="1">
        <v>0</v>
      </c>
      <c r="BA109" s="1">
        <v>1</v>
      </c>
      <c r="BB109" s="1">
        <v>0</v>
      </c>
      <c r="BC109" s="1">
        <f t="shared" si="5"/>
        <v>28</v>
      </c>
      <c r="BD109" s="1">
        <v>13</v>
      </c>
      <c r="BE109" s="75" t="str">
        <f t="shared" si="6"/>
        <v>Tendencia negativo</v>
      </c>
      <c r="BF109" s="75"/>
      <c r="BG109" s="75"/>
      <c r="BH109" s="75"/>
      <c r="BI109" s="75"/>
      <c r="BJ109" s="75"/>
    </row>
    <row r="110" spans="2:62" x14ac:dyDescent="0.3">
      <c r="B110" s="28" t="s">
        <v>74</v>
      </c>
      <c r="C110" s="1">
        <v>1</v>
      </c>
      <c r="D110" s="1">
        <v>1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0</v>
      </c>
      <c r="P110" s="1">
        <v>1</v>
      </c>
      <c r="Q110" s="1">
        <v>0</v>
      </c>
      <c r="R110" s="1">
        <v>1</v>
      </c>
      <c r="S110" s="1">
        <v>0</v>
      </c>
      <c r="T110" s="1">
        <v>1</v>
      </c>
      <c r="U110" s="1">
        <v>1</v>
      </c>
      <c r="V110" s="1">
        <v>0</v>
      </c>
      <c r="W110" s="1">
        <v>0</v>
      </c>
      <c r="X110" s="1">
        <v>1</v>
      </c>
      <c r="Y110" s="1">
        <v>0</v>
      </c>
      <c r="Z110" s="1">
        <v>1</v>
      </c>
      <c r="AA110" s="1">
        <v>0</v>
      </c>
      <c r="AB110" s="1">
        <v>0</v>
      </c>
      <c r="AC110" s="1">
        <v>0</v>
      </c>
      <c r="AD110" s="1">
        <v>1</v>
      </c>
      <c r="AE110" s="1">
        <v>1</v>
      </c>
      <c r="AF110" s="1">
        <v>0</v>
      </c>
      <c r="AG110" s="1">
        <v>1</v>
      </c>
      <c r="AH110" s="1">
        <v>1</v>
      </c>
      <c r="AI110" s="1">
        <v>0</v>
      </c>
      <c r="AJ110" s="1">
        <v>0</v>
      </c>
      <c r="AK110" s="1">
        <v>1</v>
      </c>
      <c r="AL110" s="1">
        <v>1</v>
      </c>
      <c r="AM110" s="1">
        <v>1</v>
      </c>
      <c r="AN110" s="1">
        <v>1</v>
      </c>
      <c r="AO110" s="1">
        <v>0</v>
      </c>
      <c r="AP110" s="1">
        <v>1</v>
      </c>
      <c r="AQ110" s="1">
        <v>1</v>
      </c>
      <c r="AR110" s="1">
        <v>0</v>
      </c>
      <c r="AS110" s="1">
        <v>1</v>
      </c>
      <c r="AT110" s="1">
        <v>1</v>
      </c>
      <c r="AU110" s="1">
        <v>1</v>
      </c>
      <c r="AV110" s="1">
        <v>0</v>
      </c>
      <c r="AW110" s="1">
        <v>0</v>
      </c>
      <c r="AX110" s="1">
        <v>1</v>
      </c>
      <c r="AY110" s="1">
        <v>1</v>
      </c>
      <c r="AZ110" s="1">
        <v>1</v>
      </c>
      <c r="BA110" s="1">
        <v>0</v>
      </c>
      <c r="BB110" s="1">
        <v>0</v>
      </c>
      <c r="BC110" s="1">
        <f t="shared" si="5"/>
        <v>29</v>
      </c>
      <c r="BD110" s="1">
        <v>14</v>
      </c>
      <c r="BE110" s="75" t="str">
        <f t="shared" si="6"/>
        <v>Tendencia negativo</v>
      </c>
      <c r="BF110" s="75"/>
      <c r="BG110" s="75"/>
      <c r="BH110" s="75"/>
      <c r="BI110" s="75"/>
      <c r="BJ110" s="75"/>
    </row>
    <row r="111" spans="2:62" x14ac:dyDescent="0.3">
      <c r="B111" s="28" t="s">
        <v>75</v>
      </c>
      <c r="C111" s="1">
        <v>0</v>
      </c>
      <c r="D111" s="1">
        <v>0</v>
      </c>
      <c r="E111" s="1">
        <v>1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0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0</v>
      </c>
      <c r="W111" s="1">
        <v>1</v>
      </c>
      <c r="X111" s="1">
        <v>0</v>
      </c>
      <c r="Y111" s="1">
        <v>0</v>
      </c>
      <c r="Z111" s="1">
        <v>0</v>
      </c>
      <c r="AA111" s="1">
        <v>1</v>
      </c>
      <c r="AB111" s="1">
        <v>0</v>
      </c>
      <c r="AC111" s="1">
        <v>0</v>
      </c>
      <c r="AD111" s="1">
        <v>1</v>
      </c>
      <c r="AE111" s="1">
        <v>0</v>
      </c>
      <c r="AF111" s="1">
        <v>0</v>
      </c>
      <c r="AG111" s="1">
        <v>1</v>
      </c>
      <c r="AH111" s="1">
        <v>1</v>
      </c>
      <c r="AI111" s="1">
        <v>0</v>
      </c>
      <c r="AJ111" s="1">
        <v>0</v>
      </c>
      <c r="AK111" s="1">
        <v>1</v>
      </c>
      <c r="AL111" s="1">
        <v>1</v>
      </c>
      <c r="AM111" s="1">
        <v>1</v>
      </c>
      <c r="AN111" s="1">
        <v>0</v>
      </c>
      <c r="AO111" s="1">
        <v>1</v>
      </c>
      <c r="AP111" s="1">
        <v>1</v>
      </c>
      <c r="AQ111" s="1">
        <v>1</v>
      </c>
      <c r="AR111" s="1">
        <v>0</v>
      </c>
      <c r="AS111" s="1">
        <v>0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0</v>
      </c>
      <c r="BC111" s="1">
        <f t="shared" si="5"/>
        <v>29</v>
      </c>
      <c r="BD111" s="1">
        <v>14</v>
      </c>
      <c r="BE111" s="75" t="str">
        <f t="shared" si="6"/>
        <v>Tendencia negativo</v>
      </c>
      <c r="BF111" s="75"/>
      <c r="BG111" s="75"/>
      <c r="BH111" s="75"/>
      <c r="BI111" s="75"/>
      <c r="BJ111" s="75"/>
    </row>
    <row r="112" spans="2:62" x14ac:dyDescent="0.3">
      <c r="B112" s="28" t="s">
        <v>76</v>
      </c>
      <c r="C112" s="1">
        <v>1</v>
      </c>
      <c r="D112" s="1">
        <v>0</v>
      </c>
      <c r="E112" s="1">
        <v>1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1</v>
      </c>
      <c r="N112" s="1">
        <v>0</v>
      </c>
      <c r="O112" s="1">
        <v>0</v>
      </c>
      <c r="P112" s="1">
        <v>1</v>
      </c>
      <c r="Q112" s="1">
        <v>1</v>
      </c>
      <c r="R112" s="1">
        <v>0</v>
      </c>
      <c r="S112" s="1">
        <v>0</v>
      </c>
      <c r="T112" s="1">
        <v>1</v>
      </c>
      <c r="U112" s="1">
        <v>0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0</v>
      </c>
      <c r="AB112" s="1">
        <v>1</v>
      </c>
      <c r="AC112" s="1">
        <v>0</v>
      </c>
      <c r="AD112" s="1">
        <v>0</v>
      </c>
      <c r="AE112" s="1">
        <v>1</v>
      </c>
      <c r="AF112" s="1">
        <v>0</v>
      </c>
      <c r="AG112" s="1">
        <v>0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0</v>
      </c>
      <c r="AO112" s="1">
        <v>1</v>
      </c>
      <c r="AP112" s="1">
        <v>0</v>
      </c>
      <c r="AQ112" s="1">
        <v>1</v>
      </c>
      <c r="AR112" s="1">
        <v>0</v>
      </c>
      <c r="AS112" s="1">
        <v>1</v>
      </c>
      <c r="AT112" s="1">
        <v>0</v>
      </c>
      <c r="AU112" s="1">
        <v>1</v>
      </c>
      <c r="AV112" s="1">
        <v>0</v>
      </c>
      <c r="AW112" s="1">
        <v>1</v>
      </c>
      <c r="AX112" s="1">
        <v>1</v>
      </c>
      <c r="AY112" s="1">
        <v>0</v>
      </c>
      <c r="AZ112" s="1">
        <v>0</v>
      </c>
      <c r="BA112" s="1">
        <v>0</v>
      </c>
      <c r="BB112" s="1">
        <v>0</v>
      </c>
      <c r="BC112" s="1">
        <f t="shared" si="5"/>
        <v>27</v>
      </c>
      <c r="BD112" s="1">
        <v>14</v>
      </c>
      <c r="BE112" s="75" t="str">
        <f t="shared" si="6"/>
        <v>Tendencia positivo</v>
      </c>
      <c r="BF112" s="75"/>
      <c r="BG112" s="75"/>
      <c r="BH112" s="75"/>
      <c r="BI112" s="75"/>
      <c r="BJ112" s="75"/>
    </row>
    <row r="113" spans="2:62" x14ac:dyDescent="0.3">
      <c r="B113" s="28" t="s">
        <v>77</v>
      </c>
      <c r="C113" s="1">
        <v>1</v>
      </c>
      <c r="D113" s="1">
        <v>1</v>
      </c>
      <c r="E113" s="1">
        <v>1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1</v>
      </c>
      <c r="Q113" s="1">
        <v>0</v>
      </c>
      <c r="R113" s="1">
        <v>0</v>
      </c>
      <c r="S113" s="1">
        <v>1</v>
      </c>
      <c r="T113" s="1">
        <v>1</v>
      </c>
      <c r="U113" s="1">
        <v>1</v>
      </c>
      <c r="V113" s="1">
        <v>0</v>
      </c>
      <c r="W113" s="1">
        <v>1</v>
      </c>
      <c r="X113" s="1">
        <v>1</v>
      </c>
      <c r="Y113" s="1">
        <v>1</v>
      </c>
      <c r="Z113" s="1">
        <v>0</v>
      </c>
      <c r="AA113" s="1">
        <v>0</v>
      </c>
      <c r="AB113" s="1">
        <v>0</v>
      </c>
      <c r="AC113" s="1">
        <v>0</v>
      </c>
      <c r="AD113" s="1">
        <v>1</v>
      </c>
      <c r="AE113" s="1">
        <v>1</v>
      </c>
      <c r="AF113" s="1">
        <v>0</v>
      </c>
      <c r="AG113" s="1">
        <v>1</v>
      </c>
      <c r="AH113" s="1">
        <v>0</v>
      </c>
      <c r="AI113" s="1">
        <v>0</v>
      </c>
      <c r="AJ113" s="1">
        <v>1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1</v>
      </c>
      <c r="AR113" s="1">
        <v>1</v>
      </c>
      <c r="AS113" s="1">
        <v>0</v>
      </c>
      <c r="AT113" s="1">
        <v>0</v>
      </c>
      <c r="AU113" s="1">
        <v>0</v>
      </c>
      <c r="AV113" s="1">
        <v>1</v>
      </c>
      <c r="AW113" s="1">
        <v>1</v>
      </c>
      <c r="AX113" s="1">
        <v>1</v>
      </c>
      <c r="AY113" s="1">
        <v>0</v>
      </c>
      <c r="AZ113" s="1">
        <v>0</v>
      </c>
      <c r="BA113" s="1">
        <v>0</v>
      </c>
      <c r="BB113" s="1">
        <v>0</v>
      </c>
      <c r="BC113" s="1">
        <f t="shared" si="5"/>
        <v>20</v>
      </c>
      <c r="BD113" s="1">
        <v>13</v>
      </c>
      <c r="BE113" s="75" t="str">
        <f t="shared" si="6"/>
        <v>Tendencia positivo</v>
      </c>
      <c r="BF113" s="75"/>
      <c r="BG113" s="75"/>
      <c r="BH113" s="75"/>
      <c r="BI113" s="75"/>
      <c r="BJ113" s="75"/>
    </row>
    <row r="114" spans="2:62" x14ac:dyDescent="0.3">
      <c r="B114" s="28" t="s">
        <v>78</v>
      </c>
      <c r="C114" s="1">
        <v>1</v>
      </c>
      <c r="D114" s="1">
        <v>0</v>
      </c>
      <c r="E114" s="1">
        <v>1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1</v>
      </c>
      <c r="L114" s="1">
        <v>0</v>
      </c>
      <c r="M114" s="1">
        <v>1</v>
      </c>
      <c r="N114" s="1">
        <v>0</v>
      </c>
      <c r="O114" s="1">
        <v>0</v>
      </c>
      <c r="P114" s="1">
        <v>1</v>
      </c>
      <c r="Q114" s="1">
        <v>0</v>
      </c>
      <c r="R114" s="1">
        <v>1</v>
      </c>
      <c r="S114" s="1">
        <v>1</v>
      </c>
      <c r="T114" s="1">
        <v>0</v>
      </c>
      <c r="U114" s="1">
        <v>1</v>
      </c>
      <c r="V114" s="1">
        <v>1</v>
      </c>
      <c r="W114" s="1">
        <v>1</v>
      </c>
      <c r="X114" s="1">
        <v>1</v>
      </c>
      <c r="Y114" s="1">
        <v>0</v>
      </c>
      <c r="Z114" s="1">
        <v>1</v>
      </c>
      <c r="AA114" s="1">
        <v>1</v>
      </c>
      <c r="AB114" s="1">
        <v>1</v>
      </c>
      <c r="AC114" s="1">
        <v>0</v>
      </c>
      <c r="AD114" s="1">
        <v>1</v>
      </c>
      <c r="AE114" s="1">
        <v>1</v>
      </c>
      <c r="AF114" s="1">
        <v>1</v>
      </c>
      <c r="AG114" s="1">
        <v>0</v>
      </c>
      <c r="AH114" s="1">
        <v>0</v>
      </c>
      <c r="AI114" s="1">
        <v>1</v>
      </c>
      <c r="AJ114" s="1">
        <v>0</v>
      </c>
      <c r="AK114" s="1">
        <v>1</v>
      </c>
      <c r="AL114" s="1">
        <v>0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0</v>
      </c>
      <c r="AW114" s="1">
        <v>1</v>
      </c>
      <c r="AX114" s="1">
        <v>1</v>
      </c>
      <c r="AY114" s="1">
        <v>0</v>
      </c>
      <c r="AZ114" s="1">
        <v>1</v>
      </c>
      <c r="BA114" s="1">
        <v>0</v>
      </c>
      <c r="BB114" s="1">
        <v>0</v>
      </c>
      <c r="BC114" s="1">
        <f t="shared" si="5"/>
        <v>33</v>
      </c>
      <c r="BD114" s="1">
        <v>13</v>
      </c>
      <c r="BE114" s="75" t="str">
        <f t="shared" si="6"/>
        <v>Tendencia negativo</v>
      </c>
      <c r="BF114" s="75"/>
      <c r="BG114" s="75"/>
      <c r="BH114" s="75"/>
      <c r="BI114" s="75"/>
      <c r="BJ114" s="75"/>
    </row>
    <row r="115" spans="2:62" x14ac:dyDescent="0.3">
      <c r="B115" s="28" t="s">
        <v>79</v>
      </c>
      <c r="C115" s="1">
        <v>1</v>
      </c>
      <c r="D115" s="1">
        <v>1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1</v>
      </c>
      <c r="T115" s="1">
        <v>1</v>
      </c>
      <c r="U115" s="1">
        <v>1</v>
      </c>
      <c r="V115" s="1">
        <v>0</v>
      </c>
      <c r="W115" s="1">
        <v>0</v>
      </c>
      <c r="X115" s="1">
        <v>1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1</v>
      </c>
      <c r="AE115" s="1">
        <v>0</v>
      </c>
      <c r="AF115" s="1">
        <v>0</v>
      </c>
      <c r="AG115" s="1">
        <v>1</v>
      </c>
      <c r="AH115" s="1">
        <v>1</v>
      </c>
      <c r="AI115" s="1">
        <v>0</v>
      </c>
      <c r="AJ115" s="1">
        <v>0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0</v>
      </c>
      <c r="AQ115" s="1">
        <v>1</v>
      </c>
      <c r="AR115" s="1">
        <v>0</v>
      </c>
      <c r="AS115" s="1">
        <v>1</v>
      </c>
      <c r="AT115" s="1">
        <v>1</v>
      </c>
      <c r="AU115" s="1">
        <v>1</v>
      </c>
      <c r="AV115" s="1">
        <v>0</v>
      </c>
      <c r="AW115" s="1">
        <v>1</v>
      </c>
      <c r="AX115" s="1">
        <v>1</v>
      </c>
      <c r="AY115" s="1">
        <v>0</v>
      </c>
      <c r="AZ115" s="1">
        <v>1</v>
      </c>
      <c r="BA115" s="1">
        <v>1</v>
      </c>
      <c r="BB115" s="1">
        <v>1</v>
      </c>
      <c r="BC115" s="1">
        <f t="shared" si="5"/>
        <v>26</v>
      </c>
      <c r="BD115" s="1">
        <v>16</v>
      </c>
      <c r="BE115" s="75" t="str">
        <f t="shared" si="6"/>
        <v>Tendencia positivo</v>
      </c>
      <c r="BF115" s="75"/>
      <c r="BG115" s="75"/>
      <c r="BH115" s="75"/>
      <c r="BI115" s="75"/>
      <c r="BJ115" s="75"/>
    </row>
    <row r="116" spans="2:62" x14ac:dyDescent="0.3">
      <c r="B116" s="28" t="s">
        <v>80</v>
      </c>
      <c r="C116" s="1">
        <v>1</v>
      </c>
      <c r="D116" s="1">
        <v>1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0</v>
      </c>
      <c r="L116" s="1">
        <v>1</v>
      </c>
      <c r="M116" s="1">
        <v>0</v>
      </c>
      <c r="N116" s="1">
        <v>1</v>
      </c>
      <c r="O116" s="1">
        <v>0</v>
      </c>
      <c r="P116" s="1">
        <v>1</v>
      </c>
      <c r="Q116" s="1">
        <v>1</v>
      </c>
      <c r="R116" s="1">
        <v>1</v>
      </c>
      <c r="S116" s="1">
        <v>1</v>
      </c>
      <c r="T116" s="1">
        <v>0</v>
      </c>
      <c r="U116" s="1">
        <v>0</v>
      </c>
      <c r="V116" s="1">
        <v>1</v>
      </c>
      <c r="W116" s="1">
        <v>0</v>
      </c>
      <c r="X116" s="1">
        <v>1</v>
      </c>
      <c r="Y116" s="1">
        <v>1</v>
      </c>
      <c r="Z116" s="1">
        <v>1</v>
      </c>
      <c r="AA116" s="1">
        <v>0</v>
      </c>
      <c r="AB116" s="1">
        <v>0</v>
      </c>
      <c r="AC116" s="1">
        <v>1</v>
      </c>
      <c r="AD116" s="1">
        <v>0</v>
      </c>
      <c r="AE116" s="1">
        <v>0</v>
      </c>
      <c r="AF116" s="1">
        <v>1</v>
      </c>
      <c r="AG116" s="1">
        <v>0</v>
      </c>
      <c r="AH116" s="1">
        <v>0</v>
      </c>
      <c r="AI116" s="1">
        <v>0</v>
      </c>
      <c r="AJ116" s="1">
        <v>1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1</v>
      </c>
      <c r="AV116" s="1">
        <v>1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f t="shared" si="5"/>
        <v>22</v>
      </c>
      <c r="BD116" s="1">
        <v>14</v>
      </c>
      <c r="BE116" s="75" t="str">
        <f t="shared" si="6"/>
        <v>Tendencia positivo</v>
      </c>
      <c r="BF116" s="75"/>
      <c r="BG116" s="75"/>
      <c r="BH116" s="75"/>
      <c r="BI116" s="75"/>
      <c r="BJ116" s="75"/>
    </row>
    <row r="117" spans="2:62" x14ac:dyDescent="0.3">
      <c r="B117" s="28" t="s">
        <v>81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0</v>
      </c>
      <c r="J117" s="1">
        <v>0</v>
      </c>
      <c r="K117" s="1">
        <v>1</v>
      </c>
      <c r="L117" s="1">
        <v>0</v>
      </c>
      <c r="M117" s="1">
        <v>1</v>
      </c>
      <c r="N117" s="1">
        <v>0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0</v>
      </c>
      <c r="AA117" s="1">
        <v>1</v>
      </c>
      <c r="AB117" s="1">
        <v>1</v>
      </c>
      <c r="AC117" s="1">
        <v>1</v>
      </c>
      <c r="AD117" s="1">
        <v>0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0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0</v>
      </c>
      <c r="AZ117" s="1">
        <v>1</v>
      </c>
      <c r="BA117" s="1">
        <v>1</v>
      </c>
      <c r="BB117" s="1">
        <v>0</v>
      </c>
      <c r="BC117" s="1">
        <f t="shared" si="5"/>
        <v>43</v>
      </c>
      <c r="BD117" s="1">
        <v>14</v>
      </c>
      <c r="BE117" s="75" t="str">
        <f t="shared" si="6"/>
        <v>Negativo</v>
      </c>
      <c r="BF117" s="75"/>
      <c r="BG117" s="75"/>
      <c r="BH117" s="75"/>
      <c r="BI117" s="75"/>
      <c r="BJ117" s="75"/>
    </row>
    <row r="118" spans="2:62" x14ac:dyDescent="0.3">
      <c r="B118" s="28" t="s">
        <v>82</v>
      </c>
      <c r="C118" s="1">
        <v>0</v>
      </c>
      <c r="D118" s="1">
        <v>0</v>
      </c>
      <c r="E118" s="1">
        <v>1</v>
      </c>
      <c r="F118" s="1">
        <v>0</v>
      </c>
      <c r="G118" s="1">
        <v>1</v>
      </c>
      <c r="H118" s="1">
        <v>1</v>
      </c>
      <c r="I118" s="1">
        <v>1</v>
      </c>
      <c r="J118" s="1">
        <v>1</v>
      </c>
      <c r="K118" s="1">
        <v>0</v>
      </c>
      <c r="L118" s="1">
        <v>0</v>
      </c>
      <c r="M118" s="1">
        <v>0</v>
      </c>
      <c r="N118" s="1">
        <v>1</v>
      </c>
      <c r="O118" s="1">
        <v>1</v>
      </c>
      <c r="P118" s="1">
        <v>1</v>
      </c>
      <c r="Q118" s="1">
        <v>0</v>
      </c>
      <c r="R118" s="1">
        <v>1</v>
      </c>
      <c r="S118" s="1">
        <v>0</v>
      </c>
      <c r="T118" s="1">
        <v>1</v>
      </c>
      <c r="U118" s="1">
        <v>0</v>
      </c>
      <c r="V118" s="1">
        <v>1</v>
      </c>
      <c r="W118" s="1">
        <v>0</v>
      </c>
      <c r="X118" s="1">
        <v>1</v>
      </c>
      <c r="Y118" s="1">
        <v>0</v>
      </c>
      <c r="Z118" s="1">
        <v>1</v>
      </c>
      <c r="AA118" s="1">
        <v>1</v>
      </c>
      <c r="AB118" s="1">
        <v>0</v>
      </c>
      <c r="AC118" s="1">
        <v>1</v>
      </c>
      <c r="AD118" s="1">
        <v>1</v>
      </c>
      <c r="AE118" s="1">
        <v>1</v>
      </c>
      <c r="AF118" s="1">
        <v>0</v>
      </c>
      <c r="AG118" s="1">
        <v>1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">
        <v>1</v>
      </c>
      <c r="BA118" s="1">
        <v>1</v>
      </c>
      <c r="BB118" s="1">
        <v>1</v>
      </c>
      <c r="BC118" s="1">
        <f t="shared" si="5"/>
        <v>22</v>
      </c>
      <c r="BD118" s="1">
        <v>14</v>
      </c>
      <c r="BE118" s="75" t="str">
        <f t="shared" si="6"/>
        <v>Tendencia positivo</v>
      </c>
      <c r="BF118" s="75"/>
      <c r="BG118" s="75"/>
      <c r="BH118" s="75"/>
      <c r="BI118" s="75"/>
      <c r="BJ118" s="75"/>
    </row>
    <row r="119" spans="2:62" x14ac:dyDescent="0.3">
      <c r="B119" s="28" t="s">
        <v>83</v>
      </c>
      <c r="C119" s="1">
        <v>1</v>
      </c>
      <c r="D119" s="1">
        <v>1</v>
      </c>
      <c r="E119" s="1">
        <v>1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0</v>
      </c>
      <c r="P119" s="1">
        <v>1</v>
      </c>
      <c r="Q119" s="1">
        <v>1</v>
      </c>
      <c r="R119" s="1">
        <v>0</v>
      </c>
      <c r="S119" s="1">
        <v>0</v>
      </c>
      <c r="T119" s="1">
        <v>1</v>
      </c>
      <c r="U119" s="1">
        <v>1</v>
      </c>
      <c r="V119" s="1">
        <v>1</v>
      </c>
      <c r="W119" s="1">
        <v>1</v>
      </c>
      <c r="X119" s="1">
        <v>0</v>
      </c>
      <c r="Y119" s="1">
        <v>1</v>
      </c>
      <c r="Z119" s="1">
        <v>1</v>
      </c>
      <c r="AA119" s="1">
        <v>0</v>
      </c>
      <c r="AB119" s="1">
        <v>0</v>
      </c>
      <c r="AC119" s="1">
        <v>0</v>
      </c>
      <c r="AD119" s="1">
        <v>0</v>
      </c>
      <c r="AE119" s="1">
        <v>1</v>
      </c>
      <c r="AF119" s="1">
        <v>0</v>
      </c>
      <c r="AG119" s="1">
        <v>0</v>
      </c>
      <c r="AH119" s="1">
        <v>1</v>
      </c>
      <c r="AI119" s="1">
        <v>0</v>
      </c>
      <c r="AJ119" s="1">
        <v>0</v>
      </c>
      <c r="AK119" s="1">
        <v>1</v>
      </c>
      <c r="AL119" s="1">
        <v>1</v>
      </c>
      <c r="AM119" s="1">
        <v>0</v>
      </c>
      <c r="AN119" s="1">
        <v>0</v>
      </c>
      <c r="AO119" s="1">
        <v>0</v>
      </c>
      <c r="AP119" s="1">
        <v>0</v>
      </c>
      <c r="AQ119" s="1">
        <v>1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1</v>
      </c>
      <c r="AX119" s="1">
        <v>1</v>
      </c>
      <c r="AY119" s="1">
        <v>0</v>
      </c>
      <c r="AZ119" s="1">
        <v>1</v>
      </c>
      <c r="BA119" s="1">
        <v>1</v>
      </c>
      <c r="BB119" s="1">
        <v>0</v>
      </c>
      <c r="BC119" s="1">
        <f t="shared" si="5"/>
        <v>21</v>
      </c>
      <c r="BD119" s="1">
        <v>15</v>
      </c>
      <c r="BE119" s="75" t="str">
        <f t="shared" si="6"/>
        <v>Tendencia positivo</v>
      </c>
      <c r="BF119" s="75"/>
      <c r="BG119" s="75"/>
      <c r="BH119" s="75"/>
      <c r="BI119" s="75"/>
      <c r="BJ119" s="75"/>
    </row>
    <row r="120" spans="2:62" x14ac:dyDescent="0.3">
      <c r="B120" s="28" t="s">
        <v>84</v>
      </c>
      <c r="C120" s="1">
        <v>0</v>
      </c>
      <c r="D120" s="1">
        <v>1</v>
      </c>
      <c r="E120" s="1">
        <v>0</v>
      </c>
      <c r="F120" s="1">
        <v>0</v>
      </c>
      <c r="G120" s="1">
        <v>1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1</v>
      </c>
      <c r="V120" s="1">
        <v>0</v>
      </c>
      <c r="W120" s="1">
        <v>0</v>
      </c>
      <c r="X120" s="1">
        <v>1</v>
      </c>
      <c r="Y120" s="1">
        <v>0</v>
      </c>
      <c r="Z120" s="1">
        <v>0</v>
      </c>
      <c r="AA120" s="1">
        <v>0</v>
      </c>
      <c r="AB120" s="1">
        <v>1</v>
      </c>
      <c r="AC120" s="1">
        <v>1</v>
      </c>
      <c r="AD120" s="1">
        <v>1</v>
      </c>
      <c r="AE120" s="1">
        <v>1</v>
      </c>
      <c r="AF120" s="1">
        <v>0</v>
      </c>
      <c r="AG120" s="1">
        <v>0</v>
      </c>
      <c r="AH120" s="1">
        <v>1</v>
      </c>
      <c r="AI120" s="1">
        <v>0</v>
      </c>
      <c r="AJ120" s="1">
        <v>1</v>
      </c>
      <c r="AK120" s="1">
        <v>0</v>
      </c>
      <c r="AL120" s="1">
        <v>0</v>
      </c>
      <c r="AM120" s="1">
        <v>0</v>
      </c>
      <c r="AN120" s="1">
        <v>1</v>
      </c>
      <c r="AO120" s="1">
        <v>0</v>
      </c>
      <c r="AP120" s="1">
        <v>0</v>
      </c>
      <c r="AQ120" s="1">
        <v>1</v>
      </c>
      <c r="AR120" s="1">
        <v>0</v>
      </c>
      <c r="AS120" s="1">
        <v>1</v>
      </c>
      <c r="AT120" s="1">
        <v>0</v>
      </c>
      <c r="AU120" s="1">
        <v>1</v>
      </c>
      <c r="AV120" s="1">
        <v>0</v>
      </c>
      <c r="AW120" s="1">
        <v>0</v>
      </c>
      <c r="AX120" s="1">
        <v>1</v>
      </c>
      <c r="AY120" s="1">
        <v>1</v>
      </c>
      <c r="AZ120" s="1">
        <v>0</v>
      </c>
      <c r="BA120" s="1">
        <v>1</v>
      </c>
      <c r="BB120" s="1">
        <v>1</v>
      </c>
      <c r="BC120" s="1">
        <f t="shared" si="5"/>
        <v>20</v>
      </c>
      <c r="BD120" s="1">
        <v>14</v>
      </c>
      <c r="BE120" s="75" t="str">
        <f t="shared" si="6"/>
        <v>Tendencia positivo</v>
      </c>
      <c r="BF120" s="75"/>
      <c r="BG120" s="75"/>
      <c r="BH120" s="75"/>
      <c r="BI120" s="75"/>
      <c r="BJ120" s="75"/>
    </row>
    <row r="121" spans="2:62" x14ac:dyDescent="0.3">
      <c r="B121" s="28" t="s">
        <v>85</v>
      </c>
      <c r="C121" s="1">
        <v>1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1</v>
      </c>
      <c r="P121" s="1">
        <v>1</v>
      </c>
      <c r="Q121" s="1">
        <v>0</v>
      </c>
      <c r="R121" s="1">
        <v>0</v>
      </c>
      <c r="S121" s="1">
        <v>1</v>
      </c>
      <c r="T121" s="1">
        <v>1</v>
      </c>
      <c r="U121" s="1">
        <v>0</v>
      </c>
      <c r="V121" s="1">
        <v>1</v>
      </c>
      <c r="W121" s="1">
        <v>1</v>
      </c>
      <c r="X121" s="1">
        <v>0</v>
      </c>
      <c r="Y121" s="1">
        <v>0</v>
      </c>
      <c r="Z121" s="1">
        <v>1</v>
      </c>
      <c r="AA121" s="1">
        <v>0</v>
      </c>
      <c r="AB121" s="1">
        <v>1</v>
      </c>
      <c r="AC121" s="1">
        <v>0</v>
      </c>
      <c r="AD121" s="1">
        <v>0</v>
      </c>
      <c r="AE121" s="1">
        <v>1</v>
      </c>
      <c r="AF121" s="1">
        <v>1</v>
      </c>
      <c r="AG121" s="1">
        <v>1</v>
      </c>
      <c r="AH121" s="1">
        <v>1</v>
      </c>
      <c r="AI121" s="1">
        <v>0</v>
      </c>
      <c r="AJ121" s="1">
        <v>1</v>
      </c>
      <c r="AK121" s="1">
        <v>1</v>
      </c>
      <c r="AL121" s="1">
        <v>0</v>
      </c>
      <c r="AM121" s="1">
        <v>1</v>
      </c>
      <c r="AN121" s="1">
        <v>1</v>
      </c>
      <c r="AO121" s="1">
        <v>1</v>
      </c>
      <c r="AP121" s="1">
        <v>0</v>
      </c>
      <c r="AQ121" s="1">
        <v>1</v>
      </c>
      <c r="AR121" s="1">
        <v>1</v>
      </c>
      <c r="AS121" s="1">
        <v>0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0</v>
      </c>
      <c r="AZ121" s="1">
        <v>1</v>
      </c>
      <c r="BA121" s="1">
        <v>0</v>
      </c>
      <c r="BB121" s="1">
        <v>1</v>
      </c>
      <c r="BC121" s="1">
        <f t="shared" si="5"/>
        <v>30</v>
      </c>
      <c r="BD121" s="1">
        <v>14</v>
      </c>
      <c r="BE121" s="75" t="str">
        <f t="shared" si="6"/>
        <v>Tendencia negativo</v>
      </c>
      <c r="BF121" s="75"/>
      <c r="BG121" s="75"/>
      <c r="BH121" s="75"/>
      <c r="BI121" s="75"/>
      <c r="BJ121" s="75"/>
    </row>
    <row r="122" spans="2:62" x14ac:dyDescent="0.3">
      <c r="B122" s="28" t="s">
        <v>86</v>
      </c>
      <c r="C122" s="1">
        <v>1</v>
      </c>
      <c r="D122" s="1">
        <v>0</v>
      </c>
      <c r="E122" s="1">
        <v>1</v>
      </c>
      <c r="F122" s="1">
        <v>0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</v>
      </c>
      <c r="P122" s="1">
        <v>1</v>
      </c>
      <c r="Q122" s="1">
        <v>0</v>
      </c>
      <c r="R122" s="1">
        <v>0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0</v>
      </c>
      <c r="Z122" s="1">
        <v>1</v>
      </c>
      <c r="AA122" s="1">
        <v>1</v>
      </c>
      <c r="AB122" s="1">
        <v>1</v>
      </c>
      <c r="AC122" s="1">
        <v>0</v>
      </c>
      <c r="AD122" s="1">
        <v>0</v>
      </c>
      <c r="AE122" s="1">
        <v>1</v>
      </c>
      <c r="AF122" s="1">
        <v>1</v>
      </c>
      <c r="AG122" s="1">
        <v>0</v>
      </c>
      <c r="AH122" s="1">
        <v>1</v>
      </c>
      <c r="AI122" s="1">
        <v>0</v>
      </c>
      <c r="AJ122" s="1">
        <v>0</v>
      </c>
      <c r="AK122" s="1">
        <v>1</v>
      </c>
      <c r="AL122" s="1">
        <v>1</v>
      </c>
      <c r="AM122" s="1">
        <v>0</v>
      </c>
      <c r="AN122" s="1">
        <v>1</v>
      </c>
      <c r="AO122" s="1">
        <v>1</v>
      </c>
      <c r="AP122" s="1">
        <v>0</v>
      </c>
      <c r="AQ122" s="1">
        <v>0</v>
      </c>
      <c r="AR122" s="1">
        <v>0</v>
      </c>
      <c r="AS122" s="1">
        <v>1</v>
      </c>
      <c r="AT122" s="1">
        <v>1</v>
      </c>
      <c r="AU122" s="1">
        <v>1</v>
      </c>
      <c r="AV122" s="1">
        <v>1</v>
      </c>
      <c r="AW122" s="1">
        <v>0</v>
      </c>
      <c r="AX122" s="1">
        <v>1</v>
      </c>
      <c r="AY122" s="1">
        <v>0</v>
      </c>
      <c r="AZ122" s="1">
        <v>1</v>
      </c>
      <c r="BA122" s="1">
        <v>0</v>
      </c>
      <c r="BB122" s="1">
        <v>1</v>
      </c>
      <c r="BC122" s="1">
        <f t="shared" si="5"/>
        <v>30</v>
      </c>
      <c r="BD122" s="1">
        <v>15</v>
      </c>
      <c r="BE122" s="75" t="str">
        <f t="shared" si="6"/>
        <v>Tendencia negativo</v>
      </c>
      <c r="BF122" s="75"/>
      <c r="BG122" s="75"/>
      <c r="BH122" s="75"/>
      <c r="BI122" s="75"/>
      <c r="BJ122" s="75"/>
    </row>
    <row r="123" spans="2:62" x14ac:dyDescent="0.3">
      <c r="B123" s="28" t="s">
        <v>87</v>
      </c>
      <c r="C123" s="1">
        <v>0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1</v>
      </c>
      <c r="K123" s="1">
        <v>1</v>
      </c>
      <c r="L123" s="1">
        <v>0</v>
      </c>
      <c r="M123" s="1">
        <v>1</v>
      </c>
      <c r="N123" s="1">
        <v>0</v>
      </c>
      <c r="O123" s="1">
        <v>0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0</v>
      </c>
      <c r="V123" s="1">
        <v>1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1</v>
      </c>
      <c r="AD123" s="1">
        <v>1</v>
      </c>
      <c r="AE123" s="1">
        <v>0</v>
      </c>
      <c r="AF123" s="1">
        <v>0</v>
      </c>
      <c r="AG123" s="1">
        <v>0</v>
      </c>
      <c r="AH123" s="1">
        <v>1</v>
      </c>
      <c r="AI123" s="1">
        <v>1</v>
      </c>
      <c r="AJ123" s="1">
        <v>1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1</v>
      </c>
      <c r="AY123" s="1">
        <v>0</v>
      </c>
      <c r="AZ123" s="1">
        <v>1</v>
      </c>
      <c r="BA123" s="1">
        <v>0</v>
      </c>
      <c r="BB123" s="1">
        <v>0</v>
      </c>
      <c r="BC123" s="1">
        <f t="shared" si="5"/>
        <v>19</v>
      </c>
      <c r="BD123" s="1">
        <v>14</v>
      </c>
      <c r="BE123" s="75" t="str">
        <f t="shared" si="6"/>
        <v>Tendencia positivo</v>
      </c>
      <c r="BF123" s="75"/>
      <c r="BG123" s="75"/>
      <c r="BH123" s="75"/>
      <c r="BI123" s="75"/>
      <c r="BJ123" s="75"/>
    </row>
    <row r="124" spans="2:62" x14ac:dyDescent="0.3">
      <c r="B124" s="52" t="s">
        <v>9</v>
      </c>
      <c r="C124">
        <f t="shared" ref="C124:AH124" si="7">SUM(C103:C123)</f>
        <v>13</v>
      </c>
      <c r="D124">
        <f t="shared" si="7"/>
        <v>10</v>
      </c>
      <c r="E124">
        <f t="shared" si="7"/>
        <v>13</v>
      </c>
      <c r="F124">
        <f t="shared" si="7"/>
        <v>5</v>
      </c>
      <c r="G124">
        <f t="shared" si="7"/>
        <v>17</v>
      </c>
      <c r="H124">
        <f t="shared" si="7"/>
        <v>14</v>
      </c>
      <c r="I124">
        <f t="shared" si="7"/>
        <v>3</v>
      </c>
      <c r="J124">
        <f t="shared" si="7"/>
        <v>4</v>
      </c>
      <c r="K124">
        <f t="shared" si="7"/>
        <v>6</v>
      </c>
      <c r="L124">
        <f t="shared" si="7"/>
        <v>7</v>
      </c>
      <c r="M124">
        <f t="shared" si="7"/>
        <v>10</v>
      </c>
      <c r="N124">
        <f t="shared" si="7"/>
        <v>5</v>
      </c>
      <c r="O124">
        <f t="shared" si="7"/>
        <v>5</v>
      </c>
      <c r="P124">
        <f t="shared" si="7"/>
        <v>16</v>
      </c>
      <c r="Q124">
        <f t="shared" si="7"/>
        <v>9</v>
      </c>
      <c r="R124">
        <f t="shared" si="7"/>
        <v>10</v>
      </c>
      <c r="S124">
        <f t="shared" si="7"/>
        <v>11</v>
      </c>
      <c r="T124">
        <f t="shared" si="7"/>
        <v>17</v>
      </c>
      <c r="U124">
        <f t="shared" si="7"/>
        <v>13</v>
      </c>
      <c r="V124">
        <f t="shared" si="7"/>
        <v>11</v>
      </c>
      <c r="W124">
        <f t="shared" si="7"/>
        <v>13</v>
      </c>
      <c r="X124">
        <f t="shared" si="7"/>
        <v>16</v>
      </c>
      <c r="Y124">
        <f t="shared" si="7"/>
        <v>7</v>
      </c>
      <c r="Z124">
        <f t="shared" si="7"/>
        <v>9</v>
      </c>
      <c r="AA124">
        <f t="shared" si="7"/>
        <v>6</v>
      </c>
      <c r="AB124">
        <f t="shared" si="7"/>
        <v>10</v>
      </c>
      <c r="AC124">
        <f t="shared" si="7"/>
        <v>7</v>
      </c>
      <c r="AD124">
        <f t="shared" si="7"/>
        <v>11</v>
      </c>
      <c r="AE124">
        <f t="shared" si="7"/>
        <v>16</v>
      </c>
      <c r="AF124">
        <f t="shared" si="7"/>
        <v>6</v>
      </c>
      <c r="AG124">
        <f t="shared" si="7"/>
        <v>14</v>
      </c>
      <c r="AH124">
        <f t="shared" si="7"/>
        <v>13</v>
      </c>
      <c r="AI124">
        <f t="shared" ref="AI124:BC124" si="8">SUM(AI103:AI123)</f>
        <v>6</v>
      </c>
      <c r="AJ124">
        <f t="shared" si="8"/>
        <v>8</v>
      </c>
      <c r="AK124">
        <f t="shared" si="8"/>
        <v>15</v>
      </c>
      <c r="AL124">
        <f t="shared" si="8"/>
        <v>10</v>
      </c>
      <c r="AM124">
        <f t="shared" si="8"/>
        <v>10</v>
      </c>
      <c r="AN124">
        <f t="shared" si="8"/>
        <v>14</v>
      </c>
      <c r="AO124">
        <f t="shared" si="8"/>
        <v>11</v>
      </c>
      <c r="AP124">
        <f t="shared" si="8"/>
        <v>6</v>
      </c>
      <c r="AQ124">
        <f t="shared" si="8"/>
        <v>15</v>
      </c>
      <c r="AR124">
        <f t="shared" si="8"/>
        <v>9</v>
      </c>
      <c r="AS124">
        <f t="shared" si="8"/>
        <v>12</v>
      </c>
      <c r="AT124">
        <f t="shared" si="8"/>
        <v>11</v>
      </c>
      <c r="AU124">
        <f t="shared" si="8"/>
        <v>16</v>
      </c>
      <c r="AV124">
        <f t="shared" si="8"/>
        <v>10</v>
      </c>
      <c r="AW124">
        <f t="shared" si="8"/>
        <v>13</v>
      </c>
      <c r="AX124">
        <f t="shared" si="8"/>
        <v>18</v>
      </c>
      <c r="AY124">
        <f t="shared" si="8"/>
        <v>3</v>
      </c>
      <c r="AZ124">
        <f t="shared" si="8"/>
        <v>11</v>
      </c>
      <c r="BA124">
        <f t="shared" si="8"/>
        <v>9</v>
      </c>
      <c r="BB124">
        <f t="shared" si="8"/>
        <v>6</v>
      </c>
      <c r="BC124">
        <f t="shared" si="8"/>
        <v>540</v>
      </c>
    </row>
    <row r="126" spans="2:62" x14ac:dyDescent="0.3">
      <c r="C126" s="74"/>
      <c r="D126" s="74"/>
      <c r="E126" s="74"/>
      <c r="F126" s="74"/>
      <c r="G126" s="74"/>
      <c r="H126" s="74"/>
      <c r="I126" s="74"/>
      <c r="J126" s="74"/>
      <c r="K126" s="74"/>
      <c r="U126" s="74"/>
      <c r="V126" s="74"/>
      <c r="W126" s="74"/>
      <c r="X126" s="74"/>
      <c r="Y126" s="74"/>
      <c r="Z126" s="74"/>
      <c r="AA126" s="74"/>
      <c r="AB126" s="74"/>
      <c r="AC126" s="74"/>
    </row>
    <row r="127" spans="2:62" x14ac:dyDescent="0.3">
      <c r="C127" s="74"/>
      <c r="D127" s="74"/>
      <c r="E127" s="74"/>
      <c r="F127" s="74"/>
      <c r="G127" s="74"/>
      <c r="H127" s="74"/>
      <c r="I127" s="74"/>
      <c r="J127" s="74"/>
      <c r="K127" s="74"/>
      <c r="M127" s="40"/>
      <c r="U127" s="74"/>
      <c r="V127" s="74"/>
      <c r="W127" s="74"/>
      <c r="X127" s="74"/>
      <c r="Y127" s="74"/>
      <c r="Z127" s="74"/>
      <c r="AA127" s="74"/>
      <c r="AB127" s="74"/>
      <c r="AC127" s="74"/>
      <c r="AI127" s="40"/>
    </row>
    <row r="128" spans="2:62" x14ac:dyDescent="0.3">
      <c r="C128" s="74"/>
      <c r="D128" s="74"/>
      <c r="E128" s="74"/>
      <c r="F128" s="74"/>
      <c r="G128" s="74"/>
      <c r="H128" s="74"/>
      <c r="I128" s="74"/>
      <c r="J128" s="74"/>
      <c r="K128" s="74"/>
      <c r="M128" s="40"/>
      <c r="U128" s="74"/>
      <c r="V128" s="74"/>
      <c r="W128" s="74"/>
      <c r="X128" s="74"/>
      <c r="Y128" s="74"/>
      <c r="Z128" s="74"/>
      <c r="AA128" s="74"/>
      <c r="AB128" s="74"/>
      <c r="AC128" s="74"/>
      <c r="AI128" s="40"/>
      <c r="AK128" s="71" t="s">
        <v>120</v>
      </c>
      <c r="AL128" s="72"/>
      <c r="AM128" s="1" t="s">
        <v>9</v>
      </c>
      <c r="AN128" s="1">
        <v>13</v>
      </c>
      <c r="AO128" s="1">
        <v>14</v>
      </c>
      <c r="AP128" s="1">
        <v>15</v>
      </c>
      <c r="AQ128" s="1">
        <v>16</v>
      </c>
      <c r="AR128" s="1" t="s">
        <v>9</v>
      </c>
      <c r="AS128" s="1" t="s">
        <v>54</v>
      </c>
    </row>
    <row r="129" spans="3:59" x14ac:dyDescent="0.3">
      <c r="C129" s="74"/>
      <c r="D129" s="74"/>
      <c r="E129" s="74"/>
      <c r="F129" s="74"/>
      <c r="G129" s="74"/>
      <c r="H129" s="74"/>
      <c r="I129" s="74"/>
      <c r="J129" s="74"/>
      <c r="K129" s="74"/>
      <c r="M129" s="40"/>
      <c r="U129" s="74"/>
      <c r="V129" s="74"/>
      <c r="W129" s="74"/>
      <c r="X129" s="74"/>
      <c r="Y129" s="74"/>
      <c r="Z129" s="74"/>
      <c r="AA129" s="74"/>
      <c r="AB129" s="74"/>
      <c r="AC129" s="74"/>
      <c r="AI129" s="40"/>
      <c r="AK129" s="71" t="s">
        <v>121</v>
      </c>
      <c r="AL129" s="72"/>
      <c r="AM129" s="1" t="s">
        <v>127</v>
      </c>
      <c r="AN129" s="1">
        <v>0</v>
      </c>
      <c r="AO129" s="1">
        <v>0</v>
      </c>
      <c r="AP129" s="1">
        <v>0</v>
      </c>
      <c r="AQ129" s="1">
        <v>0</v>
      </c>
      <c r="AR129" s="1">
        <f>SUM(AN129:AQ129)</f>
        <v>0</v>
      </c>
      <c r="AS129" s="6">
        <f>AR129/$AR$135</f>
        <v>0</v>
      </c>
    </row>
    <row r="130" spans="3:59" x14ac:dyDescent="0.3">
      <c r="C130" s="74"/>
      <c r="D130" s="74"/>
      <c r="E130" s="74"/>
      <c r="F130" s="74"/>
      <c r="G130" s="74"/>
      <c r="H130" s="74"/>
      <c r="I130" s="74"/>
      <c r="J130" s="74"/>
      <c r="K130" s="74"/>
      <c r="M130" s="40"/>
      <c r="U130" s="74"/>
      <c r="V130" s="74"/>
      <c r="W130" s="74"/>
      <c r="X130" s="74"/>
      <c r="Y130" s="74"/>
      <c r="Z130" s="74"/>
      <c r="AA130" s="74"/>
      <c r="AB130" s="74"/>
      <c r="AC130" s="74"/>
      <c r="AI130" s="40"/>
      <c r="AK130" s="71" t="s">
        <v>122</v>
      </c>
      <c r="AL130" s="72"/>
      <c r="AM130" s="1" t="s">
        <v>128</v>
      </c>
      <c r="AN130" s="1">
        <v>0</v>
      </c>
      <c r="AO130" s="1">
        <v>1</v>
      </c>
      <c r="AP130" s="1">
        <v>0</v>
      </c>
      <c r="AQ130" s="1">
        <v>0</v>
      </c>
      <c r="AR130" s="1">
        <f t="shared" ref="AR130:AR134" si="9">SUM(AN130:AQ130)</f>
        <v>1</v>
      </c>
      <c r="AS130" s="6">
        <f t="shared" ref="AS130:AS134" si="10">AR130/$AR$135</f>
        <v>4.7619047619047616E-2</v>
      </c>
    </row>
    <row r="131" spans="3:59" x14ac:dyDescent="0.3">
      <c r="C131" s="74"/>
      <c r="D131" s="74"/>
      <c r="E131" s="74"/>
      <c r="F131" s="74"/>
      <c r="G131" s="74"/>
      <c r="H131" s="74"/>
      <c r="I131" s="74"/>
      <c r="J131" s="74"/>
      <c r="K131" s="74"/>
      <c r="M131" s="40"/>
      <c r="U131" s="74"/>
      <c r="V131" s="74"/>
      <c r="W131" s="74"/>
      <c r="X131" s="74"/>
      <c r="Y131" s="74"/>
      <c r="Z131" s="74"/>
      <c r="AA131" s="74"/>
      <c r="AB131" s="74"/>
      <c r="AC131" s="74"/>
      <c r="AI131" s="40"/>
      <c r="AK131" s="71" t="s">
        <v>123</v>
      </c>
      <c r="AL131" s="72"/>
      <c r="AM131" s="1" t="s">
        <v>129</v>
      </c>
      <c r="AN131" s="1">
        <v>2</v>
      </c>
      <c r="AO131" s="1">
        <v>4</v>
      </c>
      <c r="AP131" s="1">
        <v>1</v>
      </c>
      <c r="AQ131" s="1">
        <v>0</v>
      </c>
      <c r="AR131" s="1">
        <f t="shared" si="9"/>
        <v>7</v>
      </c>
      <c r="AS131" s="6">
        <f t="shared" si="10"/>
        <v>0.33333333333333331</v>
      </c>
    </row>
    <row r="132" spans="3:59" x14ac:dyDescent="0.3">
      <c r="C132" s="74"/>
      <c r="D132" s="74"/>
      <c r="E132" s="74"/>
      <c r="F132" s="74"/>
      <c r="G132" s="74"/>
      <c r="H132" s="74"/>
      <c r="I132" s="74"/>
      <c r="J132" s="74"/>
      <c r="K132" s="74"/>
      <c r="M132" s="40"/>
      <c r="U132" s="74"/>
      <c r="V132" s="74"/>
      <c r="W132" s="74"/>
      <c r="X132" s="74"/>
      <c r="Y132" s="74"/>
      <c r="Z132" s="74"/>
      <c r="AA132" s="74"/>
      <c r="AB132" s="74"/>
      <c r="AC132" s="74"/>
      <c r="AI132" s="40"/>
      <c r="AK132" s="71" t="s">
        <v>124</v>
      </c>
      <c r="AL132" s="72"/>
      <c r="AM132" s="1" t="s">
        <v>130</v>
      </c>
      <c r="AN132" s="1">
        <v>1</v>
      </c>
      <c r="AO132" s="1">
        <v>9</v>
      </c>
      <c r="AP132" s="1">
        <v>1</v>
      </c>
      <c r="AQ132" s="1">
        <v>1</v>
      </c>
      <c r="AR132" s="1">
        <f t="shared" si="9"/>
        <v>12</v>
      </c>
      <c r="AS132" s="6">
        <f t="shared" si="10"/>
        <v>0.5714285714285714</v>
      </c>
    </row>
    <row r="133" spans="3:59" x14ac:dyDescent="0.3">
      <c r="C133" s="74"/>
      <c r="D133" s="74"/>
      <c r="E133" s="74"/>
      <c r="F133" s="74"/>
      <c r="G133" s="74"/>
      <c r="H133" s="74"/>
      <c r="I133" s="74"/>
      <c r="J133" s="74"/>
      <c r="K133" s="74"/>
      <c r="M133" s="40"/>
      <c r="U133" s="74"/>
      <c r="V133" s="74"/>
      <c r="W133" s="74"/>
      <c r="X133" s="74"/>
      <c r="Y133" s="74"/>
      <c r="Z133" s="74"/>
      <c r="AA133" s="74"/>
      <c r="AB133" s="74"/>
      <c r="AC133" s="74"/>
      <c r="AI133" s="40"/>
      <c r="AK133" s="71" t="s">
        <v>125</v>
      </c>
      <c r="AL133" s="72"/>
      <c r="AM133" s="67" t="s">
        <v>131</v>
      </c>
      <c r="AN133" s="1">
        <v>0</v>
      </c>
      <c r="AO133" s="1">
        <v>1</v>
      </c>
      <c r="AP133" s="1">
        <v>0</v>
      </c>
      <c r="AQ133" s="1">
        <v>0</v>
      </c>
      <c r="AR133" s="1">
        <f t="shared" si="9"/>
        <v>1</v>
      </c>
      <c r="AS133" s="6">
        <f t="shared" si="10"/>
        <v>4.7619047619047616E-2</v>
      </c>
    </row>
    <row r="134" spans="3:59" x14ac:dyDescent="0.3">
      <c r="M134" s="41"/>
      <c r="AI134" s="41"/>
      <c r="AK134" s="71" t="s">
        <v>126</v>
      </c>
      <c r="AL134" s="72"/>
      <c r="AM134" s="1" t="s">
        <v>132</v>
      </c>
      <c r="AN134" s="1">
        <v>0</v>
      </c>
      <c r="AO134" s="1">
        <v>0</v>
      </c>
      <c r="AP134" s="1">
        <v>0</v>
      </c>
      <c r="AQ134" s="1">
        <v>0</v>
      </c>
      <c r="AR134" s="1">
        <f t="shared" si="9"/>
        <v>0</v>
      </c>
      <c r="AS134" s="6">
        <f t="shared" si="10"/>
        <v>0</v>
      </c>
    </row>
    <row r="135" spans="3:59" x14ac:dyDescent="0.3">
      <c r="AD135" s="40"/>
      <c r="AE135" s="40"/>
      <c r="AF135" s="40"/>
      <c r="AG135" s="40"/>
      <c r="AI135" s="41"/>
      <c r="AN135" s="1">
        <f>SUM(AN129:AN134)</f>
        <v>3</v>
      </c>
      <c r="AO135" s="1">
        <f t="shared" ref="AO135:AQ135" si="11">SUM(AO129:AO134)</f>
        <v>15</v>
      </c>
      <c r="AP135" s="1">
        <f t="shared" si="11"/>
        <v>2</v>
      </c>
      <c r="AQ135" s="1">
        <f t="shared" si="11"/>
        <v>1</v>
      </c>
      <c r="AR135" s="70">
        <f>SUM(AR129:AR134)</f>
        <v>21</v>
      </c>
      <c r="AS135" s="7">
        <f>SUM(AS129:AS134)</f>
        <v>1</v>
      </c>
      <c r="BB135" s="71" t="s">
        <v>120</v>
      </c>
      <c r="BC135" s="72"/>
      <c r="BD135" s="1" t="s">
        <v>9</v>
      </c>
      <c r="BE135" s="68" t="s">
        <v>133</v>
      </c>
      <c r="BF135" s="1" t="s">
        <v>53</v>
      </c>
      <c r="BG135" s="1" t="s">
        <v>54</v>
      </c>
    </row>
    <row r="136" spans="3:59" x14ac:dyDescent="0.3">
      <c r="AN136" s="6">
        <f>AN135/$AR$135</f>
        <v>0.14285714285714285</v>
      </c>
      <c r="AO136" s="6">
        <f t="shared" ref="AO136:AQ136" si="12">AO135/$AR$135</f>
        <v>0.7142857142857143</v>
      </c>
      <c r="AP136" s="6">
        <f t="shared" si="12"/>
        <v>9.5238095238095233E-2</v>
      </c>
      <c r="AQ136" s="6">
        <f t="shared" si="12"/>
        <v>4.7619047619047616E-2</v>
      </c>
      <c r="BB136" s="71" t="s">
        <v>121</v>
      </c>
      <c r="BC136" s="72"/>
      <c r="BD136" s="1" t="s">
        <v>127</v>
      </c>
      <c r="BE136" s="69" t="s">
        <v>134</v>
      </c>
      <c r="BF136" s="1">
        <f>COUNTIF(BE103:BJ123,"Muy negativo")</f>
        <v>0</v>
      </c>
      <c r="BG136" s="6">
        <f>BF136/$BF$142</f>
        <v>0</v>
      </c>
    </row>
    <row r="137" spans="3:59" x14ac:dyDescent="0.3">
      <c r="BB137" s="71" t="s">
        <v>122</v>
      </c>
      <c r="BC137" s="72"/>
      <c r="BD137" s="1" t="s">
        <v>128</v>
      </c>
      <c r="BE137" s="69" t="s">
        <v>135</v>
      </c>
      <c r="BF137" s="1">
        <f>COUNTIF(BE103:BJ123,"Negativo")</f>
        <v>1</v>
      </c>
      <c r="BG137" s="6">
        <f t="shared" ref="BG137:BG141" si="13">BF137/$BF$142</f>
        <v>4.7619047619047616E-2</v>
      </c>
    </row>
    <row r="138" spans="3:59" x14ac:dyDescent="0.3">
      <c r="BB138" s="71" t="s">
        <v>123</v>
      </c>
      <c r="BC138" s="72"/>
      <c r="BD138" s="1" t="s">
        <v>129</v>
      </c>
      <c r="BE138" s="69" t="s">
        <v>136</v>
      </c>
      <c r="BF138" s="1">
        <f>COUNTIF(BE103:BJ123,"Tendencia negativo")</f>
        <v>7</v>
      </c>
      <c r="BG138" s="6">
        <f t="shared" si="13"/>
        <v>0.33333333333333331</v>
      </c>
    </row>
    <row r="139" spans="3:59" x14ac:dyDescent="0.3">
      <c r="AL139" s="1" t="s">
        <v>3</v>
      </c>
      <c r="AM139" s="71" t="s">
        <v>140</v>
      </c>
      <c r="AN139" s="73"/>
      <c r="AO139" s="72"/>
      <c r="BB139" s="71" t="s">
        <v>124</v>
      </c>
      <c r="BC139" s="72"/>
      <c r="BD139" s="1" t="s">
        <v>130</v>
      </c>
      <c r="BE139" s="69" t="s">
        <v>137</v>
      </c>
      <c r="BF139" s="1">
        <f>COUNTIF(BE103:BJ123,"Tendencia positivo")</f>
        <v>12</v>
      </c>
      <c r="BG139" s="6">
        <f t="shared" si="13"/>
        <v>0.5714285714285714</v>
      </c>
    </row>
    <row r="140" spans="3:59" x14ac:dyDescent="0.3">
      <c r="AL140" s="1">
        <v>13</v>
      </c>
      <c r="AM140" s="71" t="s">
        <v>123</v>
      </c>
      <c r="AN140" s="73"/>
      <c r="AO140" s="72"/>
      <c r="BB140" s="71" t="s">
        <v>125</v>
      </c>
      <c r="BC140" s="72"/>
      <c r="BD140" s="67" t="s">
        <v>131</v>
      </c>
      <c r="BE140" s="69" t="s">
        <v>138</v>
      </c>
      <c r="BF140" s="1">
        <f>COUNTIF(BE103:BJ123,"Positivo")</f>
        <v>1</v>
      </c>
      <c r="BG140" s="6">
        <f t="shared" si="13"/>
        <v>4.7619047619047616E-2</v>
      </c>
    </row>
    <row r="141" spans="3:59" x14ac:dyDescent="0.3">
      <c r="AL141" s="1">
        <v>14</v>
      </c>
      <c r="AM141" s="71" t="s">
        <v>124</v>
      </c>
      <c r="AN141" s="73"/>
      <c r="AO141" s="72"/>
      <c r="BB141" s="71" t="s">
        <v>126</v>
      </c>
      <c r="BC141" s="72"/>
      <c r="BD141" s="1" t="s">
        <v>132</v>
      </c>
      <c r="BE141" s="69" t="s">
        <v>139</v>
      </c>
      <c r="BF141" s="1">
        <f>COUNTIF(BE103:BJ123,"Muy positivo")</f>
        <v>0</v>
      </c>
      <c r="BG141" s="6">
        <f t="shared" si="13"/>
        <v>0</v>
      </c>
    </row>
    <row r="142" spans="3:59" x14ac:dyDescent="0.3">
      <c r="AL142" s="1">
        <v>15</v>
      </c>
      <c r="AM142" s="71" t="s">
        <v>141</v>
      </c>
      <c r="AN142" s="73"/>
      <c r="AO142" s="72"/>
      <c r="BF142" s="1">
        <f>SUM(BF136:BF141)</f>
        <v>21</v>
      </c>
      <c r="BG142" s="7">
        <f>SUM(BG136:BG141)</f>
        <v>1</v>
      </c>
    </row>
    <row r="143" spans="3:59" x14ac:dyDescent="0.3">
      <c r="AL143" s="1">
        <v>16</v>
      </c>
      <c r="AM143" s="71" t="s">
        <v>124</v>
      </c>
      <c r="AN143" s="73"/>
      <c r="AO143" s="72"/>
    </row>
  </sheetData>
  <mergeCells count="57">
    <mergeCell ref="C133:K133"/>
    <mergeCell ref="U133:AC133"/>
    <mergeCell ref="AK133:AL133"/>
    <mergeCell ref="AK134:AL134"/>
    <mergeCell ref="C130:K130"/>
    <mergeCell ref="U130:AC130"/>
    <mergeCell ref="C131:K131"/>
    <mergeCell ref="U131:AC131"/>
    <mergeCell ref="C132:K132"/>
    <mergeCell ref="U132:AC132"/>
    <mergeCell ref="C127:K127"/>
    <mergeCell ref="U127:AC127"/>
    <mergeCell ref="C128:K128"/>
    <mergeCell ref="U128:AC128"/>
    <mergeCell ref="C129:K129"/>
    <mergeCell ref="U129:AC129"/>
    <mergeCell ref="C126:K126"/>
    <mergeCell ref="U126:AC126"/>
    <mergeCell ref="BE114:BJ114"/>
    <mergeCell ref="BE115:BJ115"/>
    <mergeCell ref="BE116:BJ116"/>
    <mergeCell ref="BE117:BJ117"/>
    <mergeCell ref="BE118:BJ118"/>
    <mergeCell ref="BE119:BJ119"/>
    <mergeCell ref="BE120:BJ120"/>
    <mergeCell ref="BE121:BJ121"/>
    <mergeCell ref="BE122:BJ122"/>
    <mergeCell ref="BE123:BJ123"/>
    <mergeCell ref="BE113:BJ113"/>
    <mergeCell ref="BE102:BJ102"/>
    <mergeCell ref="BE103:BJ103"/>
    <mergeCell ref="BE104:BJ104"/>
    <mergeCell ref="BE105:BJ105"/>
    <mergeCell ref="BE106:BJ106"/>
    <mergeCell ref="BE107:BJ107"/>
    <mergeCell ref="BE108:BJ108"/>
    <mergeCell ref="BE109:BJ109"/>
    <mergeCell ref="BE110:BJ110"/>
    <mergeCell ref="BE111:BJ111"/>
    <mergeCell ref="BE112:BJ112"/>
    <mergeCell ref="BB140:BC140"/>
    <mergeCell ref="BB141:BC141"/>
    <mergeCell ref="BB135:BC135"/>
    <mergeCell ref="BB136:BC136"/>
    <mergeCell ref="BB137:BC137"/>
    <mergeCell ref="BB138:BC138"/>
    <mergeCell ref="BB139:BC139"/>
    <mergeCell ref="AK128:AL128"/>
    <mergeCell ref="AK129:AL129"/>
    <mergeCell ref="AK130:AL130"/>
    <mergeCell ref="AK131:AL131"/>
    <mergeCell ref="AK132:AL132"/>
    <mergeCell ref="AM139:AO139"/>
    <mergeCell ref="AM140:AO140"/>
    <mergeCell ref="AM141:AO141"/>
    <mergeCell ref="AM142:AO142"/>
    <mergeCell ref="AM143:AO14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CE90-1386-4DF2-BC75-CB98EB49A246}">
  <dimension ref="A1:L81"/>
  <sheetViews>
    <sheetView topLeftCell="A48" workbookViewId="0">
      <selection activeCell="O81" sqref="O81"/>
    </sheetView>
  </sheetViews>
  <sheetFormatPr defaultColWidth="9.109375" defaultRowHeight="14.4" x14ac:dyDescent="0.3"/>
  <cols>
    <col min="1" max="1" width="14.44140625" customWidth="1"/>
    <col min="6" max="6" width="9.88671875" customWidth="1"/>
    <col min="8" max="8" width="9.5546875" bestFit="1" customWidth="1"/>
    <col min="10" max="10" width="12.109375" customWidth="1"/>
  </cols>
  <sheetData>
    <row r="1" spans="1:6" x14ac:dyDescent="0.3">
      <c r="A1" t="s">
        <v>33</v>
      </c>
    </row>
    <row r="2" spans="1:6" x14ac:dyDescent="0.3">
      <c r="A2" s="18" t="s">
        <v>51</v>
      </c>
      <c r="B2" s="18" t="s">
        <v>46</v>
      </c>
      <c r="C2" s="18" t="s">
        <v>47</v>
      </c>
      <c r="D2" s="18" t="s">
        <v>48</v>
      </c>
      <c r="E2" s="18" t="s">
        <v>49</v>
      </c>
      <c r="F2" s="1" t="s">
        <v>50</v>
      </c>
    </row>
    <row r="3" spans="1:6" x14ac:dyDescent="0.3">
      <c r="A3" s="19">
        <v>1</v>
      </c>
      <c r="B3" s="1" t="str">
        <f>'3A'!D3</f>
        <v>S</v>
      </c>
      <c r="C3" s="1" t="str">
        <f>'3B'!D3</f>
        <v>S</v>
      </c>
      <c r="D3" s="1" t="str">
        <f>'3C'!D3</f>
        <v>S</v>
      </c>
      <c r="E3" s="1" t="str">
        <f>SJO!D3</f>
        <v>S</v>
      </c>
      <c r="F3" s="1" t="s">
        <v>113</v>
      </c>
    </row>
    <row r="4" spans="1:6" x14ac:dyDescent="0.3">
      <c r="A4" s="19">
        <v>2</v>
      </c>
      <c r="B4" s="1" t="str">
        <f>'3A'!D4</f>
        <v>S</v>
      </c>
      <c r="C4" s="1" t="str">
        <f>'3B'!D4</f>
        <v>S</v>
      </c>
      <c r="D4" s="1" t="str">
        <f>'3C'!D4</f>
        <v>S</v>
      </c>
      <c r="E4" s="1" t="str">
        <f>SJO!D4</f>
        <v>S</v>
      </c>
      <c r="F4" s="1" t="s">
        <v>113</v>
      </c>
    </row>
    <row r="5" spans="1:6" x14ac:dyDescent="0.3">
      <c r="A5" s="19">
        <v>3</v>
      </c>
      <c r="B5" s="1" t="str">
        <f>'3A'!D5</f>
        <v>S</v>
      </c>
      <c r="C5" s="1" t="str">
        <f>'3B'!D5</f>
        <v>S</v>
      </c>
      <c r="D5" s="1" t="str">
        <f>'3C'!D5</f>
        <v>S</v>
      </c>
      <c r="E5" s="1" t="str">
        <f>SJO!D5</f>
        <v>S</v>
      </c>
      <c r="F5" s="1" t="s">
        <v>113</v>
      </c>
    </row>
    <row r="6" spans="1:6" x14ac:dyDescent="0.3">
      <c r="A6" s="19">
        <v>4</v>
      </c>
      <c r="B6" s="1" t="str">
        <f>'3A'!D6</f>
        <v>S</v>
      </c>
      <c r="C6" s="1" t="str">
        <f>'3B'!D6</f>
        <v>S</v>
      </c>
      <c r="D6" s="1" t="str">
        <f>'3C'!D6</f>
        <v>S</v>
      </c>
      <c r="E6" s="1" t="str">
        <f>SJO!D6</f>
        <v>S</v>
      </c>
      <c r="F6" s="1" t="s">
        <v>113</v>
      </c>
    </row>
    <row r="7" spans="1:6" x14ac:dyDescent="0.3">
      <c r="A7" s="19">
        <v>5</v>
      </c>
      <c r="B7" s="1" t="str">
        <f>'3A'!D7</f>
        <v>S</v>
      </c>
      <c r="C7" s="1" t="str">
        <f>'3B'!D7</f>
        <v>S</v>
      </c>
      <c r="D7" s="1" t="str">
        <f>'3C'!D7</f>
        <v>S</v>
      </c>
      <c r="E7" s="1" t="str">
        <f>SJO!D7</f>
        <v>S</v>
      </c>
      <c r="F7" s="1" t="s">
        <v>113</v>
      </c>
    </row>
    <row r="8" spans="1:6" x14ac:dyDescent="0.3">
      <c r="A8" s="19">
        <v>6</v>
      </c>
      <c r="B8" s="1" t="str">
        <f>'3A'!D8</f>
        <v>S</v>
      </c>
      <c r="C8" s="1" t="str">
        <f>'3B'!D8</f>
        <v>S</v>
      </c>
      <c r="D8" s="1" t="str">
        <f>'3C'!D8</f>
        <v>S</v>
      </c>
      <c r="E8" s="1" t="str">
        <f>SJO!D8</f>
        <v>S</v>
      </c>
      <c r="F8" s="1" t="s">
        <v>113</v>
      </c>
    </row>
    <row r="9" spans="1:6" x14ac:dyDescent="0.3">
      <c r="A9" s="19">
        <v>7</v>
      </c>
      <c r="B9" s="1" t="str">
        <f>'3A'!D9</f>
        <v>N</v>
      </c>
      <c r="C9" s="1" t="str">
        <f>'3B'!D9</f>
        <v>N</v>
      </c>
      <c r="D9" s="1" t="str">
        <f>'3C'!D9</f>
        <v>N</v>
      </c>
      <c r="E9" s="1" t="str">
        <f>SJO!D9</f>
        <v>N</v>
      </c>
      <c r="F9" s="1" t="s">
        <v>114</v>
      </c>
    </row>
    <row r="10" spans="1:6" x14ac:dyDescent="0.3">
      <c r="A10" s="19">
        <v>8</v>
      </c>
      <c r="B10" s="1" t="str">
        <f>'3A'!D10</f>
        <v>N</v>
      </c>
      <c r="C10" s="1" t="str">
        <f>'3B'!D10</f>
        <v>N</v>
      </c>
      <c r="D10" s="1" t="str">
        <f>'3C'!D10</f>
        <v>N</v>
      </c>
      <c r="E10" s="1" t="str">
        <f>SJO!D10</f>
        <v>N</v>
      </c>
      <c r="F10" s="1" t="s">
        <v>114</v>
      </c>
    </row>
    <row r="11" spans="1:6" x14ac:dyDescent="0.3">
      <c r="A11" s="19">
        <v>9</v>
      </c>
      <c r="B11" s="1" t="str">
        <f>'3A'!D11</f>
        <v>S</v>
      </c>
      <c r="C11" s="1" t="str">
        <f>'3B'!D11</f>
        <v>S</v>
      </c>
      <c r="D11" s="1" t="str">
        <f>'3C'!D11</f>
        <v>S</v>
      </c>
      <c r="E11" s="1" t="str">
        <f>SJO!D11</f>
        <v>S</v>
      </c>
      <c r="F11" s="1" t="s">
        <v>113</v>
      </c>
    </row>
    <row r="12" spans="1:6" x14ac:dyDescent="0.3">
      <c r="A12" s="19">
        <v>10</v>
      </c>
      <c r="B12" s="1" t="str">
        <f>'3A'!D12</f>
        <v>N</v>
      </c>
      <c r="C12" s="1" t="str">
        <f>'3B'!D12</f>
        <v>N</v>
      </c>
      <c r="D12" s="1" t="str">
        <f>'3C'!D12</f>
        <v>N</v>
      </c>
      <c r="E12" s="1" t="str">
        <f>SJO!D12</f>
        <v>N</v>
      </c>
      <c r="F12" s="1" t="s">
        <v>114</v>
      </c>
    </row>
    <row r="13" spans="1:6" x14ac:dyDescent="0.3">
      <c r="A13" s="19">
        <v>11</v>
      </c>
      <c r="B13" s="1" t="str">
        <f>'3A'!D13</f>
        <v>S</v>
      </c>
      <c r="C13" s="1" t="str">
        <f>'3B'!D13</f>
        <v>S</v>
      </c>
      <c r="D13" s="1" t="str">
        <f>'3C'!D13</f>
        <v>S</v>
      </c>
      <c r="E13" s="1" t="str">
        <f>SJO!D13</f>
        <v>S</v>
      </c>
      <c r="F13" s="1" t="s">
        <v>113</v>
      </c>
    </row>
    <row r="14" spans="1:6" x14ac:dyDescent="0.3">
      <c r="A14" s="19">
        <v>12</v>
      </c>
      <c r="B14" s="1" t="str">
        <f>'3A'!D14</f>
        <v>N</v>
      </c>
      <c r="C14" s="1" t="str">
        <f>'3B'!D14</f>
        <v>N</v>
      </c>
      <c r="D14" s="1" t="str">
        <f>'3C'!D14</f>
        <v>N</v>
      </c>
      <c r="E14" s="1" t="str">
        <f>SJO!D14</f>
        <v>N</v>
      </c>
      <c r="F14" s="1" t="s">
        <v>114</v>
      </c>
    </row>
    <row r="15" spans="1:6" x14ac:dyDescent="0.3">
      <c r="A15" s="19">
        <v>13</v>
      </c>
      <c r="B15" s="1" t="str">
        <f>'3A'!D15</f>
        <v>N</v>
      </c>
      <c r="C15" s="1" t="str">
        <f>'3B'!D15</f>
        <v>N</v>
      </c>
      <c r="D15" s="1" t="str">
        <f>'3C'!D15</f>
        <v>N</v>
      </c>
      <c r="E15" s="1" t="str">
        <f>SJO!D15</f>
        <v>N</v>
      </c>
      <c r="F15" s="1" t="s">
        <v>114</v>
      </c>
    </row>
    <row r="16" spans="1:6" x14ac:dyDescent="0.3">
      <c r="A16" s="19">
        <v>14</v>
      </c>
      <c r="B16" s="1" t="str">
        <f>'3A'!D16</f>
        <v>S</v>
      </c>
      <c r="C16" s="1" t="str">
        <f>'3B'!D16</f>
        <v>S</v>
      </c>
      <c r="D16" s="1" t="str">
        <f>'3C'!D16</f>
        <v>S</v>
      </c>
      <c r="E16" s="1" t="str">
        <f>SJO!D16</f>
        <v>S</v>
      </c>
      <c r="F16" s="1" t="s">
        <v>113</v>
      </c>
    </row>
    <row r="17" spans="1:6" x14ac:dyDescent="0.3">
      <c r="A17" s="19">
        <v>15</v>
      </c>
      <c r="B17" s="1" t="str">
        <f>'3A'!D17</f>
        <v>N</v>
      </c>
      <c r="C17" s="1" t="str">
        <f>'3B'!D17</f>
        <v>N</v>
      </c>
      <c r="D17" s="1" t="str">
        <f>'3C'!D17</f>
        <v>N</v>
      </c>
      <c r="E17" s="1" t="str">
        <f>SJO!D17</f>
        <v>N</v>
      </c>
      <c r="F17" s="1" t="s">
        <v>114</v>
      </c>
    </row>
    <row r="18" spans="1:6" x14ac:dyDescent="0.3">
      <c r="A18" s="19">
        <v>16</v>
      </c>
      <c r="B18" s="1" t="str">
        <f>'3A'!D18</f>
        <v>N</v>
      </c>
      <c r="C18" s="1" t="str">
        <f>'3B'!D18</f>
        <v>N</v>
      </c>
      <c r="D18" s="1" t="str">
        <f>'3C'!D18</f>
        <v>N</v>
      </c>
      <c r="E18" s="1" t="str">
        <f>SJO!D18</f>
        <v>N</v>
      </c>
      <c r="F18" s="1" t="s">
        <v>114</v>
      </c>
    </row>
    <row r="19" spans="1:6" x14ac:dyDescent="0.3">
      <c r="A19" s="19">
        <v>17</v>
      </c>
      <c r="B19" s="1" t="str">
        <f>'3A'!D19</f>
        <v>N</v>
      </c>
      <c r="C19" s="1" t="str">
        <f>'3B'!D19</f>
        <v>N</v>
      </c>
      <c r="D19" s="1" t="str">
        <f>'3C'!D19</f>
        <v>N</v>
      </c>
      <c r="E19" s="1" t="str">
        <f>SJO!D19</f>
        <v>N</v>
      </c>
      <c r="F19" s="1" t="s">
        <v>114</v>
      </c>
    </row>
    <row r="20" spans="1:6" x14ac:dyDescent="0.3">
      <c r="A20" s="19">
        <v>18</v>
      </c>
      <c r="B20" s="1" t="str">
        <f>'3A'!D20</f>
        <v>N</v>
      </c>
      <c r="C20" s="1" t="str">
        <f>'3B'!D20</f>
        <v>N</v>
      </c>
      <c r="D20" s="1" t="str">
        <f>'3C'!D20</f>
        <v>N</v>
      </c>
      <c r="E20" s="1" t="str">
        <f>SJO!D20</f>
        <v>N</v>
      </c>
      <c r="F20" s="1" t="s">
        <v>114</v>
      </c>
    </row>
    <row r="21" spans="1:6" x14ac:dyDescent="0.3">
      <c r="A21" s="19">
        <v>19</v>
      </c>
      <c r="B21" s="1" t="str">
        <f>'3A'!D21</f>
        <v>N</v>
      </c>
      <c r="C21" s="1" t="str">
        <f>'3B'!D21</f>
        <v>N</v>
      </c>
      <c r="D21" s="1" t="str">
        <f>'3C'!D21</f>
        <v>N</v>
      </c>
      <c r="E21" s="1" t="str">
        <f>SJO!D21</f>
        <v>N</v>
      </c>
      <c r="F21" s="1" t="s">
        <v>114</v>
      </c>
    </row>
    <row r="22" spans="1:6" x14ac:dyDescent="0.3">
      <c r="A22" s="19">
        <v>20</v>
      </c>
      <c r="B22" s="1" t="str">
        <f>'3A'!D22</f>
        <v>N</v>
      </c>
      <c r="C22" s="1" t="str">
        <f>'3B'!D22</f>
        <v>N</v>
      </c>
      <c r="D22" s="1" t="str">
        <f>'3C'!D22</f>
        <v>N</v>
      </c>
      <c r="E22" s="1" t="str">
        <f>SJO!D22</f>
        <v>N</v>
      </c>
      <c r="F22" s="1" t="s">
        <v>114</v>
      </c>
    </row>
    <row r="23" spans="1:6" x14ac:dyDescent="0.3">
      <c r="A23" s="19">
        <v>21</v>
      </c>
      <c r="B23" s="1" t="str">
        <f>'3A'!D23</f>
        <v>N</v>
      </c>
      <c r="C23" s="1" t="str">
        <f>'3B'!D23</f>
        <v>N</v>
      </c>
      <c r="D23" s="1" t="str">
        <f>'3C'!D23</f>
        <v>N</v>
      </c>
      <c r="E23" s="1" t="str">
        <f>SJO!D23</f>
        <v>N</v>
      </c>
      <c r="F23" s="1" t="s">
        <v>114</v>
      </c>
    </row>
    <row r="24" spans="1:6" x14ac:dyDescent="0.3">
      <c r="A24" s="19">
        <v>22</v>
      </c>
      <c r="B24" s="1" t="str">
        <f>'3A'!D24</f>
        <v>S</v>
      </c>
      <c r="C24" s="1" t="str">
        <f>'3B'!D24</f>
        <v>S</v>
      </c>
      <c r="D24" s="1" t="str">
        <f>'3C'!D24</f>
        <v>S</v>
      </c>
      <c r="E24" s="1" t="str">
        <f>SJO!D24</f>
        <v>S</v>
      </c>
      <c r="F24" s="1" t="s">
        <v>113</v>
      </c>
    </row>
    <row r="25" spans="1:6" x14ac:dyDescent="0.3">
      <c r="A25" s="19">
        <v>23</v>
      </c>
      <c r="B25" s="1" t="str">
        <f>'3A'!D25</f>
        <v>S</v>
      </c>
      <c r="C25" s="1" t="str">
        <f>'3B'!D25</f>
        <v>S</v>
      </c>
      <c r="D25" s="1" t="str">
        <f>'3C'!D25</f>
        <v>S</v>
      </c>
      <c r="E25" s="1" t="str">
        <f>SJO!D25</f>
        <v>S</v>
      </c>
      <c r="F25" s="1" t="s">
        <v>113</v>
      </c>
    </row>
    <row r="26" spans="1:6" x14ac:dyDescent="0.3">
      <c r="A26" s="19">
        <v>24</v>
      </c>
      <c r="B26" s="1" t="str">
        <f>'3A'!D26</f>
        <v>N</v>
      </c>
      <c r="C26" s="1" t="str">
        <f>'3B'!D26</f>
        <v>N</v>
      </c>
      <c r="D26" s="1" t="str">
        <f>'3C'!D26</f>
        <v>N</v>
      </c>
      <c r="E26" s="1" t="str">
        <f>SJO!D26</f>
        <v>N</v>
      </c>
      <c r="F26" s="1" t="s">
        <v>114</v>
      </c>
    </row>
    <row r="27" spans="1:6" x14ac:dyDescent="0.3">
      <c r="A27" s="19">
        <v>25</v>
      </c>
      <c r="B27" s="1" t="str">
        <f>'3A'!D27</f>
        <v>N</v>
      </c>
      <c r="C27" s="1" t="str">
        <f>'3B'!D27</f>
        <v>N</v>
      </c>
      <c r="D27" s="1" t="str">
        <f>'3C'!D27</f>
        <v>N</v>
      </c>
      <c r="E27" s="1" t="str">
        <f>SJO!D27</f>
        <v>N</v>
      </c>
      <c r="F27" s="1" t="s">
        <v>114</v>
      </c>
    </row>
    <row r="28" spans="1:6" x14ac:dyDescent="0.3">
      <c r="A28" s="19">
        <v>26</v>
      </c>
      <c r="B28" s="1" t="str">
        <f>'3A'!D28</f>
        <v>N</v>
      </c>
      <c r="C28" s="1" t="str">
        <f>'3B'!D28</f>
        <v>N</v>
      </c>
      <c r="D28" s="1" t="str">
        <f>'3C'!D28</f>
        <v>N</v>
      </c>
      <c r="E28" s="1" t="str">
        <f>SJO!D28</f>
        <v>N</v>
      </c>
      <c r="F28" s="1" t="s">
        <v>114</v>
      </c>
    </row>
    <row r="29" spans="1:6" x14ac:dyDescent="0.3">
      <c r="A29" s="19">
        <v>27</v>
      </c>
      <c r="B29" s="1" t="str">
        <f>'3A'!D29</f>
        <v>N</v>
      </c>
      <c r="C29" s="1" t="str">
        <f>'3B'!D29</f>
        <v>N</v>
      </c>
      <c r="D29" s="1" t="str">
        <f>'3C'!D29</f>
        <v>N</v>
      </c>
      <c r="E29" s="1" t="str">
        <f>SJO!D29</f>
        <v>N</v>
      </c>
      <c r="F29" s="1" t="s">
        <v>114</v>
      </c>
    </row>
    <row r="30" spans="1:6" x14ac:dyDescent="0.3">
      <c r="A30" s="19">
        <v>28</v>
      </c>
      <c r="B30" s="1" t="str">
        <f>'3A'!D30</f>
        <v>N</v>
      </c>
      <c r="C30" s="1" t="str">
        <f>'3B'!D30</f>
        <v>N</v>
      </c>
      <c r="D30" s="1" t="str">
        <f>'3C'!D30</f>
        <v>N</v>
      </c>
      <c r="E30" s="1" t="str">
        <f>SJO!D30</f>
        <v>N</v>
      </c>
      <c r="F30" s="1" t="s">
        <v>114</v>
      </c>
    </row>
    <row r="31" spans="1:6" x14ac:dyDescent="0.3">
      <c r="A31" s="19">
        <v>29</v>
      </c>
      <c r="B31" s="1" t="str">
        <f>'3A'!D31</f>
        <v>N</v>
      </c>
      <c r="C31" s="1" t="str">
        <f>'3B'!D31</f>
        <v>N</v>
      </c>
      <c r="D31" s="1" t="str">
        <f>'3C'!D31</f>
        <v>N</v>
      </c>
      <c r="E31" s="1" t="str">
        <f>SJO!D31</f>
        <v>N</v>
      </c>
      <c r="F31" s="1" t="s">
        <v>114</v>
      </c>
    </row>
    <row r="32" spans="1:6" x14ac:dyDescent="0.3">
      <c r="A32" s="19">
        <v>30</v>
      </c>
      <c r="B32" s="1" t="str">
        <f>'3A'!D32</f>
        <v>N</v>
      </c>
      <c r="C32" s="1" t="str">
        <f>'3B'!D32</f>
        <v>N</v>
      </c>
      <c r="D32" s="1" t="str">
        <f>'3C'!D32</f>
        <v>N</v>
      </c>
      <c r="E32" s="1" t="str">
        <f>SJO!D32</f>
        <v>N</v>
      </c>
      <c r="F32" s="1" t="s">
        <v>114</v>
      </c>
    </row>
    <row r="33" spans="1:6" x14ac:dyDescent="0.3">
      <c r="A33" s="19">
        <v>31</v>
      </c>
      <c r="B33" s="1" t="str">
        <f>'3A'!D33</f>
        <v>S</v>
      </c>
      <c r="C33" s="1" t="str">
        <f>'3B'!D33</f>
        <v>S</v>
      </c>
      <c r="D33" s="1" t="str">
        <f>'3C'!D33</f>
        <v>S</v>
      </c>
      <c r="E33" s="1" t="str">
        <f>SJO!D33</f>
        <v>S</v>
      </c>
      <c r="F33" s="1" t="s">
        <v>113</v>
      </c>
    </row>
    <row r="34" spans="1:6" x14ac:dyDescent="0.3">
      <c r="A34" s="19">
        <v>32</v>
      </c>
      <c r="B34" s="1" t="str">
        <f>'3A'!D34</f>
        <v>N</v>
      </c>
      <c r="C34" s="1" t="str">
        <f>'3B'!D34</f>
        <v>N</v>
      </c>
      <c r="D34" s="1" t="str">
        <f>'3C'!D34</f>
        <v>N</v>
      </c>
      <c r="E34" s="1" t="str">
        <f>SJO!D34</f>
        <v>N</v>
      </c>
      <c r="F34" s="1" t="s">
        <v>114</v>
      </c>
    </row>
    <row r="35" spans="1:6" x14ac:dyDescent="0.3">
      <c r="A35" s="19">
        <v>33</v>
      </c>
      <c r="B35" s="1" t="str">
        <f>'3A'!D35</f>
        <v>N</v>
      </c>
      <c r="C35" s="1" t="str">
        <f>'3B'!D35</f>
        <v>N</v>
      </c>
      <c r="D35" s="1" t="str">
        <f>'3C'!D35</f>
        <v>N</v>
      </c>
      <c r="E35" s="1" t="str">
        <f>SJO!D35</f>
        <v>N</v>
      </c>
      <c r="F35" s="1" t="s">
        <v>114</v>
      </c>
    </row>
    <row r="36" spans="1:6" x14ac:dyDescent="0.3">
      <c r="A36" s="19">
        <v>34</v>
      </c>
      <c r="B36" s="1" t="str">
        <f>'3A'!D36</f>
        <v>N</v>
      </c>
      <c r="C36" s="1" t="str">
        <f>'3B'!D36</f>
        <v>N</v>
      </c>
      <c r="D36" s="1" t="str">
        <f>'3C'!D36</f>
        <v>N</v>
      </c>
      <c r="E36" s="1" t="str">
        <f>SJO!D36</f>
        <v>N</v>
      </c>
      <c r="F36" s="1" t="s">
        <v>114</v>
      </c>
    </row>
    <row r="37" spans="1:6" x14ac:dyDescent="0.3">
      <c r="A37" s="19">
        <v>35</v>
      </c>
      <c r="B37" s="1" t="str">
        <f>'3A'!D37</f>
        <v>S</v>
      </c>
      <c r="C37" s="1" t="str">
        <f>'3B'!D37</f>
        <v>S</v>
      </c>
      <c r="D37" s="1" t="str">
        <f>'3C'!D37</f>
        <v>S</v>
      </c>
      <c r="E37" s="1" t="str">
        <f>SJO!D37</f>
        <v>S</v>
      </c>
      <c r="F37" s="1" t="s">
        <v>113</v>
      </c>
    </row>
    <row r="38" spans="1:6" x14ac:dyDescent="0.3">
      <c r="A38" s="19">
        <v>36</v>
      </c>
      <c r="B38" s="1" t="str">
        <f>'3A'!D38</f>
        <v>S</v>
      </c>
      <c r="C38" s="1" t="str">
        <f>'3B'!D38</f>
        <v>S</v>
      </c>
      <c r="D38" s="1" t="str">
        <f>'3C'!D38</f>
        <v>S</v>
      </c>
      <c r="E38" s="1" t="str">
        <f>SJO!D38</f>
        <v>S</v>
      </c>
      <c r="F38" s="1" t="s">
        <v>113</v>
      </c>
    </row>
    <row r="39" spans="1:6" x14ac:dyDescent="0.3">
      <c r="A39" s="19">
        <v>37</v>
      </c>
      <c r="B39" s="1" t="str">
        <f>'3A'!D39</f>
        <v>S</v>
      </c>
      <c r="C39" s="1" t="str">
        <f>'3B'!D39</f>
        <v>S</v>
      </c>
      <c r="D39" s="1" t="str">
        <f>'3C'!D39</f>
        <v>S</v>
      </c>
      <c r="E39" s="1" t="str">
        <f>SJO!D39</f>
        <v>S</v>
      </c>
      <c r="F39" s="1" t="s">
        <v>113</v>
      </c>
    </row>
    <row r="40" spans="1:6" x14ac:dyDescent="0.3">
      <c r="A40" s="19">
        <v>38</v>
      </c>
      <c r="B40" s="1" t="str">
        <f>'3A'!D40</f>
        <v>N</v>
      </c>
      <c r="C40" s="1" t="str">
        <f>'3B'!D40</f>
        <v>N</v>
      </c>
      <c r="D40" s="1" t="str">
        <f>'3C'!D40</f>
        <v>N</v>
      </c>
      <c r="E40" s="1" t="str">
        <f>SJO!D40</f>
        <v>N</v>
      </c>
      <c r="F40" s="1" t="s">
        <v>114</v>
      </c>
    </row>
    <row r="41" spans="1:6" x14ac:dyDescent="0.3">
      <c r="A41" s="19">
        <v>39</v>
      </c>
      <c r="B41" s="1" t="str">
        <f>'3A'!D41</f>
        <v>N</v>
      </c>
      <c r="C41" s="1" t="str">
        <f>'3B'!D41</f>
        <v>N</v>
      </c>
      <c r="D41" s="1" t="str">
        <f>'3C'!D41</f>
        <v>N</v>
      </c>
      <c r="E41" s="1" t="str">
        <f>SJO!D41</f>
        <v>N</v>
      </c>
      <c r="F41" s="1" t="s">
        <v>114</v>
      </c>
    </row>
    <row r="42" spans="1:6" x14ac:dyDescent="0.3">
      <c r="A42" s="19">
        <v>40</v>
      </c>
      <c r="B42" s="1" t="str">
        <f>'3A'!D42</f>
        <v>N</v>
      </c>
      <c r="C42" s="1" t="str">
        <f>'3B'!D42</f>
        <v>N</v>
      </c>
      <c r="D42" s="1" t="str">
        <f>'3C'!D42</f>
        <v>N</v>
      </c>
      <c r="E42" s="1" t="str">
        <f>SJO!D42</f>
        <v>N</v>
      </c>
      <c r="F42" s="1" t="s">
        <v>114</v>
      </c>
    </row>
    <row r="43" spans="1:6" x14ac:dyDescent="0.3">
      <c r="A43" s="19">
        <v>41</v>
      </c>
      <c r="B43" s="1" t="str">
        <f>'3A'!D43</f>
        <v>N</v>
      </c>
      <c r="C43" s="1" t="str">
        <f>'3B'!D43</f>
        <v>N</v>
      </c>
      <c r="D43" s="1" t="str">
        <f>'3C'!D43</f>
        <v>N</v>
      </c>
      <c r="E43" s="1" t="str">
        <f>SJO!D43</f>
        <v>N</v>
      </c>
      <c r="F43" s="1" t="s">
        <v>114</v>
      </c>
    </row>
    <row r="44" spans="1:6" x14ac:dyDescent="0.3">
      <c r="A44" s="19">
        <v>42</v>
      </c>
      <c r="B44" s="1" t="str">
        <f>'3A'!D44</f>
        <v>N</v>
      </c>
      <c r="C44" s="1" t="str">
        <f>'3B'!D44</f>
        <v>N</v>
      </c>
      <c r="D44" s="1" t="str">
        <f>'3C'!D44</f>
        <v>N</v>
      </c>
      <c r="E44" s="1" t="str">
        <f>SJO!D44</f>
        <v>N</v>
      </c>
      <c r="F44" s="1" t="s">
        <v>114</v>
      </c>
    </row>
    <row r="45" spans="1:6" x14ac:dyDescent="0.3">
      <c r="A45" s="19">
        <v>43</v>
      </c>
      <c r="B45" s="1" t="str">
        <f>'3A'!D45</f>
        <v>N</v>
      </c>
      <c r="C45" s="1" t="str">
        <f>'3B'!D45</f>
        <v>N</v>
      </c>
      <c r="D45" s="1" t="str">
        <f>'3C'!D45</f>
        <v>N</v>
      </c>
      <c r="E45" s="1" t="str">
        <f>SJO!D45</f>
        <v>N</v>
      </c>
      <c r="F45" s="1" t="s">
        <v>114</v>
      </c>
    </row>
    <row r="46" spans="1:6" x14ac:dyDescent="0.3">
      <c r="A46" s="19">
        <v>44</v>
      </c>
      <c r="B46" s="1" t="str">
        <f>'3A'!D46</f>
        <v>N</v>
      </c>
      <c r="C46" s="1" t="str">
        <f>'3B'!D46</f>
        <v>N</v>
      </c>
      <c r="D46" s="1" t="str">
        <f>'3C'!D46</f>
        <v>N</v>
      </c>
      <c r="E46" s="1" t="str">
        <f>SJO!D46</f>
        <v>N</v>
      </c>
      <c r="F46" s="1" t="s">
        <v>114</v>
      </c>
    </row>
    <row r="47" spans="1:6" x14ac:dyDescent="0.3">
      <c r="A47" s="19">
        <v>45</v>
      </c>
      <c r="B47" s="1" t="str">
        <f>'3A'!D47</f>
        <v>N</v>
      </c>
      <c r="C47" s="1" t="str">
        <f>'3B'!D47</f>
        <v>N</v>
      </c>
      <c r="D47" s="1" t="str">
        <f>'3C'!D47</f>
        <v>N</v>
      </c>
      <c r="E47" s="1" t="str">
        <f>SJO!D47</f>
        <v>N</v>
      </c>
      <c r="F47" s="1" t="s">
        <v>114</v>
      </c>
    </row>
    <row r="48" spans="1:6" x14ac:dyDescent="0.3">
      <c r="A48" s="19">
        <v>46</v>
      </c>
      <c r="B48" s="1" t="str">
        <f>'3A'!D48</f>
        <v>N</v>
      </c>
      <c r="C48" s="1" t="str">
        <f>'3B'!D48</f>
        <v>N</v>
      </c>
      <c r="D48" s="1" t="str">
        <f>'3C'!D48</f>
        <v>N</v>
      </c>
      <c r="E48" s="1" t="str">
        <f>SJO!D48</f>
        <v>N</v>
      </c>
      <c r="F48" s="1" t="s">
        <v>114</v>
      </c>
    </row>
    <row r="49" spans="1:12" x14ac:dyDescent="0.3">
      <c r="A49" s="19">
        <v>47</v>
      </c>
      <c r="B49" s="1" t="str">
        <f>'3A'!D49</f>
        <v>N</v>
      </c>
      <c r="C49" s="1" t="str">
        <f>'3B'!D49</f>
        <v>N</v>
      </c>
      <c r="D49" s="1" t="str">
        <f>'3C'!D49</f>
        <v>N</v>
      </c>
      <c r="E49" s="1" t="str">
        <f>SJO!D49</f>
        <v>N</v>
      </c>
      <c r="F49" s="1" t="s">
        <v>114</v>
      </c>
    </row>
    <row r="50" spans="1:12" x14ac:dyDescent="0.3">
      <c r="A50" s="19">
        <v>48</v>
      </c>
      <c r="B50" s="1" t="str">
        <f>'3A'!D50</f>
        <v>S</v>
      </c>
      <c r="C50" s="1" t="str">
        <f>'3B'!D50</f>
        <v>S</v>
      </c>
      <c r="D50" s="1" t="str">
        <f>'3C'!D50</f>
        <v>S</v>
      </c>
      <c r="E50" s="1" t="str">
        <f>SJO!D50</f>
        <v>S</v>
      </c>
      <c r="F50" s="1" t="s">
        <v>113</v>
      </c>
    </row>
    <row r="51" spans="1:12" x14ac:dyDescent="0.3">
      <c r="A51" s="19">
        <v>49</v>
      </c>
      <c r="B51" s="1" t="str">
        <f>'3A'!D51</f>
        <v>N</v>
      </c>
      <c r="C51" s="1" t="str">
        <f>'3B'!D51</f>
        <v>N</v>
      </c>
      <c r="D51" s="1" t="str">
        <f>'3C'!D51</f>
        <v>N</v>
      </c>
      <c r="E51" s="1" t="str">
        <f>SJO!D51</f>
        <v>N</v>
      </c>
      <c r="F51" s="1" t="s">
        <v>114</v>
      </c>
    </row>
    <row r="52" spans="1:12" x14ac:dyDescent="0.3">
      <c r="A52" s="19">
        <v>50</v>
      </c>
      <c r="B52" s="1" t="str">
        <f>'3A'!D52</f>
        <v>N</v>
      </c>
      <c r="C52" s="1" t="str">
        <f>'3B'!D52</f>
        <v>N</v>
      </c>
      <c r="D52" s="1" t="str">
        <f>'3C'!D52</f>
        <v>N</v>
      </c>
      <c r="E52" s="1" t="str">
        <f>SJO!D52</f>
        <v>N</v>
      </c>
      <c r="F52" s="1" t="s">
        <v>114</v>
      </c>
    </row>
    <row r="53" spans="1:12" x14ac:dyDescent="0.3">
      <c r="A53" s="19">
        <v>51</v>
      </c>
      <c r="B53" s="1" t="str">
        <f>'3A'!D53</f>
        <v>N</v>
      </c>
      <c r="C53" s="1" t="str">
        <f>'3B'!D53</f>
        <v>N</v>
      </c>
      <c r="D53" s="1" t="str">
        <f>'3C'!D53</f>
        <v>N</v>
      </c>
      <c r="E53" s="1" t="str">
        <f>SJO!D53</f>
        <v>N</v>
      </c>
      <c r="F53" s="1" t="s">
        <v>114</v>
      </c>
    </row>
    <row r="54" spans="1:12" x14ac:dyDescent="0.3">
      <c r="A54" s="19">
        <v>52</v>
      </c>
      <c r="B54" s="1" t="str">
        <f>'3A'!D54</f>
        <v>N</v>
      </c>
      <c r="C54" s="1" t="str">
        <f>'3B'!D54</f>
        <v>N</v>
      </c>
      <c r="D54" s="1" t="str">
        <f>'3C'!D54</f>
        <v>N</v>
      </c>
      <c r="E54" s="1" t="str">
        <f>SJO!D54</f>
        <v>N</v>
      </c>
      <c r="F54" s="1" t="s">
        <v>114</v>
      </c>
    </row>
    <row r="57" spans="1:12" x14ac:dyDescent="0.3">
      <c r="A57" s="1" t="s">
        <v>52</v>
      </c>
      <c r="B57" s="1" t="s">
        <v>53</v>
      </c>
      <c r="C57" s="1" t="s">
        <v>54</v>
      </c>
    </row>
    <row r="58" spans="1:12" x14ac:dyDescent="0.3">
      <c r="A58" s="1" t="s">
        <v>111</v>
      </c>
      <c r="B58" s="1">
        <f>COUNTIF(F3:F54, "S")</f>
        <v>16</v>
      </c>
      <c r="C58" s="6">
        <f>B58/$B$60</f>
        <v>0.30769230769230771</v>
      </c>
      <c r="L58" s="45"/>
    </row>
    <row r="59" spans="1:12" x14ac:dyDescent="0.3">
      <c r="A59" s="1" t="s">
        <v>112</v>
      </c>
      <c r="B59" s="1">
        <f>COUNTIF(F3:F54, "N")</f>
        <v>36</v>
      </c>
      <c r="C59" s="6">
        <f>B59/$B$60</f>
        <v>0.69230769230769229</v>
      </c>
      <c r="L59" s="41"/>
    </row>
    <row r="60" spans="1:12" x14ac:dyDescent="0.3">
      <c r="A60" s="1" t="s">
        <v>9</v>
      </c>
      <c r="B60" s="1">
        <f>SUM(B58:$B$59)</f>
        <v>52</v>
      </c>
      <c r="C60" s="7">
        <f>SUM(C58:C59)</f>
        <v>1</v>
      </c>
    </row>
    <row r="71" spans="2:8" x14ac:dyDescent="0.3">
      <c r="B71" t="s">
        <v>115</v>
      </c>
      <c r="G71" s="64">
        <f>1/52</f>
        <v>1.9230769230769232E-2</v>
      </c>
    </row>
    <row r="72" spans="2:8" x14ac:dyDescent="0.3">
      <c r="B72" t="s">
        <v>116</v>
      </c>
      <c r="G72" s="63">
        <f>26/52</f>
        <v>0.5</v>
      </c>
    </row>
    <row r="73" spans="2:8" x14ac:dyDescent="0.3">
      <c r="B73" t="s">
        <v>117</v>
      </c>
      <c r="H73" s="64">
        <f>51/52</f>
        <v>0.98076923076923073</v>
      </c>
    </row>
    <row r="76" spans="2:8" x14ac:dyDescent="0.3">
      <c r="B76" t="s">
        <v>118</v>
      </c>
    </row>
    <row r="78" spans="2:8" x14ac:dyDescent="0.3">
      <c r="B78" s="1"/>
      <c r="C78" s="1" t="s">
        <v>119</v>
      </c>
    </row>
    <row r="79" spans="2:8" x14ac:dyDescent="0.3">
      <c r="B79" s="1" t="s">
        <v>111</v>
      </c>
      <c r="C79" s="60">
        <f>(1/2)</f>
        <v>0.5</v>
      </c>
    </row>
    <row r="80" spans="2:8" x14ac:dyDescent="0.3">
      <c r="B80" s="1" t="s">
        <v>112</v>
      </c>
      <c r="C80" s="60">
        <f>1/2</f>
        <v>0.5</v>
      </c>
    </row>
    <row r="81" spans="2:3" x14ac:dyDescent="0.3">
      <c r="B81" s="1" t="s">
        <v>9</v>
      </c>
      <c r="C81" s="8">
        <f>SUM(C79:C80)</f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C59CC-8445-4A37-823C-E7F62D38E481}">
  <dimension ref="A1:P34"/>
  <sheetViews>
    <sheetView topLeftCell="A17" workbookViewId="0">
      <selection activeCell="G19" sqref="G14:O19"/>
    </sheetView>
  </sheetViews>
  <sheetFormatPr defaultColWidth="9.109375" defaultRowHeight="14.4" x14ac:dyDescent="0.3"/>
  <cols>
    <col min="1" max="1" width="16.44140625" customWidth="1"/>
    <col min="2" max="2" width="12.5546875" customWidth="1"/>
    <col min="3" max="3" width="13.6640625" bestFit="1" customWidth="1"/>
    <col min="4" max="4" width="12.44140625" customWidth="1"/>
    <col min="5" max="5" width="10.33203125" customWidth="1"/>
    <col min="6" max="6" width="34.44140625" customWidth="1"/>
    <col min="8" max="8" width="14" customWidth="1"/>
    <col min="10" max="10" width="13.33203125" customWidth="1"/>
    <col min="12" max="12" width="13.6640625" customWidth="1"/>
    <col min="13" max="13" width="8.88671875" customWidth="1"/>
    <col min="14" max="14" width="9.5546875" bestFit="1" customWidth="1"/>
    <col min="15" max="15" width="13.33203125" customWidth="1"/>
  </cols>
  <sheetData>
    <row r="1" spans="1:16" x14ac:dyDescent="0.3">
      <c r="A1" s="1" t="s">
        <v>33</v>
      </c>
      <c r="B1" s="24"/>
    </row>
    <row r="2" spans="1:16" x14ac:dyDescent="0.3">
      <c r="A2" s="25" t="s">
        <v>55</v>
      </c>
      <c r="B2" s="25" t="s">
        <v>43</v>
      </c>
      <c r="C2" s="25" t="s">
        <v>42</v>
      </c>
      <c r="D2" s="25" t="s">
        <v>40</v>
      </c>
      <c r="E2" s="25" t="s">
        <v>41</v>
      </c>
      <c r="F2" s="89" t="s">
        <v>98</v>
      </c>
      <c r="G2" s="90"/>
      <c r="H2" s="90"/>
      <c r="I2" s="90"/>
      <c r="J2" s="91"/>
    </row>
    <row r="3" spans="1:16" x14ac:dyDescent="0.3">
      <c r="A3" s="19" t="s">
        <v>56</v>
      </c>
      <c r="B3" s="32">
        <f>'3A'!B70</f>
        <v>248</v>
      </c>
      <c r="C3" s="32">
        <f>B3</f>
        <v>248</v>
      </c>
      <c r="D3" s="33">
        <f t="shared" ref="D3:D10" si="0">B3/$B$11</f>
        <v>9.0875778673506782E-2</v>
      </c>
      <c r="E3" s="34">
        <f>D3</f>
        <v>9.0875778673506782E-2</v>
      </c>
      <c r="F3" s="80" t="s">
        <v>125</v>
      </c>
      <c r="G3" s="81"/>
      <c r="H3" s="81"/>
      <c r="I3" s="81"/>
      <c r="J3" s="82"/>
      <c r="L3" s="71" t="s">
        <v>120</v>
      </c>
      <c r="M3" s="72"/>
      <c r="N3" s="1" t="s">
        <v>9</v>
      </c>
      <c r="O3" s="1" t="s">
        <v>133</v>
      </c>
      <c r="P3" s="1" t="s">
        <v>144</v>
      </c>
    </row>
    <row r="4" spans="1:16" x14ac:dyDescent="0.3">
      <c r="A4" s="19" t="s">
        <v>56</v>
      </c>
      <c r="B4" s="32">
        <f>'3A'!B71</f>
        <v>473</v>
      </c>
      <c r="C4" s="32">
        <f>B4+C3</f>
        <v>721</v>
      </c>
      <c r="D4" s="33">
        <f t="shared" si="0"/>
        <v>0.17332356174422867</v>
      </c>
      <c r="E4" s="34">
        <f>E3+$D$4</f>
        <v>0.26419934041773546</v>
      </c>
      <c r="F4" s="86" t="s">
        <v>122</v>
      </c>
      <c r="G4" s="87"/>
      <c r="H4" s="87"/>
      <c r="I4" s="87"/>
      <c r="J4" s="88"/>
      <c r="L4" s="71" t="s">
        <v>121</v>
      </c>
      <c r="M4" s="72"/>
      <c r="N4" s="1" t="s">
        <v>127</v>
      </c>
      <c r="O4" s="65" t="s">
        <v>134</v>
      </c>
      <c r="P4" s="1" t="s">
        <v>145</v>
      </c>
    </row>
    <row r="5" spans="1:16" x14ac:dyDescent="0.3">
      <c r="A5" s="19" t="s">
        <v>57</v>
      </c>
      <c r="B5" s="35">
        <f>'3B'!B70</f>
        <v>262</v>
      </c>
      <c r="C5" s="32">
        <f>B5+C4</f>
        <v>983</v>
      </c>
      <c r="D5" s="36">
        <f t="shared" si="0"/>
        <v>9.6005862953462806E-2</v>
      </c>
      <c r="E5" s="34">
        <f>E4+$D$5</f>
        <v>0.36020520337119827</v>
      </c>
      <c r="F5" s="83" t="s">
        <v>125</v>
      </c>
      <c r="G5" s="84"/>
      <c r="H5" s="84"/>
      <c r="I5" s="84"/>
      <c r="J5" s="85"/>
      <c r="L5" s="71" t="s">
        <v>122</v>
      </c>
      <c r="M5" s="72"/>
      <c r="N5" s="1" t="s">
        <v>128</v>
      </c>
      <c r="O5" s="65" t="s">
        <v>135</v>
      </c>
      <c r="P5" s="1" t="s">
        <v>146</v>
      </c>
    </row>
    <row r="6" spans="1:16" x14ac:dyDescent="0.3">
      <c r="A6" s="19" t="s">
        <v>57</v>
      </c>
      <c r="B6" s="35">
        <f>'3B'!B71</f>
        <v>502</v>
      </c>
      <c r="C6" s="32">
        <f t="shared" ref="C6:C10" si="1">B6+C5</f>
        <v>1485</v>
      </c>
      <c r="D6" s="36">
        <f t="shared" si="0"/>
        <v>0.18395016489556615</v>
      </c>
      <c r="E6" s="34">
        <f>E5+D6</f>
        <v>0.54415536826676436</v>
      </c>
      <c r="F6" s="101" t="s">
        <v>122</v>
      </c>
      <c r="G6" s="102"/>
      <c r="H6" s="102"/>
      <c r="I6" s="102"/>
      <c r="J6" s="103"/>
      <c r="L6" s="71" t="s">
        <v>123</v>
      </c>
      <c r="M6" s="72"/>
      <c r="N6" s="1" t="s">
        <v>129</v>
      </c>
      <c r="O6" s="65" t="s">
        <v>136</v>
      </c>
      <c r="P6" s="1" t="s">
        <v>147</v>
      </c>
    </row>
    <row r="7" spans="1:16" x14ac:dyDescent="0.3">
      <c r="A7" s="19" t="s">
        <v>58</v>
      </c>
      <c r="B7" s="30">
        <f>'3C'!B70</f>
        <v>247</v>
      </c>
      <c r="C7" s="32">
        <f t="shared" si="1"/>
        <v>1732</v>
      </c>
      <c r="D7" s="37">
        <f t="shared" si="0"/>
        <v>9.0509344082081347E-2</v>
      </c>
      <c r="E7" s="34">
        <f t="shared" ref="E7:E10" si="2">E6+D7</f>
        <v>0.63466471234884569</v>
      </c>
      <c r="F7" s="92" t="s">
        <v>126</v>
      </c>
      <c r="G7" s="93"/>
      <c r="H7" s="93"/>
      <c r="I7" s="93"/>
      <c r="J7" s="94"/>
      <c r="L7" s="71" t="s">
        <v>124</v>
      </c>
      <c r="M7" s="72"/>
      <c r="N7" s="1" t="s">
        <v>130</v>
      </c>
      <c r="O7" s="65" t="s">
        <v>137</v>
      </c>
      <c r="P7" s="1" t="s">
        <v>148</v>
      </c>
    </row>
    <row r="8" spans="1:16" x14ac:dyDescent="0.3">
      <c r="A8" s="19" t="s">
        <v>58</v>
      </c>
      <c r="B8" s="30">
        <f>'3C'!B71</f>
        <v>457</v>
      </c>
      <c r="C8" s="32">
        <f t="shared" si="1"/>
        <v>2189</v>
      </c>
      <c r="D8" s="37">
        <f t="shared" si="0"/>
        <v>0.16746060828142176</v>
      </c>
      <c r="E8" s="34">
        <f t="shared" si="2"/>
        <v>0.80212532063026742</v>
      </c>
      <c r="F8" s="98" t="s">
        <v>123</v>
      </c>
      <c r="G8" s="99"/>
      <c r="H8" s="99"/>
      <c r="I8" s="99"/>
      <c r="J8" s="100"/>
      <c r="L8" s="71" t="s">
        <v>125</v>
      </c>
      <c r="M8" s="72"/>
      <c r="N8" s="67" t="s">
        <v>131</v>
      </c>
      <c r="O8" s="65" t="s">
        <v>138</v>
      </c>
      <c r="P8" s="1" t="s">
        <v>149</v>
      </c>
    </row>
    <row r="9" spans="1:16" x14ac:dyDescent="0.3">
      <c r="A9" s="19" t="s">
        <v>59</v>
      </c>
      <c r="B9" s="38">
        <f>SJO!B70</f>
        <v>194</v>
      </c>
      <c r="C9" s="32">
        <f t="shared" si="1"/>
        <v>2383</v>
      </c>
      <c r="D9" s="39">
        <f t="shared" si="0"/>
        <v>7.108831073653353E-2</v>
      </c>
      <c r="E9" s="34">
        <f t="shared" si="2"/>
        <v>0.87321363136680097</v>
      </c>
      <c r="F9" s="95" t="s">
        <v>126</v>
      </c>
      <c r="G9" s="96"/>
      <c r="H9" s="96"/>
      <c r="I9" s="96"/>
      <c r="J9" s="97"/>
      <c r="L9" s="71" t="s">
        <v>126</v>
      </c>
      <c r="M9" s="72"/>
      <c r="N9" s="1" t="s">
        <v>132</v>
      </c>
      <c r="O9" s="65" t="s">
        <v>139</v>
      </c>
      <c r="P9" s="1" t="s">
        <v>150</v>
      </c>
    </row>
    <row r="10" spans="1:16" x14ac:dyDescent="0.3">
      <c r="A10" s="19" t="s">
        <v>59</v>
      </c>
      <c r="B10" s="38">
        <f>SJO!B71</f>
        <v>346</v>
      </c>
      <c r="C10" s="32">
        <f t="shared" si="1"/>
        <v>2729</v>
      </c>
      <c r="D10" s="39">
        <f t="shared" si="0"/>
        <v>0.12678636863319898</v>
      </c>
      <c r="E10" s="34">
        <f t="shared" si="2"/>
        <v>1</v>
      </c>
      <c r="F10" s="95" t="s">
        <v>124</v>
      </c>
      <c r="G10" s="96"/>
      <c r="H10" s="96"/>
      <c r="I10" s="96"/>
      <c r="J10" s="97"/>
    </row>
    <row r="11" spans="1:16" x14ac:dyDescent="0.3">
      <c r="A11" s="19" t="s">
        <v>9</v>
      </c>
      <c r="B11" s="1">
        <f>SUM(B3:B10)</f>
        <v>2729</v>
      </c>
      <c r="C11" s="1"/>
      <c r="D11" s="7">
        <f>SUM(D3:D10)</f>
        <v>1</v>
      </c>
      <c r="E11" s="1"/>
      <c r="F11" s="71"/>
      <c r="G11" s="73"/>
      <c r="H11" s="73"/>
      <c r="I11" s="73"/>
      <c r="J11" s="72"/>
    </row>
    <row r="12" spans="1:16" x14ac:dyDescent="0.3">
      <c r="F12" s="10" t="s">
        <v>9</v>
      </c>
      <c r="G12" s="31"/>
      <c r="H12" s="31"/>
      <c r="I12" s="31"/>
      <c r="J12" s="31"/>
      <c r="K12" s="31"/>
      <c r="L12" s="31"/>
      <c r="M12" s="31"/>
      <c r="N12" s="31"/>
      <c r="O12" s="31"/>
    </row>
    <row r="13" spans="1:16" x14ac:dyDescent="0.3">
      <c r="A13" s="26" t="s">
        <v>60</v>
      </c>
      <c r="B13" t="s">
        <v>61</v>
      </c>
      <c r="D13">
        <f>B11</f>
        <v>2729</v>
      </c>
      <c r="E13" t="s">
        <v>62</v>
      </c>
      <c r="F13" s="10">
        <f>COUNTIF(F3:J10, "Habitos de estudio")</f>
        <v>0</v>
      </c>
      <c r="G13" s="72" t="s">
        <v>120</v>
      </c>
      <c r="H13" s="75"/>
      <c r="I13" s="75"/>
      <c r="J13" s="75"/>
      <c r="K13" s="75"/>
      <c r="L13" s="75"/>
      <c r="M13" s="75"/>
      <c r="N13" s="75"/>
      <c r="O13" s="75"/>
    </row>
    <row r="14" spans="1:16" x14ac:dyDescent="0.3">
      <c r="F14" s="10">
        <f>COUNTIF(F3:J10, "muy negativo")</f>
        <v>0</v>
      </c>
      <c r="G14" s="72" t="s">
        <v>121</v>
      </c>
      <c r="H14" s="75"/>
      <c r="I14" s="75"/>
      <c r="J14" s="75"/>
      <c r="K14" s="75"/>
      <c r="L14" s="75"/>
      <c r="M14" s="75"/>
      <c r="N14" s="75"/>
      <c r="O14" s="75"/>
    </row>
    <row r="15" spans="1:16" x14ac:dyDescent="0.3">
      <c r="F15" s="10">
        <f>COUNTIF(F3:J10, "negativo")</f>
        <v>2</v>
      </c>
      <c r="G15" s="72" t="s">
        <v>122</v>
      </c>
      <c r="H15" s="75"/>
      <c r="I15" s="75"/>
      <c r="J15" s="75"/>
      <c r="K15" s="75"/>
      <c r="L15" s="75"/>
      <c r="M15" s="75"/>
      <c r="N15" s="75"/>
      <c r="O15" s="75"/>
    </row>
    <row r="16" spans="1:16" x14ac:dyDescent="0.3">
      <c r="F16" s="10">
        <f>COUNTIF(F3:J10, "Tendencia negativo")</f>
        <v>1</v>
      </c>
      <c r="G16" s="72" t="s">
        <v>123</v>
      </c>
      <c r="H16" s="75"/>
      <c r="I16" s="75"/>
      <c r="J16" s="75"/>
      <c r="K16" s="75"/>
      <c r="L16" s="75"/>
      <c r="M16" s="75"/>
      <c r="N16" s="75"/>
      <c r="O16" s="75"/>
    </row>
    <row r="17" spans="1:15" x14ac:dyDescent="0.3">
      <c r="F17" s="10">
        <f>COUNTIF(F3:J10, "Tendencia positivo")</f>
        <v>1</v>
      </c>
      <c r="G17" s="72" t="s">
        <v>124</v>
      </c>
      <c r="H17" s="75"/>
      <c r="I17" s="75"/>
      <c r="J17" s="75"/>
      <c r="K17" s="75"/>
      <c r="L17" s="75"/>
      <c r="M17" s="75"/>
      <c r="N17" s="75"/>
      <c r="O17" s="75"/>
    </row>
    <row r="18" spans="1:15" x14ac:dyDescent="0.3">
      <c r="F18" s="10">
        <f>COUNTIF(F3:J10, "Positivo")</f>
        <v>2</v>
      </c>
      <c r="G18" s="72" t="s">
        <v>125</v>
      </c>
      <c r="H18" s="75"/>
      <c r="I18" s="75"/>
      <c r="J18" s="75"/>
      <c r="K18" s="75"/>
      <c r="L18" s="75"/>
      <c r="M18" s="75"/>
      <c r="N18" s="75"/>
      <c r="O18" s="75"/>
    </row>
    <row r="19" spans="1:15" x14ac:dyDescent="0.3">
      <c r="F19" s="10">
        <f>COUNTIF(F3:J10, "Muy positivo")</f>
        <v>2</v>
      </c>
      <c r="G19" s="72" t="s">
        <v>126</v>
      </c>
      <c r="H19" s="75"/>
      <c r="I19" s="75"/>
      <c r="J19" s="75"/>
      <c r="K19" s="75"/>
      <c r="L19" s="75"/>
      <c r="M19" s="75"/>
      <c r="N19" s="75"/>
      <c r="O19" s="75"/>
    </row>
    <row r="20" spans="1:15" x14ac:dyDescent="0.3">
      <c r="F20" s="31">
        <f>SUM(F13:F19)</f>
        <v>8</v>
      </c>
    </row>
    <row r="21" spans="1:15" x14ac:dyDescent="0.3">
      <c r="F21" t="s">
        <v>151</v>
      </c>
    </row>
    <row r="23" spans="1:15" x14ac:dyDescent="0.3">
      <c r="A23" s="1" t="s">
        <v>64</v>
      </c>
      <c r="B23" s="1" t="s">
        <v>63</v>
      </c>
      <c r="C23" s="1" t="s">
        <v>65</v>
      </c>
      <c r="D23" s="1" t="s">
        <v>70</v>
      </c>
      <c r="E23" s="1" t="s">
        <v>69</v>
      </c>
    </row>
    <row r="24" spans="1:15" x14ac:dyDescent="0.3">
      <c r="A24" s="1" t="s">
        <v>56</v>
      </c>
      <c r="B24" s="27">
        <f>'3A'!I69</f>
        <v>13</v>
      </c>
      <c r="C24" s="27">
        <f>'3A'!I70</f>
        <v>59.422610156833457</v>
      </c>
      <c r="D24" s="27">
        <f>'3A'!I71</f>
        <v>7.7086062395762216</v>
      </c>
      <c r="E24" s="1">
        <f>'3A'!$I$72</f>
        <v>1.4835219624987201</v>
      </c>
      <c r="M24" s="46"/>
      <c r="N24" s="46"/>
      <c r="O24" s="46"/>
    </row>
    <row r="25" spans="1:15" x14ac:dyDescent="0.3">
      <c r="A25" s="1" t="s">
        <v>57</v>
      </c>
      <c r="B25" s="27">
        <f>'3B'!I69</f>
        <v>15</v>
      </c>
      <c r="C25" s="27">
        <f>'3B'!I70</f>
        <v>66.830470500373423</v>
      </c>
      <c r="D25" s="27">
        <f>'3B'!I71</f>
        <v>8.1749905504760942</v>
      </c>
      <c r="E25" s="1">
        <f>'3B'!I72</f>
        <v>1.5732776649800067</v>
      </c>
      <c r="M25" s="46"/>
      <c r="N25" s="46"/>
      <c r="O25" s="46"/>
    </row>
    <row r="26" spans="1:15" x14ac:dyDescent="0.3">
      <c r="A26" s="1" t="s">
        <v>58</v>
      </c>
      <c r="B26" s="27">
        <f>'3C'!I69</f>
        <v>14</v>
      </c>
      <c r="C26" s="27">
        <f>'3C'!I70</f>
        <v>57.499626587005224</v>
      </c>
      <c r="D26" s="27">
        <f>'3C'!I71</f>
        <v>7.582850821887849</v>
      </c>
      <c r="E26" s="1">
        <f>'3C'!I72</f>
        <v>1.5165701643775698</v>
      </c>
      <c r="M26" s="46"/>
      <c r="N26" s="46"/>
      <c r="O26" s="46"/>
    </row>
    <row r="27" spans="1:15" x14ac:dyDescent="0.3">
      <c r="A27" s="1" t="s">
        <v>59</v>
      </c>
      <c r="B27" s="27">
        <f>SJO!I69</f>
        <v>10</v>
      </c>
      <c r="C27" s="27">
        <f>SJO!I70</f>
        <v>34.991784914115009</v>
      </c>
      <c r="D27" s="27">
        <f>SJO!I71</f>
        <v>5.9153854408749229</v>
      </c>
      <c r="E27" s="1">
        <f>SJO!I72</f>
        <v>1.2908429308404314</v>
      </c>
      <c r="M27" s="46"/>
      <c r="N27" s="46"/>
      <c r="O27" s="46"/>
    </row>
    <row r="30" spans="1:15" x14ac:dyDescent="0.3">
      <c r="A30" s="1" t="s">
        <v>66</v>
      </c>
      <c r="B30" s="1"/>
    </row>
    <row r="31" spans="1:15" x14ac:dyDescent="0.3">
      <c r="A31" s="1" t="s">
        <v>67</v>
      </c>
      <c r="B31" s="27">
        <f>SUM(B24:B27)/4</f>
        <v>13</v>
      </c>
      <c r="M31" s="46"/>
    </row>
    <row r="32" spans="1:15" x14ac:dyDescent="0.3">
      <c r="A32" s="1" t="s">
        <v>44</v>
      </c>
      <c r="B32" s="1">
        <f>SUM(C24:C27)/4</f>
        <v>54.68612303958178</v>
      </c>
    </row>
    <row r="33" spans="1:2" x14ac:dyDescent="0.3">
      <c r="A33" s="1" t="s">
        <v>70</v>
      </c>
      <c r="B33" s="1">
        <f>SUM(D24:D27)/4</f>
        <v>7.3454582632037724</v>
      </c>
    </row>
    <row r="34" spans="1:2" x14ac:dyDescent="0.3">
      <c r="A34" s="1" t="s">
        <v>69</v>
      </c>
      <c r="B34" s="1">
        <f>SUM(E24:E27)/4</f>
        <v>1.4660531806741819</v>
      </c>
    </row>
  </sheetData>
  <mergeCells count="24">
    <mergeCell ref="G19:O19"/>
    <mergeCell ref="G14:O14"/>
    <mergeCell ref="G15:O15"/>
    <mergeCell ref="G16:O16"/>
    <mergeCell ref="G17:O17"/>
    <mergeCell ref="G18:O18"/>
    <mergeCell ref="F2:J2"/>
    <mergeCell ref="G13:O13"/>
    <mergeCell ref="F7:J7"/>
    <mergeCell ref="F9:J9"/>
    <mergeCell ref="F10:J10"/>
    <mergeCell ref="F8:J8"/>
    <mergeCell ref="F6:J6"/>
    <mergeCell ref="F11:J11"/>
    <mergeCell ref="L7:M7"/>
    <mergeCell ref="L8:M8"/>
    <mergeCell ref="L9:M9"/>
    <mergeCell ref="F5:J5"/>
    <mergeCell ref="F4:J4"/>
    <mergeCell ref="F3:J3"/>
    <mergeCell ref="L3:M3"/>
    <mergeCell ref="L4:M4"/>
    <mergeCell ref="L5:M5"/>
    <mergeCell ref="L6:M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C328-7EF9-44BD-B58E-D9A49B0C88A7}">
  <dimension ref="A3:H20"/>
  <sheetViews>
    <sheetView workbookViewId="0">
      <selection activeCell="B12" sqref="B12"/>
    </sheetView>
  </sheetViews>
  <sheetFormatPr defaultColWidth="9.109375" defaultRowHeight="14.4" x14ac:dyDescent="0.3"/>
  <cols>
    <col min="2" max="2" width="12" customWidth="1"/>
  </cols>
  <sheetData>
    <row r="3" spans="1:8" x14ac:dyDescent="0.3">
      <c r="A3" s="71" t="s">
        <v>120</v>
      </c>
      <c r="B3" s="72"/>
      <c r="C3" s="1" t="s">
        <v>9</v>
      </c>
      <c r="D3" s="1" t="s">
        <v>133</v>
      </c>
    </row>
    <row r="4" spans="1:8" x14ac:dyDescent="0.3">
      <c r="A4" s="71" t="s">
        <v>121</v>
      </c>
      <c r="B4" s="72"/>
      <c r="C4" s="1" t="s">
        <v>127</v>
      </c>
      <c r="D4" s="65" t="s">
        <v>134</v>
      </c>
    </row>
    <row r="5" spans="1:8" x14ac:dyDescent="0.3">
      <c r="A5" s="71" t="s">
        <v>122</v>
      </c>
      <c r="B5" s="72"/>
      <c r="C5" s="1" t="s">
        <v>128</v>
      </c>
      <c r="D5" s="65" t="s">
        <v>135</v>
      </c>
    </row>
    <row r="6" spans="1:8" x14ac:dyDescent="0.3">
      <c r="A6" s="71" t="s">
        <v>123</v>
      </c>
      <c r="B6" s="72"/>
      <c r="C6" s="1" t="s">
        <v>129</v>
      </c>
      <c r="D6" s="65" t="s">
        <v>136</v>
      </c>
    </row>
    <row r="7" spans="1:8" x14ac:dyDescent="0.3">
      <c r="A7" s="71" t="s">
        <v>124</v>
      </c>
      <c r="B7" s="72"/>
      <c r="C7" s="1" t="s">
        <v>130</v>
      </c>
      <c r="D7" s="65" t="s">
        <v>137</v>
      </c>
    </row>
    <row r="8" spans="1:8" x14ac:dyDescent="0.3">
      <c r="A8" s="71" t="s">
        <v>125</v>
      </c>
      <c r="B8" s="72"/>
      <c r="C8" s="67" t="s">
        <v>131</v>
      </c>
      <c r="D8" s="65" t="s">
        <v>138</v>
      </c>
    </row>
    <row r="9" spans="1:8" x14ac:dyDescent="0.3">
      <c r="A9" s="71" t="s">
        <v>126</v>
      </c>
      <c r="B9" s="72"/>
      <c r="C9" s="1" t="s">
        <v>132</v>
      </c>
      <c r="D9" s="65" t="s">
        <v>139</v>
      </c>
    </row>
    <row r="10" spans="1:8" x14ac:dyDescent="0.3">
      <c r="A10" s="71"/>
      <c r="B10" s="72"/>
      <c r="C10" s="1"/>
      <c r="E10" s="66"/>
    </row>
    <row r="14" spans="1:8" x14ac:dyDescent="0.3">
      <c r="D14" s="71" t="s">
        <v>120</v>
      </c>
      <c r="E14" s="72"/>
      <c r="F14" s="1" t="s">
        <v>9</v>
      </c>
      <c r="G14" s="1" t="s">
        <v>133</v>
      </c>
      <c r="H14" s="1" t="s">
        <v>144</v>
      </c>
    </row>
    <row r="15" spans="1:8" x14ac:dyDescent="0.3">
      <c r="D15" s="71" t="s">
        <v>121</v>
      </c>
      <c r="E15" s="72"/>
      <c r="F15" s="1" t="s">
        <v>127</v>
      </c>
      <c r="G15" s="65" t="s">
        <v>134</v>
      </c>
      <c r="H15" s="1" t="s">
        <v>145</v>
      </c>
    </row>
    <row r="16" spans="1:8" x14ac:dyDescent="0.3">
      <c r="D16" s="71" t="s">
        <v>122</v>
      </c>
      <c r="E16" s="72"/>
      <c r="F16" s="1" t="s">
        <v>128</v>
      </c>
      <c r="G16" s="65" t="s">
        <v>135</v>
      </c>
      <c r="H16" s="1" t="s">
        <v>146</v>
      </c>
    </row>
    <row r="17" spans="4:8" x14ac:dyDescent="0.3">
      <c r="D17" s="71" t="s">
        <v>123</v>
      </c>
      <c r="E17" s="72"/>
      <c r="F17" s="1" t="s">
        <v>129</v>
      </c>
      <c r="G17" s="65" t="s">
        <v>136</v>
      </c>
      <c r="H17" s="1" t="s">
        <v>147</v>
      </c>
    </row>
    <row r="18" spans="4:8" x14ac:dyDescent="0.3">
      <c r="D18" s="71" t="s">
        <v>124</v>
      </c>
      <c r="E18" s="72"/>
      <c r="F18" s="1" t="s">
        <v>130</v>
      </c>
      <c r="G18" s="65" t="s">
        <v>137</v>
      </c>
      <c r="H18" s="1" t="s">
        <v>148</v>
      </c>
    </row>
    <row r="19" spans="4:8" x14ac:dyDescent="0.3">
      <c r="D19" s="71" t="s">
        <v>125</v>
      </c>
      <c r="E19" s="72"/>
      <c r="F19" s="67" t="s">
        <v>131</v>
      </c>
      <c r="G19" s="65" t="s">
        <v>138</v>
      </c>
      <c r="H19" s="1" t="s">
        <v>149</v>
      </c>
    </row>
    <row r="20" spans="4:8" x14ac:dyDescent="0.3">
      <c r="D20" s="71" t="s">
        <v>126</v>
      </c>
      <c r="E20" s="72"/>
      <c r="F20" s="1" t="s">
        <v>132</v>
      </c>
      <c r="G20" s="65" t="s">
        <v>139</v>
      </c>
      <c r="H20" s="1" t="s">
        <v>150</v>
      </c>
    </row>
  </sheetData>
  <mergeCells count="15">
    <mergeCell ref="A3:B3"/>
    <mergeCell ref="A4:B4"/>
    <mergeCell ref="A5:B5"/>
    <mergeCell ref="A6:B6"/>
    <mergeCell ref="A7:B7"/>
    <mergeCell ref="A8:B8"/>
    <mergeCell ref="A9:B9"/>
    <mergeCell ref="A10:B10"/>
    <mergeCell ref="D14:E14"/>
    <mergeCell ref="D15:E15"/>
    <mergeCell ref="D16:E16"/>
    <mergeCell ref="D17:E17"/>
    <mergeCell ref="D18:E18"/>
    <mergeCell ref="D19:E19"/>
    <mergeCell ref="D20:E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3059-E4B9-420D-997D-CC1C06473A66}">
  <dimension ref="B4:Q11"/>
  <sheetViews>
    <sheetView workbookViewId="0">
      <selection activeCell="C10" sqref="B4:K10"/>
    </sheetView>
  </sheetViews>
  <sheetFormatPr defaultColWidth="9.109375" defaultRowHeight="14.4" x14ac:dyDescent="0.3"/>
  <cols>
    <col min="16" max="17" width="13.6640625" customWidth="1"/>
  </cols>
  <sheetData>
    <row r="4" spans="2:17" x14ac:dyDescent="0.3">
      <c r="B4" s="1" t="s">
        <v>95</v>
      </c>
      <c r="C4" s="75" t="s">
        <v>96</v>
      </c>
      <c r="D4" s="75"/>
      <c r="E4" s="75"/>
      <c r="F4" s="75"/>
      <c r="G4" s="75"/>
      <c r="H4" s="75"/>
      <c r="I4" s="75"/>
      <c r="J4" s="75"/>
      <c r="K4" s="71"/>
      <c r="L4" s="1" t="s">
        <v>104</v>
      </c>
      <c r="M4" s="1" t="s">
        <v>105</v>
      </c>
      <c r="N4" s="1" t="s">
        <v>106</v>
      </c>
      <c r="O4" s="1" t="s">
        <v>107</v>
      </c>
      <c r="P4" s="1" t="s">
        <v>108</v>
      </c>
      <c r="Q4" s="1" t="s">
        <v>54</v>
      </c>
    </row>
    <row r="5" spans="2:17" x14ac:dyDescent="0.3">
      <c r="B5" s="1" t="s">
        <v>127</v>
      </c>
      <c r="C5" s="72" t="s">
        <v>121</v>
      </c>
      <c r="D5" s="75"/>
      <c r="E5" s="75"/>
      <c r="F5" s="75"/>
      <c r="G5" s="75"/>
      <c r="H5" s="75"/>
      <c r="I5" s="75"/>
      <c r="J5" s="75"/>
      <c r="K5" s="75"/>
      <c r="L5" s="1">
        <f>'3A'!BF143</f>
        <v>0</v>
      </c>
      <c r="M5" s="1">
        <f>'3B'!BF143</f>
        <v>0</v>
      </c>
      <c r="N5" s="1">
        <f>'3C'!AR136</f>
        <v>0</v>
      </c>
      <c r="O5" s="1">
        <f>SJO!BF136</f>
        <v>0</v>
      </c>
      <c r="P5" s="1">
        <f>SUM(L5:O5)</f>
        <v>0</v>
      </c>
      <c r="Q5" s="6">
        <f t="shared" ref="Q5:Q10" si="0">(P5/$P$11)</f>
        <v>0</v>
      </c>
    </row>
    <row r="6" spans="2:17" x14ac:dyDescent="0.3">
      <c r="B6" s="1" t="s">
        <v>128</v>
      </c>
      <c r="C6" s="72" t="s">
        <v>122</v>
      </c>
      <c r="D6" s="75"/>
      <c r="E6" s="75"/>
      <c r="F6" s="75"/>
      <c r="G6" s="75"/>
      <c r="H6" s="75"/>
      <c r="I6" s="75"/>
      <c r="J6" s="75"/>
      <c r="K6" s="75"/>
      <c r="L6" s="1">
        <f>'3A'!BF144</f>
        <v>3</v>
      </c>
      <c r="M6" s="1">
        <f>'3B'!BF144</f>
        <v>6</v>
      </c>
      <c r="N6" s="1">
        <f>'3C'!AR137</f>
        <v>3</v>
      </c>
      <c r="O6" s="1">
        <f>SJO!BF137</f>
        <v>1</v>
      </c>
      <c r="P6" s="1">
        <f t="shared" ref="P6:P10" si="1">SUM(L6:O6)</f>
        <v>13</v>
      </c>
      <c r="Q6" s="6">
        <f t="shared" si="0"/>
        <v>0.13</v>
      </c>
    </row>
    <row r="7" spans="2:17" x14ac:dyDescent="0.3">
      <c r="B7" s="1" t="s">
        <v>129</v>
      </c>
      <c r="C7" s="72" t="s">
        <v>123</v>
      </c>
      <c r="D7" s="75"/>
      <c r="E7" s="75"/>
      <c r="F7" s="75"/>
      <c r="G7" s="75"/>
      <c r="H7" s="75"/>
      <c r="I7" s="75"/>
      <c r="J7" s="75"/>
      <c r="K7" s="75"/>
      <c r="L7" s="1">
        <f>'3A'!BF145</f>
        <v>7</v>
      </c>
      <c r="M7" s="1">
        <f>'3B'!BF145</f>
        <v>10</v>
      </c>
      <c r="N7" s="1">
        <f>'3C'!AR138</f>
        <v>8</v>
      </c>
      <c r="O7" s="1">
        <f>SJO!BF138</f>
        <v>7</v>
      </c>
      <c r="P7" s="1">
        <f t="shared" si="1"/>
        <v>32</v>
      </c>
      <c r="Q7" s="6">
        <f t="shared" si="0"/>
        <v>0.32</v>
      </c>
    </row>
    <row r="8" spans="2:17" x14ac:dyDescent="0.3">
      <c r="B8" s="1" t="s">
        <v>130</v>
      </c>
      <c r="C8" s="72" t="s">
        <v>124</v>
      </c>
      <c r="D8" s="75"/>
      <c r="E8" s="75"/>
      <c r="F8" s="75"/>
      <c r="G8" s="75"/>
      <c r="H8" s="75"/>
      <c r="I8" s="75"/>
      <c r="J8" s="75"/>
      <c r="K8" s="75"/>
      <c r="L8" s="1">
        <f>'3A'!BF146</f>
        <v>16</v>
      </c>
      <c r="M8" s="1">
        <f>'3B'!BF146</f>
        <v>9</v>
      </c>
      <c r="N8" s="1">
        <f>'3C'!AR139</f>
        <v>14</v>
      </c>
      <c r="O8" s="1">
        <f>SJO!BF139</f>
        <v>12</v>
      </c>
      <c r="P8" s="1">
        <f t="shared" si="1"/>
        <v>51</v>
      </c>
      <c r="Q8" s="6">
        <f t="shared" si="0"/>
        <v>0.51</v>
      </c>
    </row>
    <row r="9" spans="2:17" x14ac:dyDescent="0.3">
      <c r="B9" s="67" t="s">
        <v>131</v>
      </c>
      <c r="C9" s="72" t="s">
        <v>125</v>
      </c>
      <c r="D9" s="75"/>
      <c r="E9" s="75"/>
      <c r="F9" s="75"/>
      <c r="G9" s="75"/>
      <c r="H9" s="75"/>
      <c r="I9" s="75"/>
      <c r="J9" s="75"/>
      <c r="K9" s="75"/>
      <c r="L9" s="1">
        <f>'3A'!BF147</f>
        <v>1</v>
      </c>
      <c r="M9" s="1">
        <f>'3B'!BF147</f>
        <v>2</v>
      </c>
      <c r="N9" s="1">
        <f>'3C'!AR140</f>
        <v>0</v>
      </c>
      <c r="O9" s="1">
        <f>SJO!BF140</f>
        <v>1</v>
      </c>
      <c r="P9" s="1">
        <f t="shared" si="1"/>
        <v>4</v>
      </c>
      <c r="Q9" s="6">
        <f t="shared" si="0"/>
        <v>0.04</v>
      </c>
    </row>
    <row r="10" spans="2:17" x14ac:dyDescent="0.3">
      <c r="B10" s="1" t="s">
        <v>132</v>
      </c>
      <c r="C10" s="72" t="s">
        <v>126</v>
      </c>
      <c r="D10" s="75"/>
      <c r="E10" s="75"/>
      <c r="F10" s="75"/>
      <c r="G10" s="75"/>
      <c r="H10" s="75"/>
      <c r="I10" s="75"/>
      <c r="J10" s="75"/>
      <c r="K10" s="75"/>
      <c r="L10" s="1">
        <f>'3A'!BF148</f>
        <v>0</v>
      </c>
      <c r="M10" s="1">
        <f>'3B'!BF148</f>
        <v>0</v>
      </c>
      <c r="N10" s="1">
        <f>'3C'!AR141</f>
        <v>0</v>
      </c>
      <c r="O10" s="1">
        <f>SJO!BF141</f>
        <v>0</v>
      </c>
      <c r="P10" s="1">
        <f t="shared" si="1"/>
        <v>0</v>
      </c>
      <c r="Q10" s="6">
        <f t="shared" si="0"/>
        <v>0</v>
      </c>
    </row>
    <row r="11" spans="2:17" x14ac:dyDescent="0.3">
      <c r="L11" s="1">
        <f t="shared" ref="L11:Q11" si="2">SUM(L5:L10)</f>
        <v>27</v>
      </c>
      <c r="M11" s="1">
        <f t="shared" si="2"/>
        <v>27</v>
      </c>
      <c r="N11" s="1">
        <f t="shared" si="2"/>
        <v>25</v>
      </c>
      <c r="O11" s="1">
        <f t="shared" si="2"/>
        <v>21</v>
      </c>
      <c r="P11" s="1">
        <f t="shared" si="2"/>
        <v>100</v>
      </c>
      <c r="Q11" s="7">
        <f t="shared" si="2"/>
        <v>1</v>
      </c>
    </row>
  </sheetData>
  <mergeCells count="7">
    <mergeCell ref="C10:K10"/>
    <mergeCell ref="C4:K4"/>
    <mergeCell ref="C5:K5"/>
    <mergeCell ref="C6:K6"/>
    <mergeCell ref="C7:K7"/>
    <mergeCell ref="C8:K8"/>
    <mergeCell ref="C9:K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Datos generales</vt:lpstr>
      <vt:lpstr>3A</vt:lpstr>
      <vt:lpstr>3B</vt:lpstr>
      <vt:lpstr>3C</vt:lpstr>
      <vt:lpstr>SJO</vt:lpstr>
      <vt:lpstr>Modas y probabilidades</vt:lpstr>
      <vt:lpstr>Sumas totales</vt:lpstr>
      <vt:lpstr>Parametros</vt:lpstr>
      <vt:lpstr>Conclusion General</vt:lpstr>
      <vt:lpstr>Conclusion por edades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atthort-arch</dc:creator>
  <cp:lastModifiedBy>limberg villca coraite</cp:lastModifiedBy>
  <dcterms:created xsi:type="dcterms:W3CDTF">2015-06-05T18:17:20Z</dcterms:created>
  <dcterms:modified xsi:type="dcterms:W3CDTF">2025-05-01T13:54:43Z</dcterms:modified>
</cp:coreProperties>
</file>