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rk\Desktop\investing\rddt\"/>
    </mc:Choice>
  </mc:AlternateContent>
  <xr:revisionPtr revIDLastSave="0" documentId="13_ncr:1_{F4C3E178-846F-44A5-BE02-562BCE06CBF0}" xr6:coauthVersionLast="47" xr6:coauthVersionMax="47" xr10:uidLastSave="{00000000-0000-0000-0000-000000000000}"/>
  <bookViews>
    <workbookView xWindow="10740" yWindow="2730" windowWidth="28425" windowHeight="16170" activeTab="3" xr2:uid="{00000000-000D-0000-FFFF-FFFF00000000}"/>
  </bookViews>
  <sheets>
    <sheet name="User statistics" sheetId="12" r:id="rId1"/>
    <sheet name="Data licensing" sheetId="13" r:id="rId2"/>
    <sheet name="Income Statement, Q" sheetId="1" r:id="rId3"/>
    <sheet name="Income Statement, A" sheetId="2" r:id="rId4"/>
    <sheet name="Income Statement, T" sheetId="3" r:id="rId5"/>
    <sheet name="Balance Sheet, Q" sheetId="4" r:id="rId6"/>
    <sheet name="Balance Sheet, A" sheetId="5" r:id="rId7"/>
    <sheet name="Cash Flow, Q" sheetId="6" r:id="rId8"/>
    <sheet name="Cash Flow, A" sheetId="7" r:id="rId9"/>
    <sheet name="Cash Flow, T" sheetId="8" r:id="rId10"/>
    <sheet name="Metrics Ratios, Q" sheetId="9" r:id="rId11"/>
    <sheet name="Metrics Ratios, A" sheetId="10" r:id="rId12"/>
    <sheet name="Metrics Ratios, T" sheetId="11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" i="2" l="1"/>
  <c r="H6" i="2"/>
  <c r="I6" i="2"/>
  <c r="J6" i="2"/>
  <c r="K6" i="2"/>
  <c r="L6" i="2"/>
  <c r="M6" i="2"/>
  <c r="F6" i="2"/>
  <c r="H7" i="2"/>
  <c r="I7" i="2" s="1"/>
  <c r="J7" i="2" s="1"/>
  <c r="K7" i="2" s="1"/>
  <c r="L7" i="2" s="1"/>
  <c r="M7" i="2" s="1"/>
  <c r="G7" i="2"/>
  <c r="F7" i="2"/>
  <c r="R14" i="2"/>
  <c r="E21" i="2"/>
  <c r="F21" i="2" s="1"/>
  <c r="G21" i="2" s="1"/>
  <c r="H21" i="2" s="1"/>
  <c r="I21" i="2" s="1"/>
  <c r="J21" i="2" s="1"/>
  <c r="K21" i="2" s="1"/>
  <c r="L21" i="2" s="1"/>
  <c r="M21" i="2" s="1"/>
  <c r="F3" i="2"/>
  <c r="E6" i="2"/>
  <c r="C41" i="2"/>
  <c r="C42" i="2"/>
  <c r="E12" i="2" s="1"/>
  <c r="F12" i="2" s="1"/>
  <c r="G12" i="2" s="1"/>
  <c r="H12" i="2" s="1"/>
  <c r="M12" i="2" s="1"/>
  <c r="C43" i="2"/>
  <c r="E13" i="2" s="1"/>
  <c r="F13" i="2" s="1"/>
  <c r="G13" i="2" s="1"/>
  <c r="H13" i="2" s="1"/>
  <c r="M13" i="2" s="1"/>
  <c r="C44" i="2"/>
  <c r="C45" i="2"/>
  <c r="C46" i="2"/>
  <c r="C47" i="2"/>
  <c r="C48" i="2"/>
  <c r="C49" i="2"/>
  <c r="C50" i="2"/>
  <c r="C51" i="2"/>
  <c r="C40" i="2"/>
  <c r="C39" i="2"/>
  <c r="A3" i="2"/>
  <c r="C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38" i="2"/>
  <c r="B34" i="1"/>
  <c r="C34" i="1" s="1"/>
  <c r="M10" i="12"/>
  <c r="E10" i="2" l="1"/>
  <c r="E11" i="2" s="1"/>
  <c r="E14" i="2" s="1"/>
  <c r="F10" i="2"/>
  <c r="F11" i="2" s="1"/>
  <c r="F14" i="2" s="1"/>
  <c r="G10" i="2" l="1"/>
  <c r="G11" i="2" s="1"/>
  <c r="G14" i="2" s="1"/>
  <c r="G17" i="2" s="1"/>
  <c r="E17" i="2"/>
  <c r="E18" i="2" s="1"/>
  <c r="E23" i="2" s="1"/>
  <c r="F17" i="2"/>
  <c r="F18" i="2" s="1"/>
  <c r="F23" i="2" s="1"/>
  <c r="H10" i="2"/>
  <c r="H11" i="2" s="1"/>
  <c r="H14" i="2" s="1"/>
  <c r="G18" i="2" l="1"/>
  <c r="G23" i="2" s="1"/>
  <c r="H17" i="2"/>
  <c r="H18" i="2" s="1"/>
  <c r="H23" i="2" s="1"/>
  <c r="I10" i="2"/>
  <c r="I11" i="2" s="1"/>
  <c r="I14" i="2" s="1"/>
  <c r="I17" i="2" l="1"/>
  <c r="I18" i="2" s="1"/>
  <c r="I23" i="2" s="1"/>
  <c r="J10" i="2"/>
  <c r="J11" i="2" s="1"/>
  <c r="J14" i="2" s="1"/>
  <c r="J17" i="2" l="1"/>
  <c r="J18" i="2" s="1"/>
  <c r="J23" i="2" s="1"/>
  <c r="K10" i="2"/>
  <c r="K11" i="2" s="1"/>
  <c r="K14" i="2" s="1"/>
  <c r="K17" i="2" l="1"/>
  <c r="K18" i="2" s="1"/>
  <c r="K23" i="2" s="1"/>
  <c r="L10" i="2"/>
  <c r="L11" i="2" s="1"/>
  <c r="L14" i="2" s="1"/>
  <c r="L17" i="2" l="1"/>
  <c r="L18" i="2" s="1"/>
  <c r="L23" i="2" s="1"/>
  <c r="M10" i="2"/>
  <c r="M11" i="2" s="1"/>
  <c r="M14" i="2" s="1"/>
  <c r="M17" i="2" l="1"/>
  <c r="M18" i="2" s="1"/>
  <c r="M23" i="2" s="1"/>
  <c r="N23" i="2" s="1"/>
  <c r="G27" i="2" s="1"/>
</calcChain>
</file>

<file path=xl/sharedStrings.xml><?xml version="1.0" encoding="utf-8"?>
<sst xmlns="http://schemas.openxmlformats.org/spreadsheetml/2006/main" count="411" uniqueCount="169">
  <si>
    <t>Mar '23</t>
  </si>
  <si>
    <t>Mar '24</t>
  </si>
  <si>
    <t>Revenue</t>
  </si>
  <si>
    <t>Cost of Revenue</t>
  </si>
  <si>
    <t>Gross Profit</t>
  </si>
  <si>
    <t>R&amp;D Expenses</t>
  </si>
  <si>
    <t>SG&amp;A Expenses</t>
  </si>
  <si>
    <t>Operating Income</t>
  </si>
  <si>
    <t>Non-operating Income/Expense</t>
  </si>
  <si>
    <t>EBT</t>
  </si>
  <si>
    <t>Income Tax Provision</t>
  </si>
  <si>
    <t>Income after Tax</t>
  </si>
  <si>
    <t>Net Income Common</t>
  </si>
  <si>
    <t>EPS (Basic)</t>
  </si>
  <si>
    <t>—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</si>
  <si>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</si>
  <si>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</si>
  <si>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</si>
  <si>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</si>
  <si>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</si>
  <si>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</si>
  <si>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</si>
  <si>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</si>
  <si>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</si>
  <si>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</si>
  <si>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Consolidated Net Income/Loss</t>
  </si>
  <si>
    <t>EPS (Basic, from Continuous Ops)</t>
  </si>
  <si>
    <t>EPS (Diluted, from Cont. Ops)</t>
  </si>
  <si>
    <t>EPS (Basic, Consolidated)</t>
  </si>
  <si>
    <t>EPS (Diluted, Consolidated)</t>
  </si>
  <si>
    <t>EBITDA Margin</t>
  </si>
  <si>
    <t>Operating Cash Flow Margin</t>
  </si>
  <si>
    <t>Dec '22</t>
  </si>
  <si>
    <t>Dec '23</t>
  </si>
  <si>
    <t>Revenue Growth</t>
  </si>
  <si>
    <t>Free Cash Flow Margin</t>
  </si>
  <si>
    <t>Cash and Short Term Investments</t>
  </si>
  <si>
    <t>Receivables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</si>
  <si>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</si>
  <si>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</si>
  <si>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</si>
  <si>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</si>
  <si>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</si>
  <si>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</si>
  <si>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</si>
  <si>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</si>
  <si>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Total current liabilities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</si>
  <si>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</si>
  <si>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</si>
  <si>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</si>
  <si>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</si>
  <si>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</si>
  <si>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</si>
  <si>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</si>
  <si>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</si>
  <si>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</si>
  <si>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</si>
  <si>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</si>
  <si>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</si>
  <si>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</si>
  <si>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</si>
  <si>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</si>
  <si>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</si>
  <si>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</si>
  <si>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</si>
  <si>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other assets and liabilities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</si>
  <si>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</si>
  <si>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</si>
  <si>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</si>
  <si>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</si>
  <si>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</si>
  <si>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Equity Repurchase (Common, Net)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</si>
  <si>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</si>
  <si>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</si>
  <si>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</si>
  <si>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</si>
  <si>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</si>
  <si>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</si>
  <si>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</si>
  <si>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</si>
  <si>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</si>
  <si>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</si>
  <si>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</si>
  <si>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</si>
  <si>
    <t>Net Aquisitions</t>
  </si>
  <si>
    <t>P/S ratio</t>
  </si>
  <si>
    <t>P/FCF ratio</t>
  </si>
  <si>
    <t>P/Operating CF</t>
  </si>
  <si>
    <t>P/B ratio</t>
  </si>
  <si>
    <t>Price to Tangible BV</t>
  </si>
  <si>
    <t>EV/Sales</t>
  </si>
  <si>
    <t>EV/EBITDA</t>
  </si>
  <si>
    <t>EV/Operating CF</t>
  </si>
  <si>
    <t>EV/FCF</t>
  </si>
  <si>
    <t>Quick Ratio</t>
  </si>
  <si>
    <t>Current Ratio</t>
  </si>
  <si>
    <t>Net Debt/EBITDA</t>
  </si>
  <si>
    <t>Debt/Assets</t>
  </si>
  <si>
    <t>Debt/Equity</t>
  </si>
  <si>
    <t>Operating CF/Net income</t>
  </si>
  <si>
    <t>Capex/Depreciation</t>
  </si>
  <si>
    <t>Interest Coverage</t>
  </si>
  <si>
    <t>Research and Development Expense of Revenue</t>
  </si>
  <si>
    <t>Selling, General and Administrative Expense of Revenue</t>
  </si>
  <si>
    <t>Intangible Assets out of Total Assets</t>
  </si>
  <si>
    <t>Share Based Compensation of Revenue</t>
  </si>
  <si>
    <t>Graham Net Nets</t>
  </si>
  <si>
    <t>Graham Number</t>
  </si>
  <si>
    <t>Free Cash Flow Yield</t>
  </si>
  <si>
    <t>Revenue per Share</t>
  </si>
  <si>
    <t>Operating CF per Share</t>
  </si>
  <si>
    <t>Capex per Share</t>
  </si>
  <si>
    <t>Free Cash Flow per Share</t>
  </si>
  <si>
    <t>Cash per Share</t>
  </si>
  <si>
    <t>Shareholders Equity per Share</t>
  </si>
  <si>
    <t>Interest Debt per Share</t>
  </si>
  <si>
    <t>Book value per Share</t>
  </si>
  <si>
    <t>Free Cash Flow</t>
  </si>
  <si>
    <t>Working Capital</t>
  </si>
  <si>
    <t>Capital Expenditures</t>
  </si>
  <si>
    <t>Net Current Asset Value</t>
  </si>
  <si>
    <t>EV/EBIT</t>
  </si>
  <si>
    <t>Capex to Sales</t>
  </si>
  <si>
    <t>Price to Operating Income</t>
  </si>
  <si>
    <t>Asset Turnover</t>
  </si>
  <si>
    <t>Depreciation/Fixed assets</t>
  </si>
  <si>
    <t>ROE</t>
  </si>
  <si>
    <t>ROA</t>
  </si>
  <si>
    <t>ROIC</t>
  </si>
  <si>
    <t>Cash ROIC</t>
  </si>
  <si>
    <t>Return on Tangible Assets</t>
  </si>
  <si>
    <t>Accounts Receivable Turnover</t>
  </si>
  <si>
    <t>Accounts Payable Turnover</t>
  </si>
  <si>
    <t>Inventory Turnover</t>
  </si>
  <si>
    <t>Average Days of Receivables</t>
  </si>
  <si>
    <t>Average Days of Payables</t>
  </si>
  <si>
    <t>Days of Inventory on Hand</t>
  </si>
  <si>
    <t>Average Receivables</t>
  </si>
  <si>
    <t>Average Payables</t>
  </si>
  <si>
    <t>Average Assets</t>
  </si>
  <si>
    <t>Average Common Equity</t>
  </si>
  <si>
    <t>Piotroski F-Score</t>
  </si>
  <si>
    <t>Quarterly ARPU</t>
  </si>
  <si>
    <t>6 2021</t>
  </si>
  <si>
    <t>9 2021</t>
  </si>
  <si>
    <t>12 2021</t>
  </si>
  <si>
    <t>3 2022</t>
  </si>
  <si>
    <t>6 2022</t>
  </si>
  <si>
    <t>9 2022</t>
  </si>
  <si>
    <t>12 2022</t>
  </si>
  <si>
    <t>3 2023</t>
  </si>
  <si>
    <t>6 2023</t>
  </si>
  <si>
    <t>9 2023</t>
  </si>
  <si>
    <t>12 2023</t>
  </si>
  <si>
    <t>3 2024</t>
  </si>
  <si>
    <t>DAU</t>
  </si>
  <si>
    <t>q1</t>
  </si>
  <si>
    <t>rev growth rate</t>
  </si>
  <si>
    <t>share growth</t>
  </si>
  <si>
    <t>estimated</t>
  </si>
  <si>
    <t>licensing (M) actual</t>
  </si>
  <si>
    <t>licensing estimated</t>
  </si>
  <si>
    <t>income tax</t>
  </si>
  <si>
    <t>EPS</t>
  </si>
  <si>
    <t>TEV</t>
  </si>
  <si>
    <t>discount rate</t>
  </si>
  <si>
    <t>risk free rate</t>
  </si>
  <si>
    <t>risk premium</t>
  </si>
  <si>
    <t>NPV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</si>
</sst>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8" fontId="0" fillId="0" borderId="0" xfId="0" applyNumberFormat="1"/>
    <xf numFmtId="6" fontId="0" fillId="0" borderId="0" xfId="0" applyNumberFormat="1"/>
    <xf numFmtId="9" fontId="0" fillId="0" borderId="0" xfId="0" applyNumberForma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74EF4-7850-4427-B9C1-FA82199DAF66}">
  <dimension ref="A4:M10"/>
  <sheetViews>
    <sheetView workbookViewId="0">
      <selection activeCell="M10" sqref="M10"/>
    </sheetView>
  </sheetViews>
  <sheetFormatPr defaultRowHeight="15" x14ac:dyDescent="0.25"/>
  <cols>
    <col min="1" max="1" width="14.85546875" bestFit="1" customWidth="1"/>
    <col min="6" max="13" width="14.140625" customWidth="1"/>
  </cols>
  <sheetData>
    <row r="4" spans="1:13" x14ac:dyDescent="0.25">
      <c r="B4" s="1" t="s">
        <v>143</v>
      </c>
      <c r="C4" s="1" t="s">
        <v>144</v>
      </c>
      <c r="D4" s="1" t="s">
        <v>145</v>
      </c>
      <c r="E4" s="1" t="s">
        <v>146</v>
      </c>
      <c r="F4" s="1" t="s">
        <v>147</v>
      </c>
      <c r="G4" s="1" t="s">
        <v>148</v>
      </c>
      <c r="H4" s="1" t="s">
        <v>149</v>
      </c>
      <c r="I4" s="1" t="s">
        <v>150</v>
      </c>
      <c r="J4" s="1" t="s">
        <v>151</v>
      </c>
      <c r="K4" s="1" t="s">
        <v>152</v>
      </c>
      <c r="L4" s="1" t="s">
        <v>153</v>
      </c>
      <c r="M4" s="1" t="s">
        <v>154</v>
      </c>
    </row>
    <row r="5" spans="1:13" x14ac:dyDescent="0.25">
      <c r="A5" s="2" t="s">
        <v>142</v>
      </c>
      <c r="B5" s="2">
        <v>2</v>
      </c>
      <c r="C5" s="2">
        <v>2.2599999999999998</v>
      </c>
      <c r="D5" s="2">
        <v>3.28</v>
      </c>
      <c r="E5" s="2">
        <v>2.54</v>
      </c>
      <c r="F5" s="2">
        <v>2.63</v>
      </c>
      <c r="G5" s="2">
        <v>2.99</v>
      </c>
      <c r="H5" s="2">
        <v>3.49</v>
      </c>
      <c r="I5" s="2">
        <v>2.72</v>
      </c>
      <c r="J5" s="2">
        <v>3.03</v>
      </c>
      <c r="K5" s="2">
        <v>3.14</v>
      </c>
      <c r="L5" s="2">
        <v>3.42</v>
      </c>
      <c r="M5" s="2">
        <v>2.94</v>
      </c>
    </row>
    <row r="6" spans="1:13" x14ac:dyDescent="0.25">
      <c r="A6" t="s">
        <v>155</v>
      </c>
      <c r="B6">
        <v>54</v>
      </c>
      <c r="C6">
        <v>53.6</v>
      </c>
      <c r="D6">
        <v>53.9</v>
      </c>
      <c r="E6">
        <v>57.5</v>
      </c>
      <c r="F6">
        <v>56.5</v>
      </c>
      <c r="G6">
        <v>57.3</v>
      </c>
      <c r="H6">
        <v>57.5</v>
      </c>
      <c r="I6">
        <v>60.3</v>
      </c>
      <c r="J6">
        <v>60.4</v>
      </c>
      <c r="K6">
        <v>66</v>
      </c>
      <c r="L6">
        <v>73.099999999999994</v>
      </c>
      <c r="M6">
        <v>82.7</v>
      </c>
    </row>
    <row r="10" spans="1:13" x14ac:dyDescent="0.25">
      <c r="M10" s="2">
        <f>M6*M5</f>
        <v>243.13800000000001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9E7F8-BA0E-4CBF-A360-14C7CA741D58}">
  <dimension ref="B2"/>
  <sheetViews>
    <sheetView workbookViewId="0">
      <selection activeCell="B3" sqref="B3"/>
    </sheetView>
  </sheetViews>
  <sheetFormatPr defaultRowHeight="15" x14ac:dyDescent="0.25"/>
  <sheetData>
    <row r="2" spans="2:2" x14ac:dyDescent="0.25">
      <c r="B2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workbookViewId="0">
      <selection activeCell="D2" sqref="D2"/>
    </sheetView>
  </sheetViews>
  <sheetFormatPr defaultRowHeight="15" x14ac:dyDescent="0.25"/>
  <cols>
    <col min="1" max="3" width="17.7109375" customWidth="1"/>
    <col min="4" max="4" width="10" bestFit="1" customWidth="1"/>
  </cols>
  <sheetData>
    <row r="1" spans="1:4" x14ac:dyDescent="0.25">
      <c r="B1" t="s">
        <v>0</v>
      </c>
      <c r="C1" t="s">
        <v>1</v>
      </c>
      <c r="D1" t="s">
        <v>159</v>
      </c>
    </row>
    <row r="2" spans="1:4" x14ac:dyDescent="0.25">
      <c r="A2" t="s">
        <v>2</v>
      </c>
      <c r="B2">
        <v>163740000</v>
      </c>
      <c r="C2">
        <v>242963000</v>
      </c>
      <c r="D2">
        <v>250000000</v>
      </c>
    </row>
    <row r="3" spans="1:4" x14ac:dyDescent="0.25">
      <c r="A3" t="s">
        <v>3</v>
      </c>
      <c r="B3">
        <v>26863000</v>
      </c>
      <c r="C3">
        <v>27616000</v>
      </c>
    </row>
    <row r="4" spans="1:4" x14ac:dyDescent="0.25">
      <c r="A4" t="s">
        <v>4</v>
      </c>
      <c r="B4">
        <v>136877000</v>
      </c>
      <c r="C4">
        <v>215347000</v>
      </c>
    </row>
    <row r="5" spans="1:4" x14ac:dyDescent="0.25">
      <c r="A5" t="s">
        <v>5</v>
      </c>
      <c r="B5">
        <v>108767000</v>
      </c>
      <c r="C5">
        <v>437030000</v>
      </c>
    </row>
    <row r="6" spans="1:4" x14ac:dyDescent="0.25">
      <c r="A6" t="s">
        <v>6</v>
      </c>
      <c r="B6">
        <v>98712000</v>
      </c>
      <c r="C6">
        <v>367572000</v>
      </c>
    </row>
    <row r="7" spans="1:4" x14ac:dyDescent="0.25">
      <c r="A7" t="s">
        <v>7</v>
      </c>
      <c r="B7">
        <v>-70602000</v>
      </c>
      <c r="C7">
        <v>-589255000</v>
      </c>
    </row>
    <row r="8" spans="1:4" x14ac:dyDescent="0.25">
      <c r="A8" t="s">
        <v>8</v>
      </c>
      <c r="B8">
        <v>10724000</v>
      </c>
      <c r="C8">
        <v>14554000</v>
      </c>
    </row>
    <row r="9" spans="1:4" x14ac:dyDescent="0.25">
      <c r="A9" t="s">
        <v>9</v>
      </c>
      <c r="B9">
        <v>-59878000</v>
      </c>
      <c r="C9">
        <v>-574701000</v>
      </c>
    </row>
    <row r="10" spans="1:4" x14ac:dyDescent="0.25">
      <c r="A10" t="s">
        <v>10</v>
      </c>
      <c r="B10">
        <v>988000</v>
      </c>
      <c r="C10">
        <v>365000</v>
      </c>
    </row>
    <row r="11" spans="1:4" x14ac:dyDescent="0.25">
      <c r="A11" t="s">
        <v>11</v>
      </c>
      <c r="B11">
        <v>-60866000</v>
      </c>
      <c r="C11">
        <v>-575066000</v>
      </c>
    </row>
    <row r="12" spans="1:4" x14ac:dyDescent="0.25">
      <c r="A12" t="s">
        <v>12</v>
      </c>
      <c r="B12">
        <v>-60866000</v>
      </c>
      <c r="C12">
        <v>-575066000</v>
      </c>
    </row>
    <row r="13" spans="1:4" x14ac:dyDescent="0.25">
      <c r="A13" t="s">
        <v>13</v>
      </c>
      <c r="B13" t="s">
        <v>14</v>
      </c>
      <c r="C13">
        <v>-8.19</v>
      </c>
    </row>
    <row r="14" spans="1:4" x14ac:dyDescent="0.25">
      <c r="A14" t="s">
        <v>15</v>
      </c>
      <c r="B14" t="s">
        <v>14</v>
      </c>
      <c r="C14">
        <v>-8.19</v>
      </c>
    </row>
    <row r="15" spans="1:4" x14ac:dyDescent="0.25">
      <c r="A15" t="s">
        <v>16</v>
      </c>
      <c r="B15">
        <v>58115000</v>
      </c>
      <c r="C15">
        <v>70240000</v>
      </c>
    </row>
    <row r="16" spans="1:4" x14ac:dyDescent="0.25">
      <c r="A16" t="s">
        <v>17</v>
      </c>
      <c r="B16">
        <v>58115000</v>
      </c>
      <c r="C16">
        <v>70240000</v>
      </c>
    </row>
    <row r="17" spans="1:3" x14ac:dyDescent="0.25">
      <c r="A17" t="s">
        <v>18</v>
      </c>
      <c r="B17">
        <v>0.83589999999999998</v>
      </c>
      <c r="C17">
        <v>0.88629999999999998</v>
      </c>
    </row>
    <row r="18" spans="1:3" x14ac:dyDescent="0.25">
      <c r="A18" t="s">
        <v>19</v>
      </c>
      <c r="B18">
        <v>-0.43120000000000003</v>
      </c>
      <c r="C18">
        <v>-2.4253</v>
      </c>
    </row>
    <row r="19" spans="1:3" x14ac:dyDescent="0.25">
      <c r="A19" t="s">
        <v>20</v>
      </c>
      <c r="B19">
        <v>-0.36570000000000003</v>
      </c>
      <c r="C19">
        <v>-2.3654000000000002</v>
      </c>
    </row>
    <row r="20" spans="1:3" x14ac:dyDescent="0.25">
      <c r="A20" t="s">
        <v>21</v>
      </c>
      <c r="B20">
        <v>-0.37169999999999997</v>
      </c>
      <c r="C20">
        <v>-2.3668999999999998</v>
      </c>
    </row>
    <row r="21" spans="1:3" x14ac:dyDescent="0.25">
      <c r="A21" t="s">
        <v>22</v>
      </c>
      <c r="B21">
        <v>-67264000</v>
      </c>
      <c r="C21">
        <v>-585512000</v>
      </c>
    </row>
    <row r="22" spans="1:3" x14ac:dyDescent="0.25">
      <c r="A22" t="s">
        <v>23</v>
      </c>
      <c r="B22">
        <v>-70602000</v>
      </c>
      <c r="C22">
        <v>-589255000</v>
      </c>
    </row>
    <row r="23" spans="1:3" x14ac:dyDescent="0.25">
      <c r="A23" t="s">
        <v>24</v>
      </c>
      <c r="B23">
        <v>-60866000</v>
      </c>
      <c r="C23">
        <v>-575066000</v>
      </c>
    </row>
    <row r="24" spans="1:3" x14ac:dyDescent="0.25">
      <c r="A24" t="s">
        <v>25</v>
      </c>
      <c r="B24">
        <v>-60866000</v>
      </c>
      <c r="C24">
        <v>-575066000</v>
      </c>
    </row>
    <row r="25" spans="1:3" x14ac:dyDescent="0.25">
      <c r="A25" t="s">
        <v>26</v>
      </c>
      <c r="B25">
        <v>-1.0472999999999999</v>
      </c>
      <c r="C25">
        <v>-8.1872000000000007</v>
      </c>
    </row>
    <row r="26" spans="1:3" x14ac:dyDescent="0.25">
      <c r="A26" t="s">
        <v>27</v>
      </c>
      <c r="B26">
        <v>-1.0472999999999999</v>
      </c>
      <c r="C26">
        <v>-8.1872000000000007</v>
      </c>
    </row>
    <row r="27" spans="1:3" x14ac:dyDescent="0.25">
      <c r="A27" t="s">
        <v>28</v>
      </c>
      <c r="B27">
        <v>-1.0472999999999999</v>
      </c>
      <c r="C27">
        <v>-8.1872000000000007</v>
      </c>
    </row>
    <row r="28" spans="1:3" x14ac:dyDescent="0.25">
      <c r="A28" t="s">
        <v>29</v>
      </c>
      <c r="B28">
        <v>-1.0472999999999999</v>
      </c>
      <c r="C28">
        <v>-8.1872000000000007</v>
      </c>
    </row>
    <row r="29" spans="1:3" x14ac:dyDescent="0.25">
      <c r="A29" t="s">
        <v>30</v>
      </c>
      <c r="B29">
        <v>-0.4108</v>
      </c>
      <c r="C29">
        <v>-2.4098999999999999</v>
      </c>
    </row>
    <row r="30" spans="1:3" x14ac:dyDescent="0.25">
      <c r="A30" t="s">
        <v>31</v>
      </c>
      <c r="B30">
        <v>2.4899999999999999E-2</v>
      </c>
      <c r="C30">
        <v>0.13200000000000001</v>
      </c>
    </row>
    <row r="34" spans="2:3" x14ac:dyDescent="0.25">
      <c r="B34" s="4">
        <f>B2/'Income Statement, A'!C6</f>
        <v>0.20364937085602633</v>
      </c>
      <c r="C34" s="2">
        <f>C2/B34</f>
        <v>1193045669.5187492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55"/>
  <sheetViews>
    <sheetView tabSelected="1" zoomScale="70" zoomScaleNormal="70" workbookViewId="0">
      <selection activeCell="E6" sqref="E6"/>
    </sheetView>
  </sheetViews>
  <sheetFormatPr defaultRowHeight="15" x14ac:dyDescent="0.25"/>
  <cols>
    <col min="1" max="1" width="41" bestFit="1" customWidth="1"/>
    <col min="2" max="4" width="21.42578125" customWidth="1"/>
    <col min="5" max="5" width="20.42578125" customWidth="1"/>
    <col min="6" max="6" width="24.7109375" customWidth="1"/>
    <col min="7" max="13" width="20.140625" customWidth="1"/>
    <col min="17" max="17" width="17" customWidth="1"/>
  </cols>
  <sheetData>
    <row r="2" spans="1:18" x14ac:dyDescent="0.25">
      <c r="B2" t="s">
        <v>161</v>
      </c>
      <c r="F2" s="5">
        <v>100000000</v>
      </c>
      <c r="G2" s="5">
        <v>250000000</v>
      </c>
      <c r="H2" s="5">
        <v>250000000</v>
      </c>
    </row>
    <row r="3" spans="1:18" x14ac:dyDescent="0.25">
      <c r="A3">
        <f>C10/C6</f>
        <v>0.13806840300536424</v>
      </c>
      <c r="B3" t="s">
        <v>160</v>
      </c>
      <c r="E3" s="2">
        <v>68000000</v>
      </c>
      <c r="F3" s="2">
        <f>188000000.1-E3</f>
        <v>120000000.09999999</v>
      </c>
    </row>
    <row r="5" spans="1:18" x14ac:dyDescent="0.25">
      <c r="B5" t="s">
        <v>32</v>
      </c>
      <c r="C5" t="s">
        <v>33</v>
      </c>
      <c r="E5">
        <v>2024</v>
      </c>
      <c r="F5">
        <v>2025</v>
      </c>
    </row>
    <row r="6" spans="1:18" x14ac:dyDescent="0.25">
      <c r="A6" t="s">
        <v>2</v>
      </c>
      <c r="B6" s="3">
        <v>666701000</v>
      </c>
      <c r="C6" s="3">
        <v>804029000</v>
      </c>
      <c r="D6" s="3"/>
      <c r="E6" s="3">
        <f>1050000000+E3+E2</f>
        <v>1118000000</v>
      </c>
      <c r="F6" s="3">
        <f>F7+F3+F2</f>
        <v>1449800000.0999999</v>
      </c>
      <c r="G6" s="3">
        <f t="shared" ref="G6:M6" si="0">G7+G3+G2</f>
        <v>1602780000</v>
      </c>
      <c r="H6" s="3">
        <f t="shared" si="0"/>
        <v>1738058000.0000002</v>
      </c>
      <c r="I6" s="3">
        <f t="shared" si="0"/>
        <v>1636863800.0000005</v>
      </c>
      <c r="J6" s="3">
        <f t="shared" si="0"/>
        <v>1800550180.0000007</v>
      </c>
      <c r="K6" s="3">
        <f t="shared" si="0"/>
        <v>1980605198.000001</v>
      </c>
      <c r="L6" s="3">
        <f t="shared" si="0"/>
        <v>2178665717.8000011</v>
      </c>
      <c r="M6" s="3">
        <f t="shared" si="0"/>
        <v>2396532289.5800014</v>
      </c>
    </row>
    <row r="7" spans="1:18" x14ac:dyDescent="0.25">
      <c r="B7" s="3"/>
      <c r="C7" s="3"/>
      <c r="D7" s="3"/>
      <c r="E7" s="3"/>
      <c r="F7" s="3">
        <f>E6*$R$9</f>
        <v>1229800000</v>
      </c>
      <c r="G7" s="3">
        <f>F7*$R$9</f>
        <v>1352780000</v>
      </c>
      <c r="H7" s="3">
        <f t="shared" ref="H7:M7" si="1">G7*$R$9</f>
        <v>1488058000.0000002</v>
      </c>
      <c r="I7" s="3">
        <f t="shared" si="1"/>
        <v>1636863800.0000005</v>
      </c>
      <c r="J7" s="3">
        <f t="shared" si="1"/>
        <v>1800550180.0000007</v>
      </c>
      <c r="K7" s="3">
        <f t="shared" si="1"/>
        <v>1980605198.000001</v>
      </c>
      <c r="L7" s="3">
        <f t="shared" si="1"/>
        <v>2178665717.8000011</v>
      </c>
      <c r="M7" s="3">
        <f t="shared" si="1"/>
        <v>2396532289.5800014</v>
      </c>
    </row>
    <row r="8" spans="1:18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8" x14ac:dyDescent="0.25">
      <c r="A9" t="s">
        <v>34</v>
      </c>
      <c r="B9" t="s">
        <v>14</v>
      </c>
      <c r="C9">
        <v>0.20599999999999999</v>
      </c>
      <c r="Q9" t="s">
        <v>157</v>
      </c>
      <c r="R9">
        <v>1.1000000000000001</v>
      </c>
    </row>
    <row r="10" spans="1:18" x14ac:dyDescent="0.25">
      <c r="A10" t="s">
        <v>3</v>
      </c>
      <c r="B10" s="2">
        <v>104799000</v>
      </c>
      <c r="C10" s="2">
        <v>111011000</v>
      </c>
      <c r="D10" s="2"/>
      <c r="E10" s="2">
        <f>E6*$A$3</f>
        <v>154360474.55999723</v>
      </c>
      <c r="F10" s="2">
        <f t="shared" ref="F10:M10" si="2">F6*$A$3</f>
        <v>200171570.69098392</v>
      </c>
      <c r="G10" s="2">
        <f t="shared" si="2"/>
        <v>221293274.9689377</v>
      </c>
      <c r="H10" s="2">
        <f t="shared" si="2"/>
        <v>239970892.39069739</v>
      </c>
      <c r="I10" s="2">
        <f t="shared" si="2"/>
        <v>225999170.80329201</v>
      </c>
      <c r="J10" s="2">
        <f t="shared" si="2"/>
        <v>248599087.88362122</v>
      </c>
      <c r="K10" s="2">
        <f t="shared" si="2"/>
        <v>273458996.67198336</v>
      </c>
      <c r="L10" s="2">
        <f t="shared" si="2"/>
        <v>300804896.33918172</v>
      </c>
      <c r="M10" s="2">
        <f t="shared" si="2"/>
        <v>330885385.97309989</v>
      </c>
      <c r="Q10" t="s">
        <v>158</v>
      </c>
      <c r="R10">
        <v>1.06</v>
      </c>
    </row>
    <row r="11" spans="1:18" x14ac:dyDescent="0.25">
      <c r="A11" t="s">
        <v>4</v>
      </c>
      <c r="B11" s="2">
        <v>561902000</v>
      </c>
      <c r="C11" s="2">
        <v>693018000</v>
      </c>
      <c r="D11" s="2"/>
      <c r="E11" s="2">
        <f>E6-E10</f>
        <v>963639525.4400028</v>
      </c>
      <c r="F11" s="2">
        <f t="shared" ref="F11:M11" si="3">F6-F10</f>
        <v>1249628429.4090159</v>
      </c>
      <c r="G11" s="2">
        <f t="shared" si="3"/>
        <v>1381486725.0310624</v>
      </c>
      <c r="H11" s="2">
        <f t="shared" si="3"/>
        <v>1498087107.6093028</v>
      </c>
      <c r="I11" s="2">
        <f t="shared" si="3"/>
        <v>1410864629.1967084</v>
      </c>
      <c r="J11" s="2">
        <f t="shared" si="3"/>
        <v>1551951092.1163795</v>
      </c>
      <c r="K11" s="2">
        <f t="shared" si="3"/>
        <v>1707146201.3280177</v>
      </c>
      <c r="L11" s="2">
        <f t="shared" si="3"/>
        <v>1877860821.4608195</v>
      </c>
      <c r="M11" s="2">
        <f t="shared" si="3"/>
        <v>2065646903.6069014</v>
      </c>
      <c r="Q11" t="s">
        <v>162</v>
      </c>
      <c r="R11">
        <v>0.18</v>
      </c>
    </row>
    <row r="12" spans="1:18" x14ac:dyDescent="0.25">
      <c r="A12" t="s">
        <v>5</v>
      </c>
      <c r="B12" s="2">
        <v>365164000</v>
      </c>
      <c r="C12" s="2">
        <v>438346000</v>
      </c>
      <c r="D12" s="2"/>
      <c r="E12" s="2">
        <f>C12*$C$42</f>
        <v>526194300.96066427</v>
      </c>
      <c r="F12" s="2">
        <f t="shared" ref="F12:M12" si="4">E12*$C$42</f>
        <v>631648155.4832989</v>
      </c>
      <c r="G12" s="2">
        <f t="shared" si="4"/>
        <v>758235867.61970556</v>
      </c>
      <c r="H12" s="2">
        <f t="shared" si="4"/>
        <v>910192843.83900785</v>
      </c>
      <c r="I12" s="2">
        <v>910192843.83900785</v>
      </c>
      <c r="J12" s="2">
        <v>910192843.83900785</v>
      </c>
      <c r="K12" s="2">
        <v>910192843.83900785</v>
      </c>
      <c r="L12" s="2">
        <v>910192843.83900785</v>
      </c>
      <c r="M12" s="2">
        <f t="shared" si="4"/>
        <v>1092603302.421525</v>
      </c>
      <c r="Q12" t="s">
        <v>165</v>
      </c>
      <c r="R12" s="4">
        <v>0.1</v>
      </c>
    </row>
    <row r="13" spans="1:18" x14ac:dyDescent="0.25">
      <c r="A13" t="s">
        <v>6</v>
      </c>
      <c r="B13" s="2">
        <v>368900000</v>
      </c>
      <c r="C13" s="2">
        <v>394833000</v>
      </c>
      <c r="D13" s="2"/>
      <c r="E13" s="2">
        <f>C13*$C$43</f>
        <v>422589042.80021685</v>
      </c>
      <c r="F13" s="2">
        <f t="shared" ref="F13:M13" si="5">E13*$C$43</f>
        <v>452296284.99847656</v>
      </c>
      <c r="G13" s="2">
        <f t="shared" si="5"/>
        <v>484091892.36867303</v>
      </c>
      <c r="H13" s="2">
        <f t="shared" si="5"/>
        <v>518122673.18948293</v>
      </c>
      <c r="I13" s="2">
        <v>518122673.18948293</v>
      </c>
      <c r="J13" s="2">
        <v>518122673.18948293</v>
      </c>
      <c r="K13" s="2">
        <v>518122673.18948293</v>
      </c>
      <c r="L13" s="2">
        <v>518122673.18948293</v>
      </c>
      <c r="M13" s="2">
        <f t="shared" si="5"/>
        <v>554545756.09493923</v>
      </c>
      <c r="Q13" t="s">
        <v>166</v>
      </c>
      <c r="R13" s="4">
        <v>0.04</v>
      </c>
    </row>
    <row r="14" spans="1:18" x14ac:dyDescent="0.25">
      <c r="A14" t="s">
        <v>7</v>
      </c>
      <c r="B14" s="2">
        <v>-172162000</v>
      </c>
      <c r="C14" s="2">
        <v>-140161000</v>
      </c>
      <c r="D14" s="2"/>
      <c r="E14" s="2">
        <f>E11-E12-E13</f>
        <v>14856181.679121673</v>
      </c>
      <c r="F14" s="2">
        <f t="shared" ref="F14:M14" si="6">F11-F12-F13</f>
        <v>165683988.92724043</v>
      </c>
      <c r="G14" s="2">
        <f t="shared" si="6"/>
        <v>139158965.04268378</v>
      </c>
      <c r="H14" s="2">
        <f t="shared" si="6"/>
        <v>69771590.580811977</v>
      </c>
      <c r="I14" s="2">
        <f t="shared" si="6"/>
        <v>-17450887.831782341</v>
      </c>
      <c r="J14" s="2">
        <f t="shared" si="6"/>
        <v>123635575.08788872</v>
      </c>
      <c r="K14" s="2">
        <f t="shared" si="6"/>
        <v>278830684.29952693</v>
      </c>
      <c r="L14" s="2">
        <f t="shared" si="6"/>
        <v>449545304.4323287</v>
      </c>
      <c r="M14" s="2">
        <f t="shared" si="6"/>
        <v>418497845.09043717</v>
      </c>
      <c r="Q14" t="s">
        <v>167</v>
      </c>
      <c r="R14" s="4">
        <f>+R12-R13</f>
        <v>6.0000000000000005E-2</v>
      </c>
    </row>
    <row r="15" spans="1:18" x14ac:dyDescent="0.25">
      <c r="A15" t="s">
        <v>8</v>
      </c>
      <c r="B15" s="2">
        <v>14234000</v>
      </c>
      <c r="C15" s="2">
        <v>53138000</v>
      </c>
      <c r="D15" s="2"/>
    </row>
    <row r="16" spans="1:18" x14ac:dyDescent="0.25">
      <c r="A16" t="s">
        <v>9</v>
      </c>
      <c r="B16" s="2">
        <v>-157928000</v>
      </c>
      <c r="C16" s="2">
        <v>-87023000</v>
      </c>
      <c r="D16" s="2"/>
    </row>
    <row r="17" spans="1:14" x14ac:dyDescent="0.25">
      <c r="A17" t="s">
        <v>10</v>
      </c>
      <c r="B17" s="2">
        <v>622000</v>
      </c>
      <c r="C17" s="2">
        <v>3801000</v>
      </c>
      <c r="D17" s="2"/>
      <c r="E17" s="2">
        <f>E14*$R$11</f>
        <v>2674112.7022419008</v>
      </c>
      <c r="F17" s="2">
        <f t="shared" ref="F17:M17" si="7">F14*$R$11</f>
        <v>29823118.006903276</v>
      </c>
      <c r="G17" s="2">
        <f t="shared" si="7"/>
        <v>25048613.707683079</v>
      </c>
      <c r="H17" s="2">
        <f t="shared" si="7"/>
        <v>12558886.304546155</v>
      </c>
      <c r="I17" s="2">
        <f t="shared" si="7"/>
        <v>-3141159.8097208212</v>
      </c>
      <c r="J17" s="2">
        <f t="shared" si="7"/>
        <v>22254403.515819967</v>
      </c>
      <c r="K17" s="2">
        <f t="shared" si="7"/>
        <v>50189523.173914842</v>
      </c>
      <c r="L17" s="2">
        <f t="shared" si="7"/>
        <v>80918154.797819167</v>
      </c>
      <c r="M17" s="2">
        <f t="shared" si="7"/>
        <v>75329612.116278693</v>
      </c>
    </row>
    <row r="18" spans="1:14" x14ac:dyDescent="0.25">
      <c r="A18" t="s">
        <v>11</v>
      </c>
      <c r="B18" s="2">
        <v>-158550000</v>
      </c>
      <c r="C18" s="2">
        <v>-90824000</v>
      </c>
      <c r="D18" s="2"/>
      <c r="E18" s="2">
        <f>E14-E17</f>
        <v>12182068.976879772</v>
      </c>
      <c r="F18" s="2">
        <f t="shared" ref="F18:M18" si="8">F14-F17</f>
        <v>135860870.92033714</v>
      </c>
      <c r="G18" s="2">
        <f t="shared" si="8"/>
        <v>114110351.33500069</v>
      </c>
      <c r="H18" s="2">
        <f t="shared" si="8"/>
        <v>57212704.276265822</v>
      </c>
      <c r="I18" s="2">
        <f t="shared" si="8"/>
        <v>-14309728.022061519</v>
      </c>
      <c r="J18" s="2">
        <f t="shared" si="8"/>
        <v>101381171.57206875</v>
      </c>
      <c r="K18" s="2">
        <f t="shared" si="8"/>
        <v>228641161.12561208</v>
      </c>
      <c r="L18" s="2">
        <f t="shared" si="8"/>
        <v>368627149.63450956</v>
      </c>
      <c r="M18" s="2">
        <f t="shared" si="8"/>
        <v>343168232.97415847</v>
      </c>
    </row>
    <row r="19" spans="1:14" x14ac:dyDescent="0.25">
      <c r="A19" t="s">
        <v>12</v>
      </c>
      <c r="B19" s="2">
        <v>-158550000</v>
      </c>
      <c r="C19" s="2">
        <v>-90824000</v>
      </c>
      <c r="D19" s="2"/>
    </row>
    <row r="20" spans="1:14" x14ac:dyDescent="0.25">
      <c r="A20" t="s">
        <v>16</v>
      </c>
      <c r="B20" s="2">
        <v>57251000</v>
      </c>
      <c r="C20" s="2">
        <v>59138000</v>
      </c>
      <c r="D20" s="2"/>
    </row>
    <row r="21" spans="1:14" x14ac:dyDescent="0.25">
      <c r="A21" t="s">
        <v>17</v>
      </c>
      <c r="B21" s="2">
        <v>57251000</v>
      </c>
      <c r="C21" s="2">
        <v>59138000</v>
      </c>
      <c r="D21" s="2"/>
      <c r="E21" s="5">
        <f>C21*$R$10</f>
        <v>62686280</v>
      </c>
      <c r="F21" s="5">
        <f t="shared" ref="F21:M21" si="9">E21*$R$10</f>
        <v>66447456.800000004</v>
      </c>
      <c r="G21" s="5">
        <f t="shared" si="9"/>
        <v>70434304.208000004</v>
      </c>
      <c r="H21" s="5">
        <f t="shared" si="9"/>
        <v>74660362.460480005</v>
      </c>
      <c r="I21" s="5">
        <f t="shared" si="9"/>
        <v>79139984.208108813</v>
      </c>
      <c r="J21" s="5">
        <f t="shared" si="9"/>
        <v>83888383.260595351</v>
      </c>
      <c r="K21" s="5">
        <f t="shared" si="9"/>
        <v>88921686.25623107</v>
      </c>
      <c r="L21" s="5">
        <f t="shared" si="9"/>
        <v>94256987.431604937</v>
      </c>
      <c r="M21" s="5">
        <f t="shared" si="9"/>
        <v>99912406.677501231</v>
      </c>
    </row>
    <row r="22" spans="1:14" x14ac:dyDescent="0.25">
      <c r="A22" t="s">
        <v>18</v>
      </c>
      <c r="B22">
        <v>0.84279999999999999</v>
      </c>
      <c r="C22">
        <v>0.8619</v>
      </c>
      <c r="N22" t="s">
        <v>164</v>
      </c>
    </row>
    <row r="23" spans="1:14" x14ac:dyDescent="0.25">
      <c r="A23" t="s">
        <v>19</v>
      </c>
      <c r="B23">
        <v>-0.25819999999999999</v>
      </c>
      <c r="C23">
        <v>-0.17430000000000001</v>
      </c>
      <c r="D23" t="s">
        <v>163</v>
      </c>
      <c r="E23" s="2">
        <f>E18/E21</f>
        <v>0.19433389534168835</v>
      </c>
      <c r="F23" s="2">
        <f t="shared" ref="F23:M23" si="10">F18/F21</f>
        <v>2.044636130006666</v>
      </c>
      <c r="G23" s="2">
        <f t="shared" si="10"/>
        <v>1.6200962388727611</v>
      </c>
      <c r="H23" s="2">
        <f t="shared" si="10"/>
        <v>0.76630627538876794</v>
      </c>
      <c r="I23" s="2">
        <f t="shared" si="10"/>
        <v>-0.1808154015349844</v>
      </c>
      <c r="J23" s="2">
        <f t="shared" si="10"/>
        <v>1.2085245612271829</v>
      </c>
      <c r="K23" s="2">
        <f t="shared" si="10"/>
        <v>2.5712643422750023</v>
      </c>
      <c r="L23" s="2">
        <f t="shared" si="10"/>
        <v>3.9108734501194831</v>
      </c>
      <c r="M23" s="2">
        <f t="shared" si="10"/>
        <v>3.4346908896093562</v>
      </c>
      <c r="N23" s="2">
        <f>M23/R14</f>
        <v>57.244848160155932</v>
      </c>
    </row>
    <row r="24" spans="1:14" x14ac:dyDescent="0.25">
      <c r="A24" t="s">
        <v>20</v>
      </c>
      <c r="B24">
        <v>-0.2369</v>
      </c>
      <c r="C24">
        <v>-0.1082</v>
      </c>
    </row>
    <row r="25" spans="1:14" x14ac:dyDescent="0.25">
      <c r="A25" t="s">
        <v>21</v>
      </c>
      <c r="B25">
        <v>-0.23780000000000001</v>
      </c>
      <c r="C25">
        <v>-0.113</v>
      </c>
    </row>
    <row r="26" spans="1:14" x14ac:dyDescent="0.25">
      <c r="A26" t="s">
        <v>35</v>
      </c>
      <c r="B26">
        <v>-0.15040000000000001</v>
      </c>
      <c r="C26">
        <v>-0.1055</v>
      </c>
      <c r="G26" t="s">
        <v>168</v>
      </c>
    </row>
    <row r="27" spans="1:14" x14ac:dyDescent="0.25">
      <c r="A27" t="s">
        <v>22</v>
      </c>
      <c r="B27">
        <v>-164162000</v>
      </c>
      <c r="C27">
        <v>-126459000</v>
      </c>
      <c r="G27" s="2">
        <f>NPV(R12,E23:N23)</f>
        <v>30.847885141264019</v>
      </c>
    </row>
    <row r="28" spans="1:14" x14ac:dyDescent="0.25">
      <c r="A28" t="s">
        <v>23</v>
      </c>
      <c r="B28">
        <v>-172162000</v>
      </c>
      <c r="C28">
        <v>-140161000</v>
      </c>
    </row>
    <row r="29" spans="1:14" x14ac:dyDescent="0.25">
      <c r="A29" t="s">
        <v>24</v>
      </c>
      <c r="B29">
        <v>-158550000</v>
      </c>
      <c r="C29">
        <v>-90824000</v>
      </c>
    </row>
    <row r="30" spans="1:14" x14ac:dyDescent="0.25">
      <c r="A30" t="s">
        <v>25</v>
      </c>
      <c r="B30">
        <v>-158550000</v>
      </c>
      <c r="C30">
        <v>-90824000</v>
      </c>
    </row>
    <row r="31" spans="1:14" x14ac:dyDescent="0.25">
      <c r="A31" t="s">
        <v>26</v>
      </c>
      <c r="B31">
        <v>-2.7694000000000001</v>
      </c>
      <c r="C31">
        <v>-1.5358000000000001</v>
      </c>
    </row>
    <row r="32" spans="1:14" x14ac:dyDescent="0.25">
      <c r="A32" t="s">
        <v>28</v>
      </c>
      <c r="B32">
        <v>-2.7694000000000001</v>
      </c>
      <c r="C32">
        <v>-1.5358000000000001</v>
      </c>
    </row>
    <row r="33" spans="1:4" x14ac:dyDescent="0.25">
      <c r="A33" t="s">
        <v>27</v>
      </c>
      <c r="B33">
        <v>-2.7694000000000001</v>
      </c>
      <c r="C33">
        <v>-1.5358000000000001</v>
      </c>
    </row>
    <row r="34" spans="1:4" x14ac:dyDescent="0.25">
      <c r="A34" t="s">
        <v>29</v>
      </c>
      <c r="B34">
        <v>-2.7694000000000001</v>
      </c>
      <c r="C34">
        <v>-1.5358000000000001</v>
      </c>
    </row>
    <row r="35" spans="1:4" x14ac:dyDescent="0.25">
      <c r="A35" t="s">
        <v>30</v>
      </c>
      <c r="B35">
        <v>-0.2462</v>
      </c>
      <c r="C35">
        <v>-0.1573</v>
      </c>
    </row>
    <row r="36" spans="1:4" x14ac:dyDescent="0.25">
      <c r="A36" t="s">
        <v>31</v>
      </c>
      <c r="B36">
        <v>-0.14099999999999999</v>
      </c>
      <c r="C36">
        <v>-9.3399999999999997E-2</v>
      </c>
    </row>
    <row r="38" spans="1:4" x14ac:dyDescent="0.25">
      <c r="A38" t="str">
        <f>_xlfn.CONCAT(A6, " growth rate")</f>
        <v>Revenue growth rate</v>
      </c>
      <c r="C38" s="4">
        <f>C6/B6-1</f>
        <v>0.20598139195831422</v>
      </c>
      <c r="D38" s="4"/>
    </row>
    <row r="39" spans="1:4" x14ac:dyDescent="0.25">
      <c r="A39" t="str">
        <f t="shared" ref="A39:A55" si="11">_xlfn.CONCAT(A9, " growth rate")</f>
        <v>Revenue Growth growth rate</v>
      </c>
      <c r="C39" s="4" t="e">
        <f t="shared" ref="C39" si="12">C9/B9-1</f>
        <v>#VALUE!</v>
      </c>
      <c r="D39" s="4"/>
    </row>
    <row r="40" spans="1:4" x14ac:dyDescent="0.25">
      <c r="A40" t="str">
        <f t="shared" si="11"/>
        <v>Cost of Revenue growth rate</v>
      </c>
      <c r="C40" s="4">
        <f>C10/B10</f>
        <v>1.0592753747650263</v>
      </c>
      <c r="D40" s="4"/>
    </row>
    <row r="41" spans="1:4" x14ac:dyDescent="0.25">
      <c r="A41" t="str">
        <f t="shared" si="11"/>
        <v>Gross Profit growth rate</v>
      </c>
      <c r="C41" s="4">
        <f t="shared" ref="C41:C51" si="13">C11/B11</f>
        <v>1.2333431808393633</v>
      </c>
      <c r="D41" s="4"/>
    </row>
    <row r="42" spans="1:4" x14ac:dyDescent="0.25">
      <c r="A42" t="str">
        <f t="shared" si="11"/>
        <v>R&amp;D Expenses growth rate</v>
      </c>
      <c r="C42" s="4">
        <f t="shared" si="13"/>
        <v>1.2004085835405462</v>
      </c>
      <c r="D42" s="4"/>
    </row>
    <row r="43" spans="1:4" x14ac:dyDescent="0.25">
      <c r="A43" t="str">
        <f t="shared" si="11"/>
        <v>SG&amp;A Expenses growth rate</v>
      </c>
      <c r="C43" s="4">
        <f t="shared" si="13"/>
        <v>1.0702981837896448</v>
      </c>
      <c r="D43" s="4"/>
    </row>
    <row r="44" spans="1:4" x14ac:dyDescent="0.25">
      <c r="A44" t="str">
        <f t="shared" si="11"/>
        <v>Operating Income growth rate</v>
      </c>
      <c r="C44" s="4">
        <f t="shared" si="13"/>
        <v>0.81412274485658853</v>
      </c>
      <c r="D44" s="4"/>
    </row>
    <row r="45" spans="1:4" x14ac:dyDescent="0.25">
      <c r="A45" t="str">
        <f t="shared" si="11"/>
        <v>Non-operating Income/Expense growth rate</v>
      </c>
      <c r="C45" s="4">
        <f t="shared" si="13"/>
        <v>3.7331740902065476</v>
      </c>
      <c r="D45" s="4"/>
    </row>
    <row r="46" spans="1:4" x14ac:dyDescent="0.25">
      <c r="A46" t="str">
        <f t="shared" si="11"/>
        <v>EBT growth rate</v>
      </c>
      <c r="C46" s="4">
        <f t="shared" si="13"/>
        <v>0.55102958310116001</v>
      </c>
      <c r="D46" s="4"/>
    </row>
    <row r="47" spans="1:4" x14ac:dyDescent="0.25">
      <c r="A47" t="str">
        <f t="shared" si="11"/>
        <v>Income Tax Provision growth rate</v>
      </c>
      <c r="C47" s="4">
        <f t="shared" si="13"/>
        <v>6.110932475884244</v>
      </c>
      <c r="D47" s="4"/>
    </row>
    <row r="48" spans="1:4" x14ac:dyDescent="0.25">
      <c r="A48" t="str">
        <f t="shared" si="11"/>
        <v>Income after Tax growth rate</v>
      </c>
      <c r="C48" s="4">
        <f t="shared" si="13"/>
        <v>0.5728413749605803</v>
      </c>
      <c r="D48" s="4"/>
    </row>
    <row r="49" spans="1:4" x14ac:dyDescent="0.25">
      <c r="A49" t="str">
        <f t="shared" si="11"/>
        <v>Net Income Common growth rate</v>
      </c>
      <c r="C49" s="4">
        <f t="shared" si="13"/>
        <v>0.5728413749605803</v>
      </c>
      <c r="D49" s="4"/>
    </row>
    <row r="50" spans="1:4" x14ac:dyDescent="0.25">
      <c r="A50" t="str">
        <f t="shared" si="11"/>
        <v>Shares (Basic, Weighted) growth rate</v>
      </c>
      <c r="C50" s="4">
        <f t="shared" si="13"/>
        <v>1.0329601229672845</v>
      </c>
      <c r="D50" s="4"/>
    </row>
    <row r="51" spans="1:4" x14ac:dyDescent="0.25">
      <c r="A51" t="str">
        <f t="shared" si="11"/>
        <v>Shares (Diluted, Weighted) growth rate</v>
      </c>
      <c r="C51" s="4">
        <f t="shared" si="13"/>
        <v>1.0329601229672845</v>
      </c>
      <c r="D51" s="4"/>
    </row>
    <row r="52" spans="1:4" x14ac:dyDescent="0.25">
      <c r="A52" t="str">
        <f t="shared" si="11"/>
        <v>Gross Margin growth rate</v>
      </c>
    </row>
    <row r="53" spans="1:4" x14ac:dyDescent="0.25">
      <c r="A53" t="str">
        <f t="shared" si="11"/>
        <v>EBIT Margin growth rate</v>
      </c>
    </row>
    <row r="54" spans="1:4" x14ac:dyDescent="0.25">
      <c r="A54" t="str">
        <f t="shared" si="11"/>
        <v>EBT margin growth rate</v>
      </c>
    </row>
    <row r="55" spans="1:4" x14ac:dyDescent="0.25">
      <c r="A55" t="str">
        <f t="shared" si="11"/>
        <v>Net Profit Margin growth rate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33</v>
      </c>
      <c r="D1" t="s">
        <v>1</v>
      </c>
    </row>
    <row r="2" spans="1:4" x14ac:dyDescent="0.25">
      <c r="A2" t="s">
        <v>36</v>
      </c>
      <c r="B2" t="s">
        <v>14</v>
      </c>
      <c r="C2">
        <v>1213122000</v>
      </c>
      <c r="D2">
        <v>1670350000</v>
      </c>
    </row>
    <row r="3" spans="1:4" x14ac:dyDescent="0.25">
      <c r="A3" t="s">
        <v>37</v>
      </c>
      <c r="B3" t="s">
        <v>14</v>
      </c>
      <c r="C3">
        <v>245279000</v>
      </c>
      <c r="D3">
        <v>215307000</v>
      </c>
    </row>
    <row r="4" spans="1:4" x14ac:dyDescent="0.25">
      <c r="A4" t="s">
        <v>38</v>
      </c>
      <c r="B4" t="s">
        <v>14</v>
      </c>
      <c r="C4">
        <v>1479687000</v>
      </c>
      <c r="D4">
        <v>1920025000</v>
      </c>
    </row>
    <row r="5" spans="1:4" x14ac:dyDescent="0.25">
      <c r="A5" t="s">
        <v>39</v>
      </c>
      <c r="B5" t="s">
        <v>14</v>
      </c>
      <c r="C5">
        <v>14946000</v>
      </c>
      <c r="D5">
        <v>14385000</v>
      </c>
    </row>
    <row r="6" spans="1:4" x14ac:dyDescent="0.25">
      <c r="A6" t="s">
        <v>40</v>
      </c>
      <c r="B6" t="s">
        <v>14</v>
      </c>
      <c r="C6">
        <v>58446000</v>
      </c>
      <c r="D6">
        <v>56227000</v>
      </c>
    </row>
    <row r="7" spans="1:4" x14ac:dyDescent="0.25">
      <c r="A7" t="s">
        <v>41</v>
      </c>
      <c r="B7" t="s">
        <v>14</v>
      </c>
      <c r="C7">
        <v>19380000</v>
      </c>
      <c r="D7">
        <v>2505000</v>
      </c>
    </row>
    <row r="8" spans="1:4" x14ac:dyDescent="0.25">
      <c r="A8" t="s">
        <v>42</v>
      </c>
      <c r="B8" t="s">
        <v>14</v>
      </c>
      <c r="C8">
        <v>116780000</v>
      </c>
      <c r="D8">
        <v>95871000</v>
      </c>
    </row>
    <row r="9" spans="1:4" x14ac:dyDescent="0.25">
      <c r="A9" t="s">
        <v>43</v>
      </c>
      <c r="B9">
        <v>0</v>
      </c>
      <c r="C9">
        <v>1596467000</v>
      </c>
      <c r="D9">
        <v>2015896000</v>
      </c>
    </row>
    <row r="10" spans="1:4" x14ac:dyDescent="0.25">
      <c r="A10" t="s">
        <v>44</v>
      </c>
      <c r="B10" t="s">
        <v>14</v>
      </c>
      <c r="C10">
        <v>46514000</v>
      </c>
      <c r="D10">
        <v>45378000</v>
      </c>
    </row>
    <row r="11" spans="1:4" x14ac:dyDescent="0.25">
      <c r="A11" t="s">
        <v>45</v>
      </c>
      <c r="B11" t="s">
        <v>14</v>
      </c>
      <c r="C11">
        <v>83349000</v>
      </c>
      <c r="D11">
        <v>106724000</v>
      </c>
    </row>
    <row r="12" spans="1:4" x14ac:dyDescent="0.25">
      <c r="A12" t="s">
        <v>46</v>
      </c>
      <c r="B12" t="s">
        <v>14</v>
      </c>
      <c r="C12">
        <v>133570000</v>
      </c>
      <c r="D12">
        <v>156485000</v>
      </c>
    </row>
    <row r="13" spans="1:4" x14ac:dyDescent="0.25">
      <c r="A13" t="s">
        <v>47</v>
      </c>
      <c r="B13" t="s">
        <v>14</v>
      </c>
      <c r="C13">
        <v>287000</v>
      </c>
      <c r="D13">
        <v>276000</v>
      </c>
    </row>
    <row r="14" spans="1:4" x14ac:dyDescent="0.25">
      <c r="A14" t="s">
        <v>48</v>
      </c>
      <c r="B14" t="s">
        <v>14</v>
      </c>
      <c r="C14">
        <v>22327000</v>
      </c>
      <c r="D14">
        <v>21111000</v>
      </c>
    </row>
    <row r="15" spans="1:4" x14ac:dyDescent="0.25">
      <c r="A15" t="s">
        <v>49</v>
      </c>
      <c r="B15" t="s">
        <v>14</v>
      </c>
      <c r="C15">
        <v>155897000</v>
      </c>
      <c r="D15">
        <v>177596000</v>
      </c>
    </row>
    <row r="16" spans="1:4" x14ac:dyDescent="0.25">
      <c r="A16" t="s">
        <v>50</v>
      </c>
      <c r="B16" t="s">
        <v>14</v>
      </c>
      <c r="C16">
        <v>302820000</v>
      </c>
      <c r="D16">
        <v>3130384000</v>
      </c>
    </row>
    <row r="17" spans="1:4" x14ac:dyDescent="0.25">
      <c r="A17" t="s">
        <v>51</v>
      </c>
      <c r="B17" t="s">
        <v>14</v>
      </c>
      <c r="C17">
        <v>1853492000</v>
      </c>
      <c r="D17" t="s">
        <v>14</v>
      </c>
    </row>
    <row r="18" spans="1:4" x14ac:dyDescent="0.25">
      <c r="A18" t="s">
        <v>52</v>
      </c>
      <c r="B18" t="s">
        <v>14</v>
      </c>
      <c r="C18">
        <v>6000</v>
      </c>
      <c r="D18">
        <v>16000</v>
      </c>
    </row>
    <row r="19" spans="1:4" x14ac:dyDescent="0.25">
      <c r="A19" t="s">
        <v>53</v>
      </c>
      <c r="B19" t="s">
        <v>14</v>
      </c>
      <c r="C19">
        <v>-716562000</v>
      </c>
      <c r="D19">
        <v>-1291628000</v>
      </c>
    </row>
    <row r="20" spans="1:4" x14ac:dyDescent="0.25">
      <c r="A20" t="s">
        <v>54</v>
      </c>
      <c r="B20" t="s">
        <v>14</v>
      </c>
      <c r="C20">
        <v>-412922000</v>
      </c>
      <c r="D20">
        <v>1838300000</v>
      </c>
    </row>
    <row r="21" spans="1:4" x14ac:dyDescent="0.25">
      <c r="A21" t="s">
        <v>55</v>
      </c>
      <c r="B21" t="s">
        <v>14</v>
      </c>
      <c r="C21">
        <v>1440570000</v>
      </c>
      <c r="D21">
        <v>1838300000</v>
      </c>
    </row>
    <row r="22" spans="1:4" x14ac:dyDescent="0.25">
      <c r="A22" t="s">
        <v>56</v>
      </c>
      <c r="B22" t="s">
        <v>14</v>
      </c>
      <c r="C22">
        <v>1596467000</v>
      </c>
      <c r="D22">
        <v>2015896000</v>
      </c>
    </row>
    <row r="23" spans="1:4" x14ac:dyDescent="0.25">
      <c r="A23" t="s">
        <v>57</v>
      </c>
      <c r="B23" t="s">
        <v>14</v>
      </c>
      <c r="C23">
        <v>61004000</v>
      </c>
      <c r="D23">
        <v>163346000</v>
      </c>
    </row>
    <row r="24" spans="1:4" x14ac:dyDescent="0.25">
      <c r="A24" t="s">
        <v>58</v>
      </c>
      <c r="B24" t="s">
        <v>14</v>
      </c>
      <c r="C24">
        <v>1382124000</v>
      </c>
      <c r="D24">
        <v>1782073000</v>
      </c>
    </row>
    <row r="25" spans="1:4" x14ac:dyDescent="0.25">
      <c r="A25" t="s">
        <v>59</v>
      </c>
      <c r="B25" t="s">
        <v>14</v>
      </c>
      <c r="C25">
        <v>-1213122000</v>
      </c>
      <c r="D25">
        <v>-1670350000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workbookViewId="0"/>
  </sheetViews>
  <sheetFormatPr defaultRowHeight="15" x14ac:dyDescent="0.25"/>
  <sheetData>
    <row r="1" spans="1:3" x14ac:dyDescent="0.25">
      <c r="B1" t="s">
        <v>32</v>
      </c>
      <c r="C1" t="s">
        <v>33</v>
      </c>
    </row>
    <row r="2" spans="1:3" x14ac:dyDescent="0.25">
      <c r="A2" t="s">
        <v>36</v>
      </c>
      <c r="B2">
        <v>1266544000</v>
      </c>
      <c r="C2">
        <v>1213122000</v>
      </c>
    </row>
    <row r="3" spans="1:3" x14ac:dyDescent="0.25">
      <c r="A3" t="s">
        <v>37</v>
      </c>
      <c r="B3">
        <v>191987000</v>
      </c>
      <c r="C3">
        <v>245279000</v>
      </c>
    </row>
    <row r="4" spans="1:3" x14ac:dyDescent="0.25">
      <c r="A4" t="s">
        <v>38</v>
      </c>
      <c r="B4">
        <v>1483927000</v>
      </c>
      <c r="C4">
        <v>1479687000</v>
      </c>
    </row>
    <row r="5" spans="1:3" x14ac:dyDescent="0.25">
      <c r="A5" t="s">
        <v>39</v>
      </c>
      <c r="B5">
        <v>7192000</v>
      </c>
      <c r="C5">
        <v>14946000</v>
      </c>
    </row>
    <row r="6" spans="1:3" x14ac:dyDescent="0.25">
      <c r="A6" t="s">
        <v>40</v>
      </c>
      <c r="B6">
        <v>67536000</v>
      </c>
      <c r="C6">
        <v>58446000</v>
      </c>
    </row>
    <row r="7" spans="1:3" x14ac:dyDescent="0.25">
      <c r="A7" t="s">
        <v>41</v>
      </c>
      <c r="B7">
        <v>17704000</v>
      </c>
      <c r="C7">
        <v>19380000</v>
      </c>
    </row>
    <row r="8" spans="1:3" x14ac:dyDescent="0.25">
      <c r="A8" t="s">
        <v>42</v>
      </c>
      <c r="B8">
        <v>115784000</v>
      </c>
      <c r="C8">
        <v>116780000</v>
      </c>
    </row>
    <row r="9" spans="1:3" x14ac:dyDescent="0.25">
      <c r="A9" t="s">
        <v>43</v>
      </c>
      <c r="B9">
        <v>1599711000</v>
      </c>
      <c r="C9">
        <v>1596467000</v>
      </c>
    </row>
    <row r="10" spans="1:3" x14ac:dyDescent="0.25">
      <c r="A10" t="s">
        <v>44</v>
      </c>
      <c r="B10">
        <v>32944000</v>
      </c>
      <c r="C10">
        <v>46514000</v>
      </c>
    </row>
    <row r="11" spans="1:3" x14ac:dyDescent="0.25">
      <c r="A11" t="s">
        <v>45</v>
      </c>
      <c r="B11">
        <v>65711000</v>
      </c>
      <c r="C11">
        <v>83349000</v>
      </c>
    </row>
    <row r="12" spans="1:3" x14ac:dyDescent="0.25">
      <c r="A12" t="s">
        <v>46</v>
      </c>
      <c r="B12">
        <v>106457000</v>
      </c>
      <c r="C12">
        <v>133570000</v>
      </c>
    </row>
    <row r="13" spans="1:3" x14ac:dyDescent="0.25">
      <c r="A13" t="s">
        <v>47</v>
      </c>
      <c r="B13">
        <v>7136000</v>
      </c>
      <c r="C13">
        <v>287000</v>
      </c>
    </row>
    <row r="14" spans="1:3" x14ac:dyDescent="0.25">
      <c r="A14" t="s">
        <v>48</v>
      </c>
      <c r="B14">
        <v>18826000</v>
      </c>
      <c r="C14">
        <v>22327000</v>
      </c>
    </row>
    <row r="15" spans="1:3" x14ac:dyDescent="0.25">
      <c r="A15" t="s">
        <v>49</v>
      </c>
      <c r="B15">
        <v>125283000</v>
      </c>
      <c r="C15">
        <v>155897000</v>
      </c>
    </row>
    <row r="16" spans="1:3" x14ac:dyDescent="0.25">
      <c r="A16" t="s">
        <v>50</v>
      </c>
      <c r="B16">
        <v>250460000</v>
      </c>
      <c r="C16">
        <v>302820000</v>
      </c>
    </row>
    <row r="17" spans="1:3" x14ac:dyDescent="0.25">
      <c r="A17" t="s">
        <v>51</v>
      </c>
      <c r="B17">
        <v>1853492000</v>
      </c>
      <c r="C17">
        <v>1853492000</v>
      </c>
    </row>
    <row r="18" spans="1:3" x14ac:dyDescent="0.25">
      <c r="A18" t="s">
        <v>52</v>
      </c>
      <c r="B18">
        <v>6000</v>
      </c>
      <c r="C18">
        <v>6000</v>
      </c>
    </row>
    <row r="19" spans="1:3" x14ac:dyDescent="0.25">
      <c r="A19" t="s">
        <v>53</v>
      </c>
      <c r="B19">
        <v>-625738000</v>
      </c>
      <c r="C19">
        <v>-716562000</v>
      </c>
    </row>
    <row r="20" spans="1:3" x14ac:dyDescent="0.25">
      <c r="A20" t="s">
        <v>54</v>
      </c>
      <c r="B20">
        <v>-379064000</v>
      </c>
      <c r="C20">
        <v>-412922000</v>
      </c>
    </row>
    <row r="21" spans="1:3" x14ac:dyDescent="0.25">
      <c r="A21" t="s">
        <v>55</v>
      </c>
      <c r="B21">
        <v>1474428000</v>
      </c>
      <c r="C21">
        <v>1440570000</v>
      </c>
    </row>
    <row r="22" spans="1:3" x14ac:dyDescent="0.25">
      <c r="A22" t="s">
        <v>56</v>
      </c>
      <c r="B22">
        <v>1599711000</v>
      </c>
      <c r="C22">
        <v>1596467000</v>
      </c>
    </row>
    <row r="23" spans="1:3" x14ac:dyDescent="0.25">
      <c r="A23" t="s">
        <v>57</v>
      </c>
      <c r="B23">
        <v>57792000</v>
      </c>
      <c r="C23">
        <v>61004000</v>
      </c>
    </row>
    <row r="24" spans="1:3" x14ac:dyDescent="0.25">
      <c r="A24" t="s">
        <v>58</v>
      </c>
      <c r="B24">
        <v>1406892000</v>
      </c>
      <c r="C24">
        <v>1382124000</v>
      </c>
    </row>
    <row r="25" spans="1:3" x14ac:dyDescent="0.25">
      <c r="A25" t="s">
        <v>59</v>
      </c>
      <c r="B25">
        <v>-1266544000</v>
      </c>
      <c r="C25">
        <v>-1213122000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5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33</v>
      </c>
      <c r="D1" t="s">
        <v>1</v>
      </c>
    </row>
    <row r="2" spans="1:4" x14ac:dyDescent="0.25">
      <c r="A2" t="s">
        <v>60</v>
      </c>
      <c r="B2">
        <v>-60866000</v>
      </c>
      <c r="C2">
        <v>0</v>
      </c>
      <c r="D2">
        <v>-575066000</v>
      </c>
    </row>
    <row r="3" spans="1:4" x14ac:dyDescent="0.25">
      <c r="A3" t="s">
        <v>61</v>
      </c>
      <c r="B3">
        <v>3338000</v>
      </c>
      <c r="C3" t="s">
        <v>14</v>
      </c>
      <c r="D3">
        <v>3743000</v>
      </c>
    </row>
    <row r="4" spans="1:4" x14ac:dyDescent="0.25">
      <c r="A4" t="s">
        <v>62</v>
      </c>
      <c r="B4">
        <v>10633000</v>
      </c>
      <c r="C4" t="s">
        <v>14</v>
      </c>
      <c r="D4">
        <v>571117000</v>
      </c>
    </row>
    <row r="5" spans="1:4" x14ac:dyDescent="0.25">
      <c r="A5" t="s">
        <v>63</v>
      </c>
      <c r="B5">
        <v>33746000</v>
      </c>
      <c r="C5" t="s">
        <v>14</v>
      </c>
      <c r="D5">
        <v>29987000</v>
      </c>
    </row>
    <row r="6" spans="1:4" x14ac:dyDescent="0.25">
      <c r="A6" t="s">
        <v>64</v>
      </c>
      <c r="B6">
        <v>6706000</v>
      </c>
      <c r="C6" t="s">
        <v>14</v>
      </c>
      <c r="D6">
        <v>-2178000</v>
      </c>
    </row>
    <row r="7" spans="1:4" x14ac:dyDescent="0.25">
      <c r="A7" t="s">
        <v>65</v>
      </c>
      <c r="B7">
        <v>10518000</v>
      </c>
      <c r="C7" t="s">
        <v>14</v>
      </c>
      <c r="D7">
        <v>4461000</v>
      </c>
    </row>
    <row r="8" spans="1:4" x14ac:dyDescent="0.25">
      <c r="A8" t="s">
        <v>66</v>
      </c>
      <c r="B8">
        <v>4075000</v>
      </c>
      <c r="C8" t="s">
        <v>14</v>
      </c>
      <c r="D8">
        <v>32064000</v>
      </c>
    </row>
    <row r="9" spans="1:4" x14ac:dyDescent="0.25">
      <c r="A9" t="s">
        <v>67</v>
      </c>
      <c r="B9">
        <v>-356000</v>
      </c>
      <c r="C9" t="s">
        <v>14</v>
      </c>
      <c r="D9">
        <v>-2851000</v>
      </c>
    </row>
    <row r="10" spans="1:4" x14ac:dyDescent="0.25">
      <c r="A10" t="s">
        <v>68</v>
      </c>
      <c r="B10">
        <v>89308000</v>
      </c>
      <c r="C10" t="s">
        <v>14</v>
      </c>
      <c r="D10">
        <v>116970000</v>
      </c>
    </row>
    <row r="11" spans="1:4" x14ac:dyDescent="0.25">
      <c r="A11" t="s">
        <v>69</v>
      </c>
      <c r="B11">
        <v>70000</v>
      </c>
      <c r="C11" t="s">
        <v>14</v>
      </c>
      <c r="D11">
        <v>-15000</v>
      </c>
    </row>
    <row r="12" spans="1:4" x14ac:dyDescent="0.25">
      <c r="A12" t="s">
        <v>70</v>
      </c>
      <c r="B12">
        <v>89022000</v>
      </c>
      <c r="C12" t="s">
        <v>14</v>
      </c>
      <c r="D12">
        <v>114104000</v>
      </c>
    </row>
    <row r="13" spans="1:4" x14ac:dyDescent="0.25">
      <c r="A13" t="s">
        <v>71</v>
      </c>
      <c r="B13">
        <v>961000</v>
      </c>
      <c r="C13" t="s">
        <v>14</v>
      </c>
      <c r="D13">
        <v>623111000</v>
      </c>
    </row>
    <row r="14" spans="1:4" x14ac:dyDescent="0.25">
      <c r="A14" t="s">
        <v>72</v>
      </c>
      <c r="B14">
        <v>-4591000</v>
      </c>
      <c r="C14" t="s">
        <v>14</v>
      </c>
      <c r="D14">
        <v>-201940000</v>
      </c>
    </row>
    <row r="15" spans="1:4" x14ac:dyDescent="0.25">
      <c r="A15" t="s">
        <v>73</v>
      </c>
      <c r="B15">
        <v>-3630000</v>
      </c>
      <c r="C15" t="s">
        <v>14</v>
      </c>
      <c r="D15">
        <v>421171000</v>
      </c>
    </row>
    <row r="16" spans="1:4" x14ac:dyDescent="0.25">
      <c r="A16" t="s">
        <v>74</v>
      </c>
      <c r="B16">
        <v>89467000</v>
      </c>
      <c r="C16" t="s">
        <v>14</v>
      </c>
      <c r="D16">
        <v>567339000</v>
      </c>
    </row>
    <row r="17" spans="1:4" x14ac:dyDescent="0.25">
      <c r="A17" t="s">
        <v>75</v>
      </c>
      <c r="B17">
        <v>435860000</v>
      </c>
      <c r="C17" t="s">
        <v>14</v>
      </c>
      <c r="D17">
        <v>401226000</v>
      </c>
    </row>
    <row r="18" spans="1:4" x14ac:dyDescent="0.25">
      <c r="A18" t="s">
        <v>76</v>
      </c>
      <c r="B18">
        <v>525327000</v>
      </c>
      <c r="C18" t="s">
        <v>14</v>
      </c>
      <c r="D18">
        <v>968565000</v>
      </c>
    </row>
    <row r="19" spans="1:4" x14ac:dyDescent="0.25">
      <c r="A19" t="s">
        <v>77</v>
      </c>
      <c r="B19">
        <v>12480000</v>
      </c>
      <c r="C19" t="s">
        <v>14</v>
      </c>
      <c r="D19">
        <v>577508000</v>
      </c>
    </row>
    <row r="20" spans="1:4" x14ac:dyDescent="0.25">
      <c r="A20" t="s">
        <v>78</v>
      </c>
      <c r="B20">
        <v>0</v>
      </c>
      <c r="C20">
        <v>0</v>
      </c>
      <c r="D20">
        <v>0</v>
      </c>
    </row>
    <row r="21" spans="1:4" x14ac:dyDescent="0.25">
      <c r="A21" t="s">
        <v>79</v>
      </c>
      <c r="B21">
        <v>-0.45379999999999998</v>
      </c>
      <c r="C21" t="s">
        <v>14</v>
      </c>
      <c r="D21">
        <v>-0.51729999999999998</v>
      </c>
    </row>
    <row r="22" spans="1:4" x14ac:dyDescent="0.25">
      <c r="A22" t="s">
        <v>80</v>
      </c>
      <c r="B22">
        <v>50970000</v>
      </c>
      <c r="C22" t="s">
        <v>14</v>
      </c>
      <c r="D22">
        <v>32270000</v>
      </c>
    </row>
    <row r="23" spans="1:4" x14ac:dyDescent="0.25">
      <c r="A23" t="s">
        <v>81</v>
      </c>
      <c r="B23">
        <v>89308000</v>
      </c>
      <c r="C23" t="s">
        <v>14</v>
      </c>
      <c r="D23">
        <v>116970000</v>
      </c>
    </row>
    <row r="24" spans="1:4" x14ac:dyDescent="0.25">
      <c r="A24" t="s">
        <v>82</v>
      </c>
      <c r="B24">
        <v>961000</v>
      </c>
      <c r="C24" t="s">
        <v>14</v>
      </c>
      <c r="D24">
        <v>623111000</v>
      </c>
    </row>
    <row r="25" spans="1:4" x14ac:dyDescent="0.25">
      <c r="A25" t="s">
        <v>83</v>
      </c>
      <c r="B25">
        <v>961000</v>
      </c>
      <c r="C25" t="s">
        <v>14</v>
      </c>
      <c r="D25">
        <v>623111000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6"/>
  <sheetViews>
    <sheetView workbookViewId="0"/>
  </sheetViews>
  <sheetFormatPr defaultRowHeight="15" x14ac:dyDescent="0.25"/>
  <sheetData>
    <row r="1" spans="1:3" x14ac:dyDescent="0.25">
      <c r="B1" t="s">
        <v>32</v>
      </c>
      <c r="C1" t="s">
        <v>33</v>
      </c>
    </row>
    <row r="2" spans="1:3" x14ac:dyDescent="0.25">
      <c r="A2" t="s">
        <v>60</v>
      </c>
      <c r="B2">
        <v>-158550000</v>
      </c>
      <c r="C2">
        <v>-90824000</v>
      </c>
    </row>
    <row r="3" spans="1:3" x14ac:dyDescent="0.25">
      <c r="A3" t="s">
        <v>61</v>
      </c>
      <c r="B3">
        <v>8000000</v>
      </c>
      <c r="C3">
        <v>13702000</v>
      </c>
    </row>
    <row r="4" spans="1:3" x14ac:dyDescent="0.25">
      <c r="A4" t="s">
        <v>62</v>
      </c>
      <c r="B4">
        <v>66609000</v>
      </c>
      <c r="C4">
        <v>31999000</v>
      </c>
    </row>
    <row r="5" spans="1:3" x14ac:dyDescent="0.25">
      <c r="A5" t="s">
        <v>63</v>
      </c>
      <c r="B5">
        <v>-30230000</v>
      </c>
      <c r="C5">
        <v>-53318000</v>
      </c>
    </row>
    <row r="6" spans="1:3" x14ac:dyDescent="0.25">
      <c r="A6" t="s">
        <v>64</v>
      </c>
      <c r="B6">
        <v>10905000</v>
      </c>
      <c r="C6">
        <v>12470000</v>
      </c>
    </row>
    <row r="7" spans="1:3" x14ac:dyDescent="0.25">
      <c r="A7" t="s">
        <v>65</v>
      </c>
      <c r="B7">
        <v>9245000</v>
      </c>
      <c r="C7">
        <v>10857000</v>
      </c>
    </row>
    <row r="8" spans="1:3" x14ac:dyDescent="0.25">
      <c r="A8" t="s">
        <v>66</v>
      </c>
      <c r="B8">
        <v>-94021000</v>
      </c>
      <c r="C8">
        <v>-75114000</v>
      </c>
    </row>
    <row r="9" spans="1:3" x14ac:dyDescent="0.25">
      <c r="A9" t="s">
        <v>67</v>
      </c>
      <c r="B9">
        <v>-6233000</v>
      </c>
      <c r="C9">
        <v>-9724000</v>
      </c>
    </row>
    <row r="10" spans="1:3" x14ac:dyDescent="0.25">
      <c r="A10" t="s">
        <v>84</v>
      </c>
      <c r="B10">
        <v>-42196000</v>
      </c>
      <c r="C10" t="s">
        <v>14</v>
      </c>
    </row>
    <row r="11" spans="1:3" x14ac:dyDescent="0.25">
      <c r="A11" t="s">
        <v>68</v>
      </c>
      <c r="B11">
        <v>-755690000</v>
      </c>
      <c r="C11">
        <v>50843000</v>
      </c>
    </row>
    <row r="12" spans="1:3" x14ac:dyDescent="0.25">
      <c r="A12" t="s">
        <v>69</v>
      </c>
      <c r="B12">
        <v>-64000</v>
      </c>
      <c r="C12">
        <v>172000</v>
      </c>
    </row>
    <row r="13" spans="1:3" x14ac:dyDescent="0.25">
      <c r="A13" t="s">
        <v>70</v>
      </c>
      <c r="B13">
        <v>-804183000</v>
      </c>
      <c r="C13">
        <v>41291000</v>
      </c>
    </row>
    <row r="14" spans="1:3" x14ac:dyDescent="0.25">
      <c r="A14" t="s">
        <v>71</v>
      </c>
      <c r="B14">
        <v>7034000</v>
      </c>
      <c r="C14">
        <v>8428000</v>
      </c>
    </row>
    <row r="15" spans="1:3" x14ac:dyDescent="0.25">
      <c r="A15" t="s">
        <v>72</v>
      </c>
      <c r="B15">
        <v>-10818000</v>
      </c>
      <c r="C15">
        <v>-9239000</v>
      </c>
    </row>
    <row r="16" spans="1:3" x14ac:dyDescent="0.25">
      <c r="A16" t="s">
        <v>73</v>
      </c>
      <c r="B16">
        <v>-3784000</v>
      </c>
      <c r="C16">
        <v>-811000</v>
      </c>
    </row>
    <row r="17" spans="1:3" x14ac:dyDescent="0.25">
      <c r="A17" t="s">
        <v>74</v>
      </c>
      <c r="B17">
        <v>-901988000</v>
      </c>
      <c r="C17">
        <v>-34634000</v>
      </c>
    </row>
    <row r="18" spans="1:3" x14ac:dyDescent="0.25">
      <c r="A18" t="s">
        <v>75</v>
      </c>
      <c r="B18">
        <v>1337848000</v>
      </c>
      <c r="C18">
        <v>435860000</v>
      </c>
    </row>
    <row r="19" spans="1:3" x14ac:dyDescent="0.25">
      <c r="A19" t="s">
        <v>76</v>
      </c>
      <c r="B19">
        <v>435860000</v>
      </c>
      <c r="C19">
        <v>401226000</v>
      </c>
    </row>
    <row r="20" spans="1:3" x14ac:dyDescent="0.25">
      <c r="A20" t="s">
        <v>77</v>
      </c>
      <c r="B20">
        <v>55310000</v>
      </c>
      <c r="C20">
        <v>47598000</v>
      </c>
    </row>
    <row r="21" spans="1:3" x14ac:dyDescent="0.25">
      <c r="A21" t="s">
        <v>78</v>
      </c>
      <c r="B21">
        <v>0</v>
      </c>
      <c r="C21">
        <v>0</v>
      </c>
    </row>
    <row r="22" spans="1:3" x14ac:dyDescent="0.25">
      <c r="A22" t="s">
        <v>79</v>
      </c>
      <c r="B22">
        <v>-0.45379999999999998</v>
      </c>
      <c r="C22">
        <v>-0.45379999999999998</v>
      </c>
    </row>
    <row r="23" spans="1:3" x14ac:dyDescent="0.25">
      <c r="A23" t="s">
        <v>80</v>
      </c>
      <c r="B23">
        <v>-10080000</v>
      </c>
      <c r="C23">
        <v>-29991000</v>
      </c>
    </row>
    <row r="24" spans="1:3" x14ac:dyDescent="0.25">
      <c r="A24" t="s">
        <v>81</v>
      </c>
      <c r="B24">
        <v>-755690000</v>
      </c>
      <c r="C24">
        <v>50843000</v>
      </c>
    </row>
    <row r="25" spans="1:3" x14ac:dyDescent="0.25">
      <c r="A25" t="s">
        <v>82</v>
      </c>
      <c r="B25">
        <v>7034000</v>
      </c>
      <c r="C25">
        <v>8428000</v>
      </c>
    </row>
    <row r="26" spans="1:3" x14ac:dyDescent="0.25">
      <c r="A26" t="s">
        <v>83</v>
      </c>
      <c r="B26">
        <v>7034000</v>
      </c>
      <c r="C26">
        <v>8428000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41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33</v>
      </c>
      <c r="D1" t="s">
        <v>1</v>
      </c>
    </row>
    <row r="2" spans="1:4" x14ac:dyDescent="0.25">
      <c r="A2" t="s">
        <v>85</v>
      </c>
      <c r="B2">
        <v>0</v>
      </c>
      <c r="C2" t="s">
        <v>14</v>
      </c>
      <c r="D2">
        <v>0</v>
      </c>
    </row>
    <row r="3" spans="1:4" x14ac:dyDescent="0.25">
      <c r="A3" t="s">
        <v>86</v>
      </c>
      <c r="B3">
        <v>0</v>
      </c>
      <c r="C3" t="s">
        <v>14</v>
      </c>
      <c r="D3">
        <v>0</v>
      </c>
    </row>
    <row r="4" spans="1:4" x14ac:dyDescent="0.25">
      <c r="A4" t="s">
        <v>87</v>
      </c>
      <c r="B4">
        <v>656.02210000000002</v>
      </c>
      <c r="C4" t="s">
        <v>14</v>
      </c>
      <c r="D4">
        <v>100.70269999999999</v>
      </c>
    </row>
    <row r="5" spans="1:4" x14ac:dyDescent="0.25">
      <c r="A5" t="s">
        <v>88</v>
      </c>
      <c r="B5">
        <v>0</v>
      </c>
      <c r="C5" t="s">
        <v>14</v>
      </c>
      <c r="D5">
        <v>1.7565</v>
      </c>
    </row>
    <row r="6" spans="1:4" x14ac:dyDescent="0.25">
      <c r="A6" t="s">
        <v>89</v>
      </c>
      <c r="B6">
        <v>0</v>
      </c>
      <c r="C6" t="s">
        <v>14</v>
      </c>
      <c r="D6">
        <v>1.8119000000000001</v>
      </c>
    </row>
    <row r="7" spans="1:4" x14ac:dyDescent="0.25">
      <c r="A7" t="s">
        <v>90</v>
      </c>
      <c r="B7">
        <v>0</v>
      </c>
      <c r="C7" t="s">
        <v>14</v>
      </c>
      <c r="D7">
        <v>0</v>
      </c>
    </row>
    <row r="8" spans="1:4" x14ac:dyDescent="0.25">
      <c r="A8" t="s">
        <v>91</v>
      </c>
      <c r="B8">
        <v>0</v>
      </c>
      <c r="C8" t="s">
        <v>14</v>
      </c>
      <c r="D8">
        <v>0</v>
      </c>
    </row>
    <row r="9" spans="1:4" x14ac:dyDescent="0.25">
      <c r="A9" t="s">
        <v>92</v>
      </c>
      <c r="B9">
        <v>0</v>
      </c>
      <c r="C9" t="s">
        <v>14</v>
      </c>
      <c r="D9">
        <v>0</v>
      </c>
    </row>
    <row r="10" spans="1:4" x14ac:dyDescent="0.25">
      <c r="A10" t="s">
        <v>93</v>
      </c>
      <c r="B10">
        <v>0</v>
      </c>
      <c r="C10" t="s">
        <v>14</v>
      </c>
      <c r="D10">
        <v>0</v>
      </c>
    </row>
    <row r="11" spans="1:4" x14ac:dyDescent="0.25">
      <c r="A11" t="s">
        <v>94</v>
      </c>
      <c r="B11" t="s">
        <v>14</v>
      </c>
      <c r="C11">
        <v>10.9186</v>
      </c>
      <c r="D11">
        <v>12.0501</v>
      </c>
    </row>
    <row r="12" spans="1:4" x14ac:dyDescent="0.25">
      <c r="A12" t="s">
        <v>95</v>
      </c>
      <c r="B12" t="s">
        <v>14</v>
      </c>
      <c r="C12">
        <v>11.077999999999999</v>
      </c>
      <c r="D12">
        <v>12.2697</v>
      </c>
    </row>
    <row r="13" spans="1:4" x14ac:dyDescent="0.25">
      <c r="A13" t="s">
        <v>96</v>
      </c>
      <c r="B13">
        <v>0</v>
      </c>
      <c r="C13">
        <v>0</v>
      </c>
      <c r="D13">
        <v>2.8527999999999998</v>
      </c>
    </row>
    <row r="14" spans="1:4" x14ac:dyDescent="0.25">
      <c r="A14" t="s">
        <v>97</v>
      </c>
      <c r="B14">
        <v>0</v>
      </c>
      <c r="C14">
        <v>0</v>
      </c>
      <c r="D14">
        <v>0</v>
      </c>
    </row>
    <row r="15" spans="1:4" x14ac:dyDescent="0.25">
      <c r="A15" t="s">
        <v>98</v>
      </c>
      <c r="B15" t="s">
        <v>14</v>
      </c>
      <c r="C15">
        <v>0</v>
      </c>
      <c r="D15">
        <v>0</v>
      </c>
    </row>
    <row r="16" spans="1:4" x14ac:dyDescent="0.25">
      <c r="A16" t="s">
        <v>99</v>
      </c>
      <c r="B16">
        <v>-6.7000000000000004E-2</v>
      </c>
      <c r="C16" t="s">
        <v>14</v>
      </c>
      <c r="D16">
        <v>-5.5800000000000002E-2</v>
      </c>
    </row>
    <row r="17" spans="1:4" x14ac:dyDescent="0.25">
      <c r="A17" t="s">
        <v>100</v>
      </c>
      <c r="B17">
        <v>-0.1067</v>
      </c>
      <c r="C17" t="s">
        <v>14</v>
      </c>
      <c r="D17">
        <v>-0.76170000000000004</v>
      </c>
    </row>
    <row r="18" spans="1:4" x14ac:dyDescent="0.25">
      <c r="A18" t="s">
        <v>101</v>
      </c>
      <c r="B18">
        <v>0</v>
      </c>
      <c r="C18" t="s">
        <v>14</v>
      </c>
      <c r="D18">
        <v>0</v>
      </c>
    </row>
    <row r="19" spans="1:4" x14ac:dyDescent="0.25">
      <c r="A19" t="s">
        <v>102</v>
      </c>
      <c r="B19">
        <v>0.6643</v>
      </c>
      <c r="C19" t="s">
        <v>14</v>
      </c>
      <c r="D19">
        <v>1.7988</v>
      </c>
    </row>
    <row r="20" spans="1:4" x14ac:dyDescent="0.25">
      <c r="A20" t="s">
        <v>103</v>
      </c>
      <c r="B20">
        <v>0.60289999999999999</v>
      </c>
      <c r="C20" t="s">
        <v>14</v>
      </c>
      <c r="D20">
        <v>1.5128999999999999</v>
      </c>
    </row>
    <row r="21" spans="1:4" x14ac:dyDescent="0.25">
      <c r="A21" t="s">
        <v>104</v>
      </c>
      <c r="B21">
        <v>0</v>
      </c>
      <c r="C21">
        <v>3.6600000000000001E-2</v>
      </c>
      <c r="D21">
        <v>2.7900000000000001E-2</v>
      </c>
    </row>
    <row r="22" spans="1:4" x14ac:dyDescent="0.25">
      <c r="A22" t="s">
        <v>105</v>
      </c>
      <c r="B22">
        <v>7.6200000000000004E-2</v>
      </c>
      <c r="C22" t="s">
        <v>14</v>
      </c>
      <c r="D22">
        <v>2.3769</v>
      </c>
    </row>
    <row r="23" spans="1:4" x14ac:dyDescent="0.25">
      <c r="A23" t="s">
        <v>106</v>
      </c>
      <c r="B23">
        <v>0.49519999999999997</v>
      </c>
      <c r="C23" t="s">
        <v>14</v>
      </c>
      <c r="D23">
        <v>0.53959999999999997</v>
      </c>
    </row>
    <row r="24" spans="1:4" x14ac:dyDescent="0.25">
      <c r="A24" t="s">
        <v>107</v>
      </c>
      <c r="B24">
        <v>0</v>
      </c>
      <c r="C24" t="s">
        <v>14</v>
      </c>
      <c r="D24">
        <v>0</v>
      </c>
    </row>
    <row r="25" spans="1:4" x14ac:dyDescent="0.25">
      <c r="A25" t="s">
        <v>108</v>
      </c>
      <c r="B25">
        <v>0</v>
      </c>
      <c r="C25" t="s">
        <v>14</v>
      </c>
      <c r="D25">
        <v>0</v>
      </c>
    </row>
    <row r="26" spans="1:4" x14ac:dyDescent="0.25">
      <c r="A26" t="s">
        <v>109</v>
      </c>
      <c r="B26">
        <v>2.8174999999999999</v>
      </c>
      <c r="C26" t="s">
        <v>14</v>
      </c>
      <c r="D26">
        <v>3.4590000000000001</v>
      </c>
    </row>
    <row r="27" spans="1:4" x14ac:dyDescent="0.25">
      <c r="A27" t="s">
        <v>110</v>
      </c>
      <c r="B27">
        <v>7.0099999999999996E-2</v>
      </c>
      <c r="C27" t="s">
        <v>14</v>
      </c>
      <c r="D27">
        <v>0.45650000000000002</v>
      </c>
    </row>
    <row r="28" spans="1:4" x14ac:dyDescent="0.25">
      <c r="A28" t="s">
        <v>111</v>
      </c>
      <c r="B28">
        <v>-6.1000000000000004E-3</v>
      </c>
      <c r="C28" t="s">
        <v>14</v>
      </c>
      <c r="D28">
        <v>-4.0599999999999997E-2</v>
      </c>
    </row>
    <row r="29" spans="1:4" x14ac:dyDescent="0.25">
      <c r="A29" t="s">
        <v>112</v>
      </c>
      <c r="B29">
        <v>6.4000000000000001E-2</v>
      </c>
      <c r="C29" t="s">
        <v>14</v>
      </c>
      <c r="D29">
        <v>0.41589999999999999</v>
      </c>
    </row>
    <row r="30" spans="1:4" x14ac:dyDescent="0.25">
      <c r="A30" t="s">
        <v>113</v>
      </c>
      <c r="B30">
        <v>0</v>
      </c>
      <c r="C30">
        <v>0</v>
      </c>
      <c r="D30">
        <v>23.7806</v>
      </c>
    </row>
    <row r="31" spans="1:4" x14ac:dyDescent="0.25">
      <c r="A31" t="s">
        <v>114</v>
      </c>
      <c r="B31">
        <v>0</v>
      </c>
      <c r="C31">
        <v>0</v>
      </c>
      <c r="D31">
        <v>26.171700000000001</v>
      </c>
    </row>
    <row r="32" spans="1:4" x14ac:dyDescent="0.25">
      <c r="A32" t="s">
        <v>115</v>
      </c>
      <c r="B32">
        <v>0</v>
      </c>
      <c r="C32" t="s">
        <v>14</v>
      </c>
      <c r="D32">
        <v>0</v>
      </c>
    </row>
    <row r="33" spans="1:4" x14ac:dyDescent="0.25">
      <c r="A33" t="s">
        <v>116</v>
      </c>
      <c r="B33">
        <v>0</v>
      </c>
      <c r="C33">
        <v>0</v>
      </c>
      <c r="D33">
        <v>26.171700000000001</v>
      </c>
    </row>
    <row r="34" spans="1:4" x14ac:dyDescent="0.25">
      <c r="A34" t="s">
        <v>117</v>
      </c>
      <c r="B34">
        <v>3719000</v>
      </c>
      <c r="C34" t="s">
        <v>14</v>
      </c>
      <c r="D34">
        <v>29213000</v>
      </c>
    </row>
    <row r="35" spans="1:4" x14ac:dyDescent="0.25">
      <c r="A35" t="s">
        <v>118</v>
      </c>
      <c r="B35" t="s">
        <v>14</v>
      </c>
      <c r="C35">
        <v>1346117000</v>
      </c>
      <c r="D35">
        <v>1763540000</v>
      </c>
    </row>
    <row r="36" spans="1:4" x14ac:dyDescent="0.25">
      <c r="A36" t="s">
        <v>119</v>
      </c>
      <c r="B36">
        <v>-356000</v>
      </c>
      <c r="C36" t="s">
        <v>14</v>
      </c>
      <c r="D36">
        <v>-2851000</v>
      </c>
    </row>
    <row r="37" spans="1:4" x14ac:dyDescent="0.25">
      <c r="A37" t="s">
        <v>120</v>
      </c>
      <c r="B37" t="s">
        <v>14</v>
      </c>
      <c r="C37">
        <v>1323790000</v>
      </c>
      <c r="D37">
        <v>1742429000</v>
      </c>
    </row>
    <row r="38" spans="1:4" x14ac:dyDescent="0.25">
      <c r="A38" t="s">
        <v>121</v>
      </c>
      <c r="B38">
        <v>0</v>
      </c>
      <c r="C38" t="s">
        <v>14</v>
      </c>
      <c r="D38">
        <v>0</v>
      </c>
    </row>
    <row r="39" spans="1:4" x14ac:dyDescent="0.25">
      <c r="A39" t="s">
        <v>122</v>
      </c>
      <c r="B39">
        <v>2.2000000000000001E-3</v>
      </c>
      <c r="C39" t="s">
        <v>14</v>
      </c>
      <c r="D39">
        <v>1.17E-2</v>
      </c>
    </row>
    <row r="40" spans="1:4" x14ac:dyDescent="0.25">
      <c r="A40" t="s">
        <v>21</v>
      </c>
      <c r="B40">
        <v>-0.37169999999999997</v>
      </c>
      <c r="C40" t="s">
        <v>14</v>
      </c>
      <c r="D40">
        <v>-2.3668999999999998</v>
      </c>
    </row>
    <row r="41" spans="1:4" x14ac:dyDescent="0.25">
      <c r="A41" t="s">
        <v>123</v>
      </c>
      <c r="B41">
        <v>0</v>
      </c>
      <c r="C41" t="s">
        <v>14</v>
      </c>
      <c r="D4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58"/>
  <sheetViews>
    <sheetView workbookViewId="0"/>
  </sheetViews>
  <sheetFormatPr defaultRowHeight="15" x14ac:dyDescent="0.25"/>
  <sheetData>
    <row r="1" spans="1:3" x14ac:dyDescent="0.25">
      <c r="B1" t="s">
        <v>32</v>
      </c>
      <c r="C1" t="s">
        <v>33</v>
      </c>
    </row>
    <row r="2" spans="1:3" x14ac:dyDescent="0.25">
      <c r="A2" t="s">
        <v>85</v>
      </c>
      <c r="B2">
        <v>0</v>
      </c>
      <c r="C2">
        <v>0</v>
      </c>
    </row>
    <row r="3" spans="1:3" x14ac:dyDescent="0.25">
      <c r="A3" t="s">
        <v>86</v>
      </c>
      <c r="B3">
        <v>0</v>
      </c>
      <c r="C3">
        <v>0</v>
      </c>
    </row>
    <row r="4" spans="1:3" x14ac:dyDescent="0.25">
      <c r="A4" t="s">
        <v>87</v>
      </c>
      <c r="B4">
        <v>656.02210000000002</v>
      </c>
      <c r="C4">
        <v>656.02210000000002</v>
      </c>
    </row>
    <row r="5" spans="1:3" x14ac:dyDescent="0.25">
      <c r="A5" t="s">
        <v>88</v>
      </c>
      <c r="B5">
        <v>0</v>
      </c>
      <c r="C5">
        <v>0</v>
      </c>
    </row>
    <row r="6" spans="1:3" x14ac:dyDescent="0.25">
      <c r="A6" t="s">
        <v>89</v>
      </c>
      <c r="B6">
        <v>0</v>
      </c>
      <c r="C6">
        <v>0</v>
      </c>
    </row>
    <row r="7" spans="1:3" x14ac:dyDescent="0.25">
      <c r="A7" t="s">
        <v>90</v>
      </c>
      <c r="B7">
        <v>0</v>
      </c>
      <c r="C7">
        <v>0</v>
      </c>
    </row>
    <row r="8" spans="1:3" x14ac:dyDescent="0.25">
      <c r="A8" t="s">
        <v>91</v>
      </c>
      <c r="B8">
        <v>0</v>
      </c>
      <c r="C8">
        <v>0</v>
      </c>
    </row>
    <row r="9" spans="1:3" x14ac:dyDescent="0.25">
      <c r="A9" t="s">
        <v>92</v>
      </c>
      <c r="B9">
        <v>0</v>
      </c>
      <c r="C9">
        <v>0</v>
      </c>
    </row>
    <row r="10" spans="1:3" x14ac:dyDescent="0.25">
      <c r="A10" t="s">
        <v>93</v>
      </c>
      <c r="B10">
        <v>0</v>
      </c>
      <c r="C10">
        <v>0</v>
      </c>
    </row>
    <row r="11" spans="1:3" x14ac:dyDescent="0.25">
      <c r="A11" t="s">
        <v>94</v>
      </c>
      <c r="B11">
        <v>13.700699999999999</v>
      </c>
      <c r="C11">
        <v>10.9186</v>
      </c>
    </row>
    <row r="12" spans="1:3" x14ac:dyDescent="0.25">
      <c r="A12" t="s">
        <v>95</v>
      </c>
      <c r="B12">
        <v>13.9392</v>
      </c>
      <c r="C12">
        <v>11.077999999999999</v>
      </c>
    </row>
    <row r="13" spans="1:3" x14ac:dyDescent="0.25">
      <c r="A13" t="s">
        <v>96</v>
      </c>
      <c r="B13">
        <v>7.7152000000000003</v>
      </c>
      <c r="C13">
        <v>9.593</v>
      </c>
    </row>
    <row r="14" spans="1:3" x14ac:dyDescent="0.25">
      <c r="A14" t="s">
        <v>97</v>
      </c>
      <c r="B14">
        <v>0</v>
      </c>
      <c r="C14">
        <v>0</v>
      </c>
    </row>
    <row r="15" spans="1:3" x14ac:dyDescent="0.25">
      <c r="A15" t="s">
        <v>98</v>
      </c>
      <c r="B15">
        <v>0</v>
      </c>
      <c r="C15">
        <v>0</v>
      </c>
    </row>
    <row r="16" spans="1:3" x14ac:dyDescent="0.25">
      <c r="A16" t="s">
        <v>124</v>
      </c>
      <c r="B16">
        <v>0</v>
      </c>
      <c r="C16">
        <v>0.50309999999999999</v>
      </c>
    </row>
    <row r="17" spans="1:3" x14ac:dyDescent="0.25">
      <c r="A17" t="s">
        <v>99</v>
      </c>
      <c r="B17">
        <v>0.59299999999999997</v>
      </c>
      <c r="C17">
        <v>0.82699999999999996</v>
      </c>
    </row>
    <row r="18" spans="1:3" x14ac:dyDescent="0.25">
      <c r="A18" t="s">
        <v>100</v>
      </c>
      <c r="B18">
        <v>-0.77910000000000001</v>
      </c>
      <c r="C18">
        <v>-0.7097</v>
      </c>
    </row>
    <row r="19" spans="1:3" x14ac:dyDescent="0.25">
      <c r="A19" t="s">
        <v>125</v>
      </c>
      <c r="B19">
        <v>1.1123000000000001</v>
      </c>
      <c r="C19">
        <v>0.91679999999999995</v>
      </c>
    </row>
    <row r="20" spans="1:3" x14ac:dyDescent="0.25">
      <c r="A20" t="s">
        <v>101</v>
      </c>
      <c r="B20">
        <v>0</v>
      </c>
      <c r="C20">
        <v>0</v>
      </c>
    </row>
    <row r="21" spans="1:3" x14ac:dyDescent="0.25">
      <c r="A21" t="s">
        <v>126</v>
      </c>
      <c r="B21">
        <v>0</v>
      </c>
      <c r="C21">
        <v>0.22939999999999999</v>
      </c>
    </row>
    <row r="22" spans="1:3" x14ac:dyDescent="0.25">
      <c r="A22" t="s">
        <v>127</v>
      </c>
      <c r="B22">
        <v>0</v>
      </c>
      <c r="C22">
        <v>-5.6800000000000003E-2</v>
      </c>
    </row>
    <row r="23" spans="1:3" x14ac:dyDescent="0.25">
      <c r="A23" t="s">
        <v>128</v>
      </c>
      <c r="B23">
        <v>-0.51759999999999995</v>
      </c>
      <c r="C23">
        <v>-0.3851</v>
      </c>
    </row>
    <row r="24" spans="1:3" x14ac:dyDescent="0.25">
      <c r="A24" t="s">
        <v>129</v>
      </c>
      <c r="B24">
        <v>-3.6900000000000002E-2</v>
      </c>
      <c r="C24">
        <v>-3.39E-2</v>
      </c>
    </row>
    <row r="25" spans="1:3" x14ac:dyDescent="0.25">
      <c r="A25" t="s">
        <v>130</v>
      </c>
      <c r="B25">
        <v>-0.1145</v>
      </c>
      <c r="C25">
        <v>-6.6699999999999995E-2</v>
      </c>
    </row>
    <row r="26" spans="1:3" x14ac:dyDescent="0.25">
      <c r="A26" t="s">
        <v>131</v>
      </c>
      <c r="B26">
        <v>0</v>
      </c>
      <c r="C26">
        <v>3.6775000000000002</v>
      </c>
    </row>
    <row r="27" spans="1:3" x14ac:dyDescent="0.25">
      <c r="A27" t="s">
        <v>132</v>
      </c>
      <c r="B27">
        <v>0</v>
      </c>
      <c r="C27">
        <v>2.7942</v>
      </c>
    </row>
    <row r="28" spans="1:3" x14ac:dyDescent="0.25">
      <c r="A28" t="s">
        <v>133</v>
      </c>
      <c r="B28">
        <v>0</v>
      </c>
      <c r="C28">
        <v>0</v>
      </c>
    </row>
    <row r="29" spans="1:3" x14ac:dyDescent="0.25">
      <c r="A29" t="s">
        <v>134</v>
      </c>
      <c r="B29">
        <v>105.1075</v>
      </c>
      <c r="C29">
        <v>111.34780000000001</v>
      </c>
    </row>
    <row r="30" spans="1:3" x14ac:dyDescent="0.25">
      <c r="A30" t="s">
        <v>135</v>
      </c>
      <c r="B30">
        <v>114.7393</v>
      </c>
      <c r="C30">
        <v>152.93629999999999</v>
      </c>
    </row>
    <row r="31" spans="1:3" x14ac:dyDescent="0.25">
      <c r="A31" t="s">
        <v>136</v>
      </c>
      <c r="B31">
        <v>0</v>
      </c>
      <c r="C31">
        <v>0</v>
      </c>
    </row>
    <row r="32" spans="1:3" x14ac:dyDescent="0.25">
      <c r="A32" t="s">
        <v>102</v>
      </c>
      <c r="B32">
        <v>0.54769999999999996</v>
      </c>
      <c r="C32">
        <v>0.54520000000000002</v>
      </c>
    </row>
    <row r="33" spans="1:3" x14ac:dyDescent="0.25">
      <c r="A33" t="s">
        <v>103</v>
      </c>
      <c r="B33">
        <v>0.55330000000000001</v>
      </c>
      <c r="C33">
        <v>0.49109999999999998</v>
      </c>
    </row>
    <row r="34" spans="1:3" x14ac:dyDescent="0.25">
      <c r="A34" t="s">
        <v>104</v>
      </c>
      <c r="B34">
        <v>4.2200000000000001E-2</v>
      </c>
      <c r="C34">
        <v>3.6600000000000001E-2</v>
      </c>
    </row>
    <row r="35" spans="1:3" x14ac:dyDescent="0.25">
      <c r="A35" t="s">
        <v>105</v>
      </c>
      <c r="B35">
        <v>8.3000000000000004E-2</v>
      </c>
      <c r="C35">
        <v>5.9200000000000003E-2</v>
      </c>
    </row>
    <row r="36" spans="1:3" x14ac:dyDescent="0.25">
      <c r="A36" t="s">
        <v>106</v>
      </c>
      <c r="B36">
        <v>0.49519999999999997</v>
      </c>
      <c r="C36">
        <v>0.49519999999999997</v>
      </c>
    </row>
    <row r="37" spans="1:3" x14ac:dyDescent="0.25">
      <c r="A37" t="s">
        <v>107</v>
      </c>
      <c r="B37">
        <v>0</v>
      </c>
      <c r="C37">
        <v>0</v>
      </c>
    </row>
    <row r="38" spans="1:3" x14ac:dyDescent="0.25">
      <c r="A38" t="s">
        <v>108</v>
      </c>
      <c r="B38">
        <v>0</v>
      </c>
      <c r="C38">
        <v>0</v>
      </c>
    </row>
    <row r="39" spans="1:3" x14ac:dyDescent="0.25">
      <c r="A39" t="s">
        <v>109</v>
      </c>
      <c r="B39">
        <v>11.645200000000001</v>
      </c>
      <c r="C39">
        <v>13.595800000000001</v>
      </c>
    </row>
    <row r="40" spans="1:3" x14ac:dyDescent="0.25">
      <c r="A40" t="s">
        <v>110</v>
      </c>
      <c r="B40">
        <v>-1.6423000000000001</v>
      </c>
      <c r="C40">
        <v>-1.2701</v>
      </c>
    </row>
    <row r="41" spans="1:3" x14ac:dyDescent="0.25">
      <c r="A41" t="s">
        <v>111</v>
      </c>
      <c r="B41">
        <v>-0.1089</v>
      </c>
      <c r="C41">
        <v>-0.16439999999999999</v>
      </c>
    </row>
    <row r="42" spans="1:3" x14ac:dyDescent="0.25">
      <c r="A42" t="s">
        <v>112</v>
      </c>
      <c r="B42">
        <v>-1.7511000000000001</v>
      </c>
      <c r="C42">
        <v>-1.4346000000000001</v>
      </c>
    </row>
    <row r="43" spans="1:3" x14ac:dyDescent="0.25">
      <c r="A43" t="s">
        <v>113</v>
      </c>
      <c r="B43">
        <v>22.122699999999998</v>
      </c>
      <c r="C43">
        <v>20.513400000000001</v>
      </c>
    </row>
    <row r="44" spans="1:3" x14ac:dyDescent="0.25">
      <c r="A44" t="s">
        <v>114</v>
      </c>
      <c r="B44">
        <v>25.753799999999998</v>
      </c>
      <c r="C44">
        <v>24.359500000000001</v>
      </c>
    </row>
    <row r="45" spans="1:3" x14ac:dyDescent="0.25">
      <c r="A45" t="s">
        <v>115</v>
      </c>
      <c r="B45">
        <v>0</v>
      </c>
      <c r="C45">
        <v>0</v>
      </c>
    </row>
    <row r="46" spans="1:3" x14ac:dyDescent="0.25">
      <c r="A46" t="s">
        <v>116</v>
      </c>
      <c r="B46">
        <v>25.753799999999998</v>
      </c>
      <c r="C46">
        <v>24.359500000000001</v>
      </c>
    </row>
    <row r="47" spans="1:3" x14ac:dyDescent="0.25">
      <c r="A47" t="s">
        <v>117</v>
      </c>
      <c r="B47">
        <v>-100254000</v>
      </c>
      <c r="C47">
        <v>-84838000</v>
      </c>
    </row>
    <row r="48" spans="1:3" x14ac:dyDescent="0.25">
      <c r="A48" t="s">
        <v>118</v>
      </c>
      <c r="B48">
        <v>1377470000</v>
      </c>
      <c r="C48">
        <v>1346117000</v>
      </c>
    </row>
    <row r="49" spans="1:3" x14ac:dyDescent="0.25">
      <c r="A49" t="s">
        <v>119</v>
      </c>
      <c r="B49">
        <v>-6233000</v>
      </c>
      <c r="C49">
        <v>-9724000</v>
      </c>
    </row>
    <row r="50" spans="1:3" x14ac:dyDescent="0.25">
      <c r="A50" t="s">
        <v>120</v>
      </c>
      <c r="B50">
        <v>1358644000</v>
      </c>
      <c r="C50">
        <v>1323790000</v>
      </c>
    </row>
    <row r="51" spans="1:3" x14ac:dyDescent="0.25">
      <c r="A51" t="s">
        <v>137</v>
      </c>
      <c r="B51" t="s">
        <v>14</v>
      </c>
      <c r="C51">
        <v>218633000</v>
      </c>
    </row>
    <row r="52" spans="1:3" x14ac:dyDescent="0.25">
      <c r="A52" t="s">
        <v>138</v>
      </c>
      <c r="B52" t="s">
        <v>14</v>
      </c>
      <c r="C52">
        <v>39729000</v>
      </c>
    </row>
    <row r="53" spans="1:3" x14ac:dyDescent="0.25">
      <c r="A53" t="s">
        <v>139</v>
      </c>
      <c r="B53" t="s">
        <v>14</v>
      </c>
      <c r="C53">
        <v>1598089000</v>
      </c>
    </row>
    <row r="54" spans="1:3" x14ac:dyDescent="0.25">
      <c r="A54" t="s">
        <v>140</v>
      </c>
      <c r="B54" t="s">
        <v>14</v>
      </c>
      <c r="C54">
        <v>-395993000</v>
      </c>
    </row>
    <row r="55" spans="1:3" x14ac:dyDescent="0.25">
      <c r="A55" t="s">
        <v>121</v>
      </c>
      <c r="B55">
        <v>0</v>
      </c>
      <c r="C55">
        <v>0</v>
      </c>
    </row>
    <row r="56" spans="1:3" x14ac:dyDescent="0.25">
      <c r="A56" t="s">
        <v>122</v>
      </c>
      <c r="B56">
        <v>9.2999999999999992E-3</v>
      </c>
      <c r="C56">
        <v>1.21E-2</v>
      </c>
    </row>
    <row r="57" spans="1:3" x14ac:dyDescent="0.25">
      <c r="A57" t="s">
        <v>21</v>
      </c>
      <c r="B57">
        <v>-0.23780000000000001</v>
      </c>
      <c r="C57">
        <v>-0.113</v>
      </c>
    </row>
    <row r="58" spans="1:3" x14ac:dyDescent="0.25">
      <c r="A58" t="s">
        <v>123</v>
      </c>
      <c r="B58">
        <v>0</v>
      </c>
      <c r="C5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2"/>
  <sheetViews>
    <sheetView workbookViewId="0"/>
  </sheetViews>
  <sheetFormatPr defaultRowHeight="15" x14ac:dyDescent="0.25"/>
  <sheetData>
    <row r="1" spans="1:4" x14ac:dyDescent="0.25">
      <c r="B1" t="s">
        <v>0</v>
      </c>
      <c r="C1" t="s">
        <v>33</v>
      </c>
      <c r="D1" t="s">
        <v>1</v>
      </c>
    </row>
    <row r="2" spans="1:4" x14ac:dyDescent="0.25">
      <c r="A2" t="s">
        <v>128</v>
      </c>
      <c r="B2" t="s">
        <v>14</v>
      </c>
      <c r="C2">
        <v>0</v>
      </c>
      <c r="D2">
        <v>0</v>
      </c>
    </row>
    <row r="3" spans="1:4" x14ac:dyDescent="0.25">
      <c r="A3" t="s">
        <v>129</v>
      </c>
      <c r="B3" t="s">
        <v>14</v>
      </c>
      <c r="C3">
        <v>0</v>
      </c>
      <c r="D3">
        <v>0</v>
      </c>
    </row>
    <row r="4" spans="1:4" x14ac:dyDescent="0.25">
      <c r="A4" t="s">
        <v>130</v>
      </c>
      <c r="B4" t="s">
        <v>14</v>
      </c>
      <c r="C4">
        <v>0</v>
      </c>
      <c r="D4">
        <v>0</v>
      </c>
    </row>
    <row r="5" spans="1:4" x14ac:dyDescent="0.25">
      <c r="A5" t="s">
        <v>134</v>
      </c>
      <c r="B5" t="s">
        <v>14</v>
      </c>
      <c r="C5">
        <v>0</v>
      </c>
      <c r="D5">
        <v>0</v>
      </c>
    </row>
    <row r="6" spans="1:4" x14ac:dyDescent="0.25">
      <c r="A6" t="s">
        <v>135</v>
      </c>
      <c r="B6" t="s">
        <v>14</v>
      </c>
      <c r="C6">
        <v>0</v>
      </c>
      <c r="D6">
        <v>0</v>
      </c>
    </row>
    <row r="7" spans="1:4" x14ac:dyDescent="0.25">
      <c r="A7" t="s">
        <v>125</v>
      </c>
      <c r="B7" t="s">
        <v>14</v>
      </c>
      <c r="C7">
        <v>0</v>
      </c>
      <c r="D7">
        <v>0</v>
      </c>
    </row>
    <row r="8" spans="1:4" x14ac:dyDescent="0.25">
      <c r="A8" t="s">
        <v>109</v>
      </c>
      <c r="B8">
        <v>0</v>
      </c>
      <c r="C8" t="s">
        <v>14</v>
      </c>
      <c r="D8">
        <v>0</v>
      </c>
    </row>
    <row r="9" spans="1:4" x14ac:dyDescent="0.25">
      <c r="A9" t="s">
        <v>110</v>
      </c>
      <c r="B9">
        <v>0</v>
      </c>
      <c r="C9" t="s">
        <v>14</v>
      </c>
      <c r="D9">
        <v>0</v>
      </c>
    </row>
    <row r="10" spans="1:4" x14ac:dyDescent="0.25">
      <c r="A10" t="s">
        <v>111</v>
      </c>
      <c r="B10">
        <v>0</v>
      </c>
      <c r="C10" t="s">
        <v>14</v>
      </c>
      <c r="D10">
        <v>0</v>
      </c>
    </row>
    <row r="11" spans="1:4" x14ac:dyDescent="0.25">
      <c r="A11" t="s">
        <v>112</v>
      </c>
      <c r="B11">
        <v>0</v>
      </c>
      <c r="C11" t="s">
        <v>14</v>
      </c>
      <c r="D11">
        <v>0</v>
      </c>
    </row>
    <row r="12" spans="1:4" x14ac:dyDescent="0.25">
      <c r="A12" t="s">
        <v>141</v>
      </c>
      <c r="B12" t="s">
        <v>14</v>
      </c>
      <c r="C12">
        <v>0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User statistics</vt:lpstr>
      <vt:lpstr>Data licensing</vt:lpstr>
      <vt:lpstr>Income Statement, Q</vt:lpstr>
      <vt:lpstr>Income Statement, A</vt:lpstr>
      <vt:lpstr>Income Statement, T</vt:lpstr>
      <vt:lpstr>Balance Sheet, Q</vt:lpstr>
      <vt:lpstr>Balance Sheet, A</vt:lpstr>
      <vt:lpstr>Cash Flow, Q</vt:lpstr>
      <vt:lpstr>Cash Flow, A</vt:lpstr>
      <vt:lpstr>Cash Flow, T</vt:lpstr>
      <vt:lpstr>Metrics Ratios, Q</vt:lpstr>
      <vt:lpstr>Metrics Ratios, A</vt:lpstr>
      <vt:lpstr>Metrics Ratios, 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Andrew Marotta</cp:lastModifiedBy>
  <dcterms:created xsi:type="dcterms:W3CDTF">2024-06-23T22:30:28Z</dcterms:created>
  <dcterms:modified xsi:type="dcterms:W3CDTF">2024-07-02T22:09:40Z</dcterms:modified>
</cp:coreProperties>
</file>